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ФХД'!$BM$66</definedName>
    <definedName name="B_FHD_CHECK_INDEX_2">'Показатели ФХД'!$BM$68</definedName>
    <definedName name="B_FHD_COSTS_INDEX_1">'Показатели ФХД'!$H$65:$BK$65</definedName>
    <definedName name="B_FHD_COSTS_INDEX_2">'Показатели ФХД'!$H$67:$BK$67</definedName>
    <definedName name="B_FHD_DATA_TOP80_ACTIVITY">'Показатели ФХД'!$H$81:$BK$81</definedName>
    <definedName name="B_FHD_diff_1">'Показатели ФХД'!$I$25:$I$27</definedName>
    <definedName name="B_FHD_FLAG_DIFFERENTIATION">'Показатели ФХД'!$H$24:$BK$24</definedName>
    <definedName name="B_FHD_FLAG_INDEX_1">'Показатели ФХД'!$H$66:$BK$66</definedName>
    <definedName name="B_FHD_FLAG_INDEX_2">'Показатели ФХД'!$H$68:$BK$68</definedName>
    <definedName name="B_FHD_TKO_DATA_TOP80_ACTIVITY">'ТКО. Показатели ФХД'!$H$43:$BK$43</definedName>
    <definedName name="B_FHD_TKO_diff_1">'ТКО. Показатели ФХД'!$I$10:$I$12</definedName>
    <definedName name="B_FHD_TKO_FLAG_DIFFERENTIATION">'ТКО. Показатели ФХД'!$H$9:$BK$9</definedName>
    <definedName name="B_FHD_TKO_TRANS_DATA_TOP80_ACTIVITY">'ТКО. Транс. Показатели ФХД'!$H$35:$BK$35</definedName>
    <definedName name="B_FHD_TKO_TRANS_diff_1">'ТКО. Транс. Показатели ФХД'!$I$10:$I$12</definedName>
    <definedName name="B_FHD_TKO_TRANS_FLAG_DIFFERENTIATION">'ТКО. Транс. Показатели ФХД'!$H$9:$BK$9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&gt;20%'!$D$13:$S$500</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&gt;20%'!$V$11:$V$500</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ОТЭП'!$L$9:$BP$9</definedName>
    <definedName name="B_OTEP_HEAT_DATA_TOP80_ACTIVITY">'Показатели ОТЭП'!$L$15:$BP$15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Договоры!$28:$28</definedName>
    <definedName name="BLOCK_TERMS_NOT_TKO_P1">Договоры!$23:$27</definedName>
    <definedName name="BLOCK_TERMS_NOT_TKO_P2">Договоры!$29:$31</definedName>
    <definedName name="BLOCK_TERMS_TKO_TRANS">Договоры!$32:$35</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Дифференциация!$I$12:$I$55</definedName>
    <definedName name="DIFFERENTIATION_AREA_ID">Дифференциация!$U$11:$U$56</definedName>
    <definedName name="DIFFERENTIATION_CheckC">Дифференциация!$D$12:$M$55</definedName>
    <definedName name="DIFFERENTIATION_fieldMarker">Дифференциация!$W$12:$W$55</definedName>
    <definedName name="DIFFERENTIATION_ID">TEHSHEET!$E$57</definedName>
    <definedName name="DIFFERENTIATION_ID_DIFF">Дифференциация!$O$12:$O$55</definedName>
    <definedName name="DIFFERENTIATION_SYSTEM">Дифференциация!$M$12:$M$55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Дифференциация!$Q$12:$Q$55</definedName>
    <definedName name="DIFFERENTIATION_UNMERGE_SYSTEM">Дифференциация!$R$12:$R$55</definedName>
    <definedName name="DIFFERENTIATION_UNMERGE_VD">Дифференциация!$P$12:$P$55</definedName>
    <definedName name="DIFFERENTIATION_VD">Дифференциация!$E$12:$E$55</definedName>
    <definedName name="DIFFERENTIATION_VD_ID">Дифференциация!$V$11:$V$56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Ограничения!$F$36:$DM$36</definedName>
    <definedName name="flag_Q_LIMIT_p4">Ограничения!$F$38:$DM$38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Договоры!$F$12:$F$31</definedName>
    <definedName name="pCng_P_T_TERMS_1">Договоры!$E$14:$E$22</definedName>
    <definedName name="pCng_P_T_TERMS_2">Договоры!$E$24:$E$27</definedName>
    <definedName name="pCng_P_T_TERMS_3">Договоры!$E$30:$E$31</definedName>
    <definedName name="pCng_P_T_TERMS_4">Договоры!$E$34:$E$35</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Дифференциация!$G$12:$G$55</definedName>
    <definedName name="pDel_DIFFERENTIATION_SYSTEM">Дифференциация!$K$12:$K$55</definedName>
    <definedName name="pDel_DIFFERENTIATION_VD">Дифференциация!$C$12:$C$55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Договоры!$C$14:$C$35</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ФХД'!$BK$24</definedName>
    <definedName name="pIns_B_FHD_TKO_2">'ТКО. Показатели ФХД'!$F$34</definedName>
    <definedName name="pIns_B_FHD_TKO_DIFFERENTIATION">'ТКО. Показатели ФХД'!$BK$9</definedName>
    <definedName name="pIns_B_FHD_TKO_TRANS_2">'ТКО. Транс. Показатели ФХД'!$F$29</definedName>
    <definedName name="pIns_B_FHD_TKO_TRANS_DIFFERENTIATION">'ТКО. Транс. Показатели ФХД'!$BK$9</definedName>
    <definedName name="pIns_B_FHD20_DIFFERENTIATION">'Показатели ФХД &gt;20%'!$D$500</definedName>
    <definedName name="pIns_B_KNE_DIFFERENTIATION">'Показатели КНЭ'!$DM$6</definedName>
    <definedName name="pIns_B_OTEP_2">'Показатели ОТЭП'!$J$18</definedName>
    <definedName name="pIns_B_OTEP_DIFFERENTIATION">'Показатели ОТЭП'!$BO$9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Договоры!$E$22</definedName>
    <definedName name="pIns_P_T_TERMS_2">Договоры!$E$27</definedName>
    <definedName name="pIns_P_T_TERMS_3">Договоры!$E$31</definedName>
    <definedName name="pIns_P_T_TERMS_4">Договоры!$E$35</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Ограничения!$DM$25</definedName>
    <definedName name="pIns_Q_PH_DIFFERENTIATION">'Потребительские характеристики'!$DM$8</definedName>
    <definedName name="pIns_Q_TP_1">ТП!$E$22</definedName>
    <definedName name="pIns_Q_TP_DIFFERENTIATION">ТП!$BJ$8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Ограничения!$DM$26</definedName>
    <definedName name="pNote_Q_PH">'Потребительские характеристики'!$DM$9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Ограничения!$E$32:$DM$39</definedName>
    <definedName name="Q_LIMIT_diff_1">Ограничения!$I$26:$J$28</definedName>
    <definedName name="Q_LIMIT_p3">Ограничения!$F$36:$DM$37</definedName>
    <definedName name="Q_LIMIT_p4">Ограничения!$F$38:$DM$39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ФХД'!$BK$131</definedName>
    <definedName name="tblEnd_1_B_FHD_TKO">'ТКО. Показатели ФХД'!$BK$47</definedName>
    <definedName name="tblEnd_1_B_FHD_TKO_TRANS">'ТКО. Транс. Показатели ФХД'!$BK$38</definedName>
    <definedName name="tblEnd_1_B_KNE">'Показатели КНЭ'!$J$101</definedName>
    <definedName name="tblEnd_1_B_OTEP">'Показатели ОТЭП'!$BO$34</definedName>
    <definedName name="tblEnd_1_B_STANDARTS">'Стандарты качества'!$L$13</definedName>
    <definedName name="tblEnd_1_CHANGE_INFO">'Сведения об изменении'!$E$14</definedName>
    <definedName name="tblEnd_1_DIFFERENTIATION">Дифференциация!$M$56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Договоры!$F$37</definedName>
    <definedName name="tblEnd_1_Q_LIMIT">Ограничения!$DM$40</definedName>
    <definedName name="tblEnd_1_Q_PH">'Потребительские характеристики'!$DM$21</definedName>
    <definedName name="tblEnd_1_Q_TP">ТП!$BJ$23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Договоры!$F$12:$F$31</definedName>
    <definedName name="TERMS_NAME_FORM">DATA_FORMS!$C$5</definedName>
    <definedName name="TERMS_NUM_CONTRACT_COLUMN_MARKER">Договоры!$D$8</definedName>
    <definedName name="TERMS_P_1">DATA_NPA!$M$148</definedName>
    <definedName name="TERMS_TKO_TRANS_DATA">Договоры!$E$34:$F$35</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Дифференциация!$F$12:$F$55</definedName>
    <definedName name="Y_N_DIFFERENTIATION_SYSTEM">Дифференциация!$J$12:$J$55</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ter_1">'Список территорий'!$G$13:$I$13</definedName>
    <definedName name="ter_5">'Список территорий'!$G$16:$I$16</definedName>
    <definedName name="Q_PH_diff_51111111">'Потребительские характеристики'!$W$9:$X$11</definedName>
    <definedName name="Q_TP_diff_51111111">ТП!$O$9:$O$11</definedName>
    <definedName name="Q_Limit_diff_51111111">Ограничения!$W$26:$X$28</definedName>
    <definedName name="B_FHD_diff_51111111">'Показатели ФХД'!$P$25:$P$27</definedName>
    <definedName name="B_OTEP_diff_51111111">'Показатели ОТЭП'!$T$10:$T$12</definedName>
    <definedName name="B_FHD20_diff_51111111">'Показатели ФХД &gt;20%'!$H$77:$R$79</definedName>
    <definedName name="B_KNE_diff_51111111">'Показатели КНЭ'!$W$7:$X$9</definedName>
    <definedName name="B_FHD_TKO_diff_51111111">'ТКО. Показатели ФХД'!$P$10:$P$12</definedName>
    <definedName name="B_FHD_TKO_TRANS_diff_51111111">'ТКО. Транс. Показатели ФХД'!$P$10:$P$12</definedName>
    <definedName name="Q_PH_diff_511111111">'Потребительские характеристики'!$Y$9:$Z$11</definedName>
    <definedName name="Q_TP_diff_511111111">ТП!$P$9:$P$11</definedName>
    <definedName name="Q_Limit_diff_511111111">Ограничения!$Y$26:$Z$28</definedName>
    <definedName name="B_FHD_diff_511111111">'Показатели ФХД'!$Q$25:$Q$27</definedName>
    <definedName name="B_OTEP_diff_511111111">'Показатели ОТЭП'!$U$10:$U$12</definedName>
    <definedName name="B_FHD20_diff_511111111">'Показатели ФХД &gt;20%'!$H$86:$R$88</definedName>
    <definedName name="B_KNE_diff_511111111">'Показатели КНЭ'!$Y$7:$Z$9</definedName>
    <definedName name="B_FHD_TKO_diff_511111111">'ТКО. Показатели ФХД'!$Q$10:$Q$12</definedName>
    <definedName name="B_FHD_TKO_TRANS_diff_511111111">'ТКО. Транс. Показатели ФХД'!$Q$10:$Q$12</definedName>
    <definedName name="Q_PH_diff_5111111111">'Потребительские характеристики'!$AA$9:$AB$11</definedName>
    <definedName name="Q_TP_diff_5111111111">ТП!$Q$9:$Q$11</definedName>
    <definedName name="Q_Limit_diff_5111111111">Ограничения!$AA$26:$AB$28</definedName>
    <definedName name="B_FHD_diff_5111111111">'Показатели ФХД'!$R$25:$R$27</definedName>
    <definedName name="B_OTEP_diff_5111111111">'Показатели ОТЭП'!$V$10:$V$12</definedName>
    <definedName name="B_FHD20_diff_5111111111">'Показатели ФХД &gt;20%'!$H$95:$R$97</definedName>
    <definedName name="B_KNE_diff_5111111111">'Показатели КНЭ'!$AA$7:$AB$9</definedName>
    <definedName name="B_FHD_TKO_diff_5111111111">'ТКО. Показатели ФХД'!$R$10:$R$12</definedName>
    <definedName name="B_FHD_TKO_TRANS_diff_5111111111">'ТКО. Транс. Показатели ФХД'!$R$10:$R$12</definedName>
    <definedName name="Q_PH_diff_51111111111">'Потребительские характеристики'!$AC$9:$AD$11</definedName>
    <definedName name="Q_TP_diff_51111111111">ТП!$R$9:$R$11</definedName>
    <definedName name="Q_Limit_diff_51111111111">Ограничения!$AC$26:$AD$28</definedName>
    <definedName name="B_FHD_diff_51111111111">'Показатели ФХД'!$S$25:$S$27</definedName>
    <definedName name="B_OTEP_diff_51111111111">'Показатели ОТЭП'!$W$10:$W$12</definedName>
    <definedName name="B_FHD20_diff_51111111111">'Показатели ФХД &gt;20%'!$H$104:$R$106</definedName>
    <definedName name="B_KNE_diff_51111111111">'Показатели КНЭ'!$AC$7:$AD$9</definedName>
    <definedName name="B_FHD_TKO_diff_51111111111">'ТКО. Показатели ФХД'!$S$10:$S$12</definedName>
    <definedName name="B_FHD_TKO_TRANS_diff_51111111111">'ТКО. Транс. Показатели ФХД'!$S$10:$S$12</definedName>
    <definedName name="Q_PH_diff_511111111111">'Потребительские характеристики'!$AE$9:$AF$11</definedName>
    <definedName name="Q_TP_diff_511111111111">ТП!$S$9:$S$11</definedName>
    <definedName name="Q_Limit_diff_511111111111">Ограничения!$AE$26:$AF$28</definedName>
    <definedName name="B_FHD_diff_511111111111">'Показатели ФХД'!$T$25:$T$27</definedName>
    <definedName name="B_OTEP_diff_511111111111">'Показатели ОТЭП'!$X$10:$X$12</definedName>
    <definedName name="B_FHD20_diff_511111111111">'Показатели ФХД &gt;20%'!$H$113:$R$115</definedName>
    <definedName name="B_KNE_diff_511111111111">'Показатели КНЭ'!$AE$7:$AF$9</definedName>
    <definedName name="B_FHD_TKO_diff_511111111111">'ТКО. Показатели ФХД'!$T$10:$T$12</definedName>
    <definedName name="B_FHD_TKO_TRANS_diff_511111111111">'ТКО. Транс. Показатели ФХД'!$T$10:$T$12</definedName>
    <definedName name="Q_PH_diff_5111111111111">'Потребительские характеристики'!$AG$9:$AH$11</definedName>
    <definedName name="Q_TP_diff_5111111111111">ТП!$T$9:$T$11</definedName>
    <definedName name="Q_Limit_diff_5111111111111">Ограничения!$AG$26:$AH$28</definedName>
    <definedName name="B_FHD_diff_5111111111111">'Показатели ФХД'!$U$25:$U$27</definedName>
    <definedName name="B_OTEP_diff_5111111111111">'Показатели ОТЭП'!$Y$10:$Y$12</definedName>
    <definedName name="B_FHD20_diff_5111111111111">'Показатели ФХД &gt;20%'!$H$122:$R$124</definedName>
    <definedName name="B_KNE_diff_5111111111111">'Показатели КНЭ'!$AG$7:$AH$9</definedName>
    <definedName name="B_FHD_TKO_diff_5111111111111">'ТКО. Показатели ФХД'!$U$10:$U$12</definedName>
    <definedName name="B_FHD_TKO_TRANS_diff_5111111111111">'ТКО. Транс. Показатели ФХД'!$U$10:$U$12</definedName>
    <definedName name="Q_PH_diff_51111111111111">'Потребительские характеристики'!$AI$9:$AJ$11</definedName>
    <definedName name="Q_TP_diff_51111111111111">ТП!$U$9:$U$11</definedName>
    <definedName name="Q_Limit_diff_51111111111111">Ограничения!$AI$26:$AJ$28</definedName>
    <definedName name="B_FHD_diff_51111111111111">'Показатели ФХД'!$V$25:$V$27</definedName>
    <definedName name="B_OTEP_diff_51111111111111">'Показатели ОТЭП'!$Z$10:$Z$12</definedName>
    <definedName name="B_FHD20_diff_51111111111111">'Показатели ФХД &gt;20%'!$H$131:$R$133</definedName>
    <definedName name="B_KNE_diff_51111111111111">'Показатели КНЭ'!$AI$7:$AJ$9</definedName>
    <definedName name="B_FHD_TKO_diff_51111111111111">'ТКО. Показатели ФХД'!$V$10:$V$12</definedName>
    <definedName name="B_FHD_TKO_TRANS_diff_51111111111111">'ТКО. Транс. Показатели ФХД'!$V$10:$V$12</definedName>
    <definedName name="Q_PH_diff_511111111111111">'Потребительские характеристики'!$AK$9:$AL$11</definedName>
    <definedName name="Q_TP_diff_511111111111111">ТП!$V$9:$V$11</definedName>
    <definedName name="Q_Limit_diff_511111111111111">Ограничения!$AK$26:$AL$28</definedName>
    <definedName name="B_FHD_diff_511111111111111">'Показатели ФХД'!$W$25:$W$27</definedName>
    <definedName name="B_OTEP_diff_511111111111111">'Показатели ОТЭП'!$AA$10:$AA$12</definedName>
    <definedName name="B_FHD20_diff_511111111111111">'Показатели ФХД &gt;20%'!$H$140:$R$142</definedName>
    <definedName name="B_KNE_diff_511111111111111">'Показатели КНЭ'!$AK$7:$AL$9</definedName>
    <definedName name="B_FHD_TKO_diff_511111111111111">'ТКО. Показатели ФХД'!$W$10:$W$12</definedName>
    <definedName name="B_FHD_TKO_TRANS_diff_511111111111111">'ТКО. Транс. Показатели ФХД'!$W$10:$W$12</definedName>
    <definedName name="Q_PH_diff_5111111111111111">'Потребительские характеристики'!$AM$9:$AN$11</definedName>
    <definedName name="Q_TP_diff_5111111111111111">ТП!$W$9:$W$11</definedName>
    <definedName name="Q_Limit_diff_5111111111111111">Ограничения!$AM$26:$AN$28</definedName>
    <definedName name="B_FHD_diff_5111111111111111">'Показатели ФХД'!$X$25:$X$27</definedName>
    <definedName name="B_OTEP_diff_5111111111111111">'Показатели ОТЭП'!$AB$10:$AB$12</definedName>
    <definedName name="B_FHD20_diff_5111111111111111">'Показатели ФХД &gt;20%'!$H$149:$R$151</definedName>
    <definedName name="B_KNE_diff_5111111111111111">'Показатели КНЭ'!$AM$7:$AN$9</definedName>
    <definedName name="B_FHD_TKO_diff_5111111111111111">'ТКО. Показатели ФХД'!$X$10:$X$12</definedName>
    <definedName name="B_FHD_TKO_TRANS_diff_5111111111111111">'ТКО. Транс. Показатели ФХД'!$X$10:$X$12</definedName>
    <definedName name="Q_PH_diff_51111111111111111">'Потребительские характеристики'!$AO$9:$AP$11</definedName>
    <definedName name="Q_TP_diff_51111111111111111">ТП!$X$9:$X$11</definedName>
    <definedName name="Q_Limit_diff_51111111111111111">Ограничения!$AO$26:$AP$28</definedName>
    <definedName name="B_FHD_diff_51111111111111111">'Показатели ФХД'!$Y$25:$Y$27</definedName>
    <definedName name="B_OTEP_diff_51111111111111111">'Показатели ОТЭП'!$AC$10:$AC$12</definedName>
    <definedName name="B_FHD20_diff_51111111111111111">'Показатели ФХД &gt;20%'!$H$158:$R$160</definedName>
    <definedName name="B_KNE_diff_51111111111111111">'Показатели КНЭ'!$AO$7:$AP$9</definedName>
    <definedName name="B_FHD_TKO_diff_51111111111111111">'ТКО. Показатели ФХД'!$Y$10:$Y$12</definedName>
    <definedName name="B_FHD_TKO_TRANS_diff_51111111111111111">'ТКО. Транс. Показатели ФХД'!$Y$10:$Y$12</definedName>
    <definedName name="Q_PH_diff_511111111111111111">'Потребительские характеристики'!$AQ$9:$AR$11</definedName>
    <definedName name="Q_TP_diff_511111111111111111">ТП!$Y$9:$Y$11</definedName>
    <definedName name="Q_Limit_diff_511111111111111111">Ограничения!$AQ$26:$AR$28</definedName>
    <definedName name="B_FHD_diff_511111111111111111">'Показатели ФХД'!$Z$25:$Z$27</definedName>
    <definedName name="B_OTEP_diff_511111111111111111">'Показатели ОТЭП'!$AD$10:$AD$12</definedName>
    <definedName name="B_FHD20_diff_511111111111111111">'Показатели ФХД &gt;20%'!$H$167:$R$169</definedName>
    <definedName name="B_KNE_diff_511111111111111111">'Показатели КНЭ'!$AQ$7:$AR$9</definedName>
    <definedName name="B_FHD_TKO_diff_511111111111111111">'ТКО. Показатели ФХД'!$Z$10:$Z$12</definedName>
    <definedName name="B_FHD_TKO_TRANS_diff_511111111111111111">'ТКО. Транс. Показатели ФХД'!$Z$10:$Z$12</definedName>
    <definedName name="Q_PH_diff_5111111111111111111">'Потребительские характеристики'!$AS$9:$AT$11</definedName>
    <definedName name="Q_TP_diff_5111111111111111111">ТП!$Z$9:$Z$11</definedName>
    <definedName name="Q_Limit_diff_5111111111111111111">Ограничения!$AS$26:$AT$28</definedName>
    <definedName name="B_FHD_diff_5111111111111111111">'Показатели ФХД'!$AA$25:$AA$27</definedName>
    <definedName name="B_OTEP_diff_5111111111111111111">'Показатели ОТЭП'!$AE$10:$AE$12</definedName>
    <definedName name="B_FHD20_diff_5111111111111111111">'Показатели ФХД &gt;20%'!$H$176:$R$178</definedName>
    <definedName name="B_KNE_diff_5111111111111111111">'Показатели КНЭ'!$AS$7:$AT$9</definedName>
    <definedName name="B_FHD_TKO_diff_5111111111111111111">'ТКО. Показатели ФХД'!$AA$10:$AA$12</definedName>
    <definedName name="B_FHD_TKO_TRANS_diff_5111111111111111111">'ТКО. Транс. Показатели ФХД'!$AA$10:$AA$12</definedName>
    <definedName name="Q_PH_diff_51111111111111111111">'Потребительские характеристики'!$AU$9:$AV$11</definedName>
    <definedName name="Q_TP_diff_51111111111111111111">ТП!$AA$9:$AA$11</definedName>
    <definedName name="Q_Limit_diff_51111111111111111111">Ограничения!$AU$26:$AV$28</definedName>
    <definedName name="B_FHD_diff_51111111111111111111">'Показатели ФХД'!$AB$25:$AB$27</definedName>
    <definedName name="B_OTEP_diff_51111111111111111111">'Показатели ОТЭП'!$AF$10:$AF$12</definedName>
    <definedName name="B_FHD20_diff_51111111111111111111">'Показатели ФХД &gt;20%'!$H$185:$R$187</definedName>
    <definedName name="B_KNE_diff_51111111111111111111">'Показатели КНЭ'!$AU$7:$AV$9</definedName>
    <definedName name="B_FHD_TKO_diff_51111111111111111111">'ТКО. Показатели ФХД'!$AB$10:$AB$12</definedName>
    <definedName name="B_FHD_TKO_TRANS_diff_51111111111111111111">'ТКО. Транс. Показатели ФХД'!$AB$10:$AB$12</definedName>
    <definedName name="Q_PH_diff_511111111111111111111">'Потребительские характеристики'!$AW$9:$AX$11</definedName>
    <definedName name="Q_TP_diff_511111111111111111111">ТП!$AB$9:$AB$11</definedName>
    <definedName name="Q_Limit_diff_511111111111111111111">Ограничения!$AW$26:$AX$28</definedName>
    <definedName name="B_FHD_diff_511111111111111111111">'Показатели ФХД'!$AC$25:$AC$27</definedName>
    <definedName name="B_OTEP_diff_511111111111111111111">'Показатели ОТЭП'!$AG$10:$AG$12</definedName>
    <definedName name="B_FHD20_diff_511111111111111111111">'Показатели ФХД &gt;20%'!$H$194:$R$196</definedName>
    <definedName name="B_KNE_diff_511111111111111111111">'Показатели КНЭ'!$AW$7:$AX$9</definedName>
    <definedName name="B_FHD_TKO_diff_511111111111111111111">'ТКО. Показатели ФХД'!$AC$10:$AC$12</definedName>
    <definedName name="B_FHD_TKO_TRANS_diff_511111111111111111111">'ТКО. Транс. Показатели ФХД'!$AC$10:$AC$12</definedName>
    <definedName name="Q_PH_diff_5111111111111111111111">'Потребительские характеристики'!$AY$9:$AZ$11</definedName>
    <definedName name="Q_TP_diff_5111111111111111111111">ТП!$AC$9:$AC$11</definedName>
    <definedName name="Q_Limit_diff_5111111111111111111111">Ограничения!$AY$26:$AZ$28</definedName>
    <definedName name="B_FHD_diff_5111111111111111111111">'Показатели ФХД'!$AD$25:$AD$27</definedName>
    <definedName name="B_OTEP_diff_5111111111111111111111">'Показатели ОТЭП'!$AH$10:$AH$12</definedName>
    <definedName name="B_FHD20_diff_5111111111111111111111">'Показатели ФХД &gt;20%'!$H$203:$R$205</definedName>
    <definedName name="B_KNE_diff_5111111111111111111111">'Показатели КНЭ'!$AY$7:$AZ$9</definedName>
    <definedName name="B_FHD_TKO_diff_5111111111111111111111">'ТКО. Показатели ФХД'!$AD$10:$AD$12</definedName>
    <definedName name="B_FHD_TKO_TRANS_diff_5111111111111111111111">'ТКО. Транс. Показатели ФХД'!$AD$10:$AD$12</definedName>
    <definedName name="Q_PH_diff_51111111111111111111111">'Потребительские характеристики'!$BA$9:$BB$11</definedName>
    <definedName name="Q_TP_diff_51111111111111111111111">ТП!$AD$9:$AD$11</definedName>
    <definedName name="Q_Limit_diff_51111111111111111111111">Ограничения!$BA$26:$BB$28</definedName>
    <definedName name="B_FHD_diff_51111111111111111111111">'Показатели ФХД'!$AE$25:$AE$27</definedName>
    <definedName name="B_OTEP_diff_51111111111111111111111">'Показатели ОТЭП'!$AI$10:$AI$12</definedName>
    <definedName name="B_FHD20_diff_51111111111111111111111">'Показатели ФХД &gt;20%'!$H$212:$R$214</definedName>
    <definedName name="B_KNE_diff_51111111111111111111111">'Показатели КНЭ'!$BA$7:$BB$9</definedName>
    <definedName name="B_FHD_TKO_diff_51111111111111111111111">'ТКО. Показатели ФХД'!$AE$10:$AE$12</definedName>
    <definedName name="B_FHD_TKO_TRANS_diff_51111111111111111111111">'ТКО. Транс. Показатели ФХД'!$AE$10:$AE$12</definedName>
    <definedName name="Q_PH_diff_511111111111111111111111">'Потребительские характеристики'!$BC$9:$BD$11</definedName>
    <definedName name="Q_TP_diff_511111111111111111111111">ТП!$AE$9:$AE$11</definedName>
    <definedName name="Q_Limit_diff_511111111111111111111111">Ограничения!$BC$26:$BD$28</definedName>
    <definedName name="B_FHD_diff_511111111111111111111111">'Показатели ФХД'!$AF$25:$AF$27</definedName>
    <definedName name="B_OTEP_diff_511111111111111111111111">'Показатели ОТЭП'!$AJ$10:$AJ$12</definedName>
    <definedName name="B_FHD20_diff_511111111111111111111111">'Показатели ФХД &gt;20%'!$H$221:$R$223</definedName>
    <definedName name="B_KNE_diff_511111111111111111111111">'Показатели КНЭ'!$BC$7:$BD$9</definedName>
    <definedName name="B_FHD_TKO_diff_511111111111111111111111">'ТКО. Показатели ФХД'!$AF$10:$AF$12</definedName>
    <definedName name="B_FHD_TKO_TRANS_diff_511111111111111111111111">'ТКО. Транс. Показатели ФХД'!$AF$10:$AF$12</definedName>
    <definedName name="Q_PH_diff_5111111111111111111111111">'Потребительские характеристики'!$BE$9:$BF$11</definedName>
    <definedName name="Q_TP_diff_5111111111111111111111111">ТП!$AF$9:$AF$11</definedName>
    <definedName name="Q_Limit_diff_5111111111111111111111111">Ограничения!$BE$26:$BF$28</definedName>
    <definedName name="B_FHD_diff_5111111111111111111111111">'Показатели ФХД'!$AG$25:$AG$27</definedName>
    <definedName name="B_OTEP_diff_5111111111111111111111111">'Показатели ОТЭП'!$AK$10:$AK$12</definedName>
    <definedName name="B_FHD20_diff_5111111111111111111111111">'Показатели ФХД &gt;20%'!$H$230:$R$232</definedName>
    <definedName name="B_KNE_diff_5111111111111111111111111">'Показатели КНЭ'!$BE$7:$BF$9</definedName>
    <definedName name="B_FHD_TKO_diff_5111111111111111111111111">'ТКО. Показатели ФХД'!$AG$10:$AG$12</definedName>
    <definedName name="B_FHD_TKO_TRANS_diff_5111111111111111111111111">'ТКО. Транс. Показатели ФХД'!$AG$10:$AG$12</definedName>
    <definedName name="Q_PH_diff_51111111111111111111111111">'Потребительские характеристики'!$BG$9:$BH$11</definedName>
    <definedName name="Q_TP_diff_51111111111111111111111111">ТП!$AG$9:$AG$11</definedName>
    <definedName name="Q_Limit_diff_51111111111111111111111111">Ограничения!$BG$26:$BH$28</definedName>
    <definedName name="B_FHD_diff_51111111111111111111111111">'Показатели ФХД'!$AH$25:$AH$27</definedName>
    <definedName name="B_OTEP_diff_51111111111111111111111111">'Показатели ОТЭП'!$AL$10:$AL$12</definedName>
    <definedName name="B_FHD20_diff_51111111111111111111111111">'Показатели ФХД &gt;20%'!$H$239:$R$241</definedName>
    <definedName name="B_KNE_diff_51111111111111111111111111">'Показатели КНЭ'!$BG$7:$BH$9</definedName>
    <definedName name="B_FHD_TKO_diff_51111111111111111111111111">'ТКО. Показатели ФХД'!$AH$10:$AH$12</definedName>
    <definedName name="B_FHD_TKO_TRANS_diff_51111111111111111111111111">'ТКО. Транс. Показатели ФХД'!$AH$10:$AH$12</definedName>
    <definedName name="Q_PH_diff_511111111111111111111111111">'Потребительские характеристики'!$BI$9:$BJ$11</definedName>
    <definedName name="Q_TP_diff_511111111111111111111111111">ТП!$AH$9:$AH$11</definedName>
    <definedName name="Q_Limit_diff_511111111111111111111111111">Ограничения!$BI$26:$BJ$28</definedName>
    <definedName name="B_FHD_diff_511111111111111111111111111">'Показатели ФХД'!$AI$25:$AI$27</definedName>
    <definedName name="B_OTEP_diff_511111111111111111111111111">'Показатели ОТЭП'!$AM$10:$AM$12</definedName>
    <definedName name="B_FHD20_diff_511111111111111111111111111">'Показатели ФХД &gt;20%'!$H$248:$R$250</definedName>
    <definedName name="B_KNE_diff_511111111111111111111111111">'Показатели КНЭ'!$BI$7:$BJ$9</definedName>
    <definedName name="B_FHD_TKO_diff_511111111111111111111111111">'ТКО. Показатели ФХД'!$AI$10:$AI$12</definedName>
    <definedName name="B_FHD_TKO_TRANS_diff_511111111111111111111111111">'ТКО. Транс. Показатели ФХД'!$AI$10:$AI$12</definedName>
    <definedName name="Q_PH_diff_5111111111111111111111111111">'Потребительские характеристики'!$BK$9:$BL$11</definedName>
    <definedName name="Q_TP_diff_5111111111111111111111111111">ТП!$AI$9:$AI$11</definedName>
    <definedName name="Q_Limit_diff_5111111111111111111111111111">Ограничения!$BK$26:$BL$28</definedName>
    <definedName name="B_FHD_diff_5111111111111111111111111111">'Показатели ФХД'!$AJ$25:$AJ$27</definedName>
    <definedName name="B_OTEP_diff_5111111111111111111111111111">'Показатели ОТЭП'!$AN$10:$AN$12</definedName>
    <definedName name="B_FHD20_diff_5111111111111111111111111111">'Показатели ФХД &gt;20%'!$H$257:$R$259</definedName>
    <definedName name="B_KNE_diff_5111111111111111111111111111">'Показатели КНЭ'!$BK$7:$BL$9</definedName>
    <definedName name="B_FHD_TKO_diff_5111111111111111111111111111">'ТКО. Показатели ФХД'!$AJ$10:$AJ$12</definedName>
    <definedName name="B_FHD_TKO_TRANS_diff_5111111111111111111111111111">'ТКО. Транс. Показатели ФХД'!$AJ$10:$AJ$12</definedName>
    <definedName name="Q_PH_diff_51111111111111111111111111111">'Потребительские характеристики'!$BM$9:$BN$11</definedName>
    <definedName name="Q_TP_diff_51111111111111111111111111111">ТП!$AJ$9:$AJ$11</definedName>
    <definedName name="Q_Limit_diff_51111111111111111111111111111">Ограничения!$BM$26:$BN$28</definedName>
    <definedName name="B_FHD_diff_51111111111111111111111111111">'Показатели ФХД'!$AK$25:$AK$27</definedName>
    <definedName name="B_OTEP_diff_51111111111111111111111111111">'Показатели ОТЭП'!$AO$10:$AO$12</definedName>
    <definedName name="B_FHD20_diff_51111111111111111111111111111">'Показатели ФХД &gt;20%'!$H$266:$R$268</definedName>
    <definedName name="B_KNE_diff_51111111111111111111111111111">'Показатели КНЭ'!$BM$7:$BN$9</definedName>
    <definedName name="B_FHD_TKO_diff_51111111111111111111111111111">'ТКО. Показатели ФХД'!$AK$10:$AK$12</definedName>
    <definedName name="B_FHD_TKO_TRANS_diff_51111111111111111111111111111">'ТКО. Транс. Показатели ФХД'!$AK$10:$AK$12</definedName>
    <definedName name="DESCRIPTION_TERRITORY">REESTR_DS!$B$2:$B$3</definedName>
    <definedName name="Q_PH_diff_511111111111111111111111111111">'Потребительские характеристики'!$BO$9:$BP$11</definedName>
    <definedName name="Q_TP_diff_511111111111111111111111111111">ТП!$AK$9:$AK$11</definedName>
    <definedName name="Q_Limit_diff_511111111111111111111111111111">Ограничения!$BO$26:$BP$28</definedName>
    <definedName name="B_FHD_diff_511111111111111111111111111111">'Показатели ФХД'!$AL$25:$AL$27</definedName>
    <definedName name="B_OTEP_diff_511111111111111111111111111111">'Показатели ОТЭП'!$AP$10:$AP$12</definedName>
    <definedName name="B_FHD20_diff_511111111111111111111111111111">'Показатели ФХД &gt;20%'!$H$275:$R$277</definedName>
    <definedName name="B_KNE_diff_511111111111111111111111111111">'Показатели КНЭ'!$BO$7:$BP$9</definedName>
    <definedName name="B_FHD_TKO_diff_511111111111111111111111111111">'ТКО. Показатели ФХД'!$AL$10:$AL$12</definedName>
    <definedName name="B_FHD_TKO_TRANS_diff_511111111111111111111111111111">'ТКО. Транс. Показатели ФХД'!$AL$10:$AL$12</definedName>
    <definedName name="Q_PH_diff_5111111111111111111111111111111">'Потребительские характеристики'!$BQ$9:$BR$11</definedName>
    <definedName name="Q_TP_diff_5111111111111111111111111111111">ТП!$AL$9:$AL$11</definedName>
    <definedName name="Q_Limit_diff_5111111111111111111111111111111">Ограничения!$BQ$26:$BR$28</definedName>
    <definedName name="B_FHD_diff_5111111111111111111111111111111">'Показатели ФХД'!$AM$25:$AM$27</definedName>
    <definedName name="B_OTEP_diff_5111111111111111111111111111111">'Показатели ОТЭП'!$AQ$10:$AQ$12</definedName>
    <definedName name="B_FHD20_diff_5111111111111111111111111111111">'Показатели ФХД &gt;20%'!$H$284:$R$286</definedName>
    <definedName name="B_KNE_diff_5111111111111111111111111111111">'Показатели КНЭ'!$BQ$7:$BR$9</definedName>
    <definedName name="B_FHD_TKO_diff_5111111111111111111111111111111">'ТКО. Показатели ФХД'!$AM$10:$AM$12</definedName>
    <definedName name="B_FHD_TKO_TRANS_diff_5111111111111111111111111111111">'ТКО. Транс. Показатели ФХД'!$AM$10:$AM$12</definedName>
    <definedName name="Q_PH_diff_51111111111111111111111111111111">'Потребительские характеристики'!$BS$9:$BT$11</definedName>
    <definedName name="Q_TP_diff_51111111111111111111111111111111">ТП!$AM$9:$AM$11</definedName>
    <definedName name="Q_Limit_diff_51111111111111111111111111111111">Ограничения!$BS$26:$BT$28</definedName>
    <definedName name="B_FHD_diff_51111111111111111111111111111111">'Показатели ФХД'!$AN$25:$AN$27</definedName>
    <definedName name="B_OTEP_diff_51111111111111111111111111111111">'Показатели ОТЭП'!$AR$10:$AR$12</definedName>
    <definedName name="B_FHD20_diff_51111111111111111111111111111111">'Показатели ФХД &gt;20%'!$H$293:$R$295</definedName>
    <definedName name="B_KNE_diff_51111111111111111111111111111111">'Показатели КНЭ'!$BS$7:$BT$9</definedName>
    <definedName name="B_FHD_TKO_diff_51111111111111111111111111111111">'ТКО. Показатели ФХД'!$AN$10:$AN$12</definedName>
    <definedName name="B_FHD_TKO_TRANS_diff_51111111111111111111111111111111">'ТКО. Транс. Показатели ФХД'!$AN$10:$AN$12</definedName>
    <definedName name="Q_PH_diff_511111111111111111111111111111111">'Потребительские характеристики'!$BU$9:$BV$11</definedName>
    <definedName name="Q_TP_diff_511111111111111111111111111111111">ТП!$AN$9:$AN$11</definedName>
    <definedName name="Q_Limit_diff_511111111111111111111111111111111">Ограничения!$BU$26:$BV$28</definedName>
    <definedName name="B_FHD_diff_511111111111111111111111111111111">'Показатели ФХД'!$AO$25:$AO$27</definedName>
    <definedName name="B_OTEP_diff_511111111111111111111111111111111">'Показатели ОТЭП'!$AS$10:$AS$12</definedName>
    <definedName name="B_FHD20_diff_511111111111111111111111111111111">'Показатели ФХД &gt;20%'!$H$302:$R$304</definedName>
    <definedName name="B_KNE_diff_511111111111111111111111111111111">'Показатели КНЭ'!$BU$7:$BV$9</definedName>
    <definedName name="B_FHD_TKO_diff_511111111111111111111111111111111">'ТКО. Показатели ФХД'!$AO$10:$AO$12</definedName>
    <definedName name="B_FHD_TKO_TRANS_diff_511111111111111111111111111111111">'ТКО. Транс. Показатели ФХД'!$AO$10:$AO$12</definedName>
    <definedName name="Q_PH_diff_5111111111111111111111111111111111">'Потребительские характеристики'!$BW$9:$BX$11</definedName>
    <definedName name="Q_TP_diff_5111111111111111111111111111111111">ТП!$AO$9:$AO$11</definedName>
    <definedName name="Q_Limit_diff_5111111111111111111111111111111111">Ограничения!$BW$26:$BX$28</definedName>
    <definedName name="B_FHD_diff_5111111111111111111111111111111111">'Показатели ФХД'!$AP$25:$AP$27</definedName>
    <definedName name="B_OTEP_diff_5111111111111111111111111111111111">'Показатели ОТЭП'!$AT$10:$AT$12</definedName>
    <definedName name="B_FHD20_diff_5111111111111111111111111111111111">'Показатели ФХД &gt;20%'!$H$311:$R$313</definedName>
    <definedName name="B_KNE_diff_5111111111111111111111111111111111">'Показатели КНЭ'!$BW$7:$BX$9</definedName>
    <definedName name="B_FHD_TKO_diff_5111111111111111111111111111111111">'ТКО. Показатели ФХД'!$AP$10:$AP$12</definedName>
    <definedName name="B_FHD_TKO_TRANS_diff_5111111111111111111111111111111111">'ТКО. Транс. Показатели ФХД'!$AP$10:$AP$12</definedName>
    <definedName name="Q_PH_diff_51111111111111111111111111111111111">'Потребительские характеристики'!$BY$9:$BZ$11</definedName>
    <definedName name="Q_TP_diff_51111111111111111111111111111111111">ТП!$AP$9:$AP$11</definedName>
    <definedName name="Q_Limit_diff_51111111111111111111111111111111111">Ограничения!$BY$26:$BZ$28</definedName>
    <definedName name="B_FHD_diff_51111111111111111111111111111111111">'Показатели ФХД'!$AQ$25:$AQ$27</definedName>
    <definedName name="B_OTEP_diff_51111111111111111111111111111111111">'Показатели ОТЭП'!$AU$10:$AU$12</definedName>
    <definedName name="B_FHD20_diff_51111111111111111111111111111111111">'Показатели ФХД &gt;20%'!$H$320:$R$322</definedName>
    <definedName name="B_KNE_diff_51111111111111111111111111111111111">'Показатели КНЭ'!$BY$7:$BZ$9</definedName>
    <definedName name="B_FHD_TKO_diff_51111111111111111111111111111111111">'ТКО. Показатели ФХД'!$AQ$10:$AQ$12</definedName>
    <definedName name="B_FHD_TKO_TRANS_diff_51111111111111111111111111111111111">'ТКО. Транс. Показатели ФХД'!$AQ$10:$AQ$12</definedName>
    <definedName name="Q_PH_diff_511111111111111111111111111111111111">'Потребительские характеристики'!$CA$9:$CB$11</definedName>
    <definedName name="Q_TP_diff_511111111111111111111111111111111111">ТП!$AQ$9:$AQ$11</definedName>
    <definedName name="Q_Limit_diff_511111111111111111111111111111111111">Ограничения!$CA$26:$CB$28</definedName>
    <definedName name="B_FHD_diff_511111111111111111111111111111111111">'Показатели ФХД'!$AR$25:$AR$27</definedName>
    <definedName name="B_OTEP_diff_511111111111111111111111111111111111">'Показатели ОТЭП'!$AV$10:$AV$12</definedName>
    <definedName name="B_FHD20_diff_511111111111111111111111111111111111">'Показатели ФХД &gt;20%'!$H$329:$R$331</definedName>
    <definedName name="B_KNE_diff_511111111111111111111111111111111111">'Показатели КНЭ'!$CA$7:$CB$9</definedName>
    <definedName name="B_FHD_TKO_diff_511111111111111111111111111111111111">'ТКО. Показатели ФХД'!$AR$10:$AR$12</definedName>
    <definedName name="B_FHD_TKO_TRANS_diff_511111111111111111111111111111111111">'ТКО. Транс. Показатели ФХД'!$AR$10:$AR$12</definedName>
    <definedName name="Q_PH_diff_5111111111111111111111111111111111111">'Потребительские характеристики'!$CC$9:$CD$11</definedName>
    <definedName name="Q_TP_diff_5111111111111111111111111111111111111">ТП!$AR$9:$AR$11</definedName>
    <definedName name="Q_Limit_diff_5111111111111111111111111111111111111">Ограничения!$CC$26:$CD$28</definedName>
    <definedName name="B_FHD_diff_5111111111111111111111111111111111111">'Показатели ФХД'!$AS$25:$AS$27</definedName>
    <definedName name="B_OTEP_diff_5111111111111111111111111111111111111">'Показатели ОТЭП'!$AW$10:$AW$12</definedName>
    <definedName name="B_FHD20_diff_5111111111111111111111111111111111111">'Показатели ФХД &gt;20%'!$H$338:$R$340</definedName>
    <definedName name="B_KNE_diff_5111111111111111111111111111111111111">'Показатели КНЭ'!$CC$7:$CD$9</definedName>
    <definedName name="B_FHD_TKO_diff_5111111111111111111111111111111111111">'ТКО. Показатели ФХД'!$AS$10:$AS$12</definedName>
    <definedName name="B_FHD_TKO_TRANS_diff_5111111111111111111111111111111111111">'ТКО. Транс. Показатели ФХД'!$AS$10:$AS$12</definedName>
    <definedName name="Q_PH_diff_51111111111111111111111111111111111111">'Потребительские характеристики'!$CE$9:$CF$11</definedName>
    <definedName name="Q_TP_diff_51111111111111111111111111111111111111">ТП!$AS$9:$AS$11</definedName>
    <definedName name="Q_Limit_diff_51111111111111111111111111111111111111">Ограничения!$CE$26:$CF$28</definedName>
    <definedName name="B_FHD_diff_51111111111111111111111111111111111111">'Показатели ФХД'!$AT$25:$AT$27</definedName>
    <definedName name="B_OTEP_diff_51111111111111111111111111111111111111">'Показатели ОТЭП'!$AX$10:$AX$12</definedName>
    <definedName name="B_FHD20_diff_51111111111111111111111111111111111111">'Показатели ФХД &gt;20%'!$H$347:$R$349</definedName>
    <definedName name="B_KNE_diff_51111111111111111111111111111111111111">'Показатели КНЭ'!$CE$7:$CF$9</definedName>
    <definedName name="B_FHD_TKO_diff_51111111111111111111111111111111111111">'ТКО. Показатели ФХД'!$AT$10:$AT$12</definedName>
    <definedName name="B_FHD_TKO_TRANS_diff_51111111111111111111111111111111111111">'ТКО. Транс. Показатели ФХД'!$AT$10:$AT$12</definedName>
    <definedName name="Q_PH_diff_511111111111111111111111111111111111111">'Потребительские характеристики'!$CG$9:$CH$11</definedName>
    <definedName name="Q_TP_diff_511111111111111111111111111111111111111">ТП!$AT$9:$AT$11</definedName>
    <definedName name="Q_Limit_diff_511111111111111111111111111111111111111">Ограничения!$CG$26:$CH$28</definedName>
    <definedName name="B_FHD_diff_511111111111111111111111111111111111111">'Показатели ФХД'!$AU$25:$AU$27</definedName>
    <definedName name="B_OTEP_diff_511111111111111111111111111111111111111">'Показатели ОТЭП'!$AY$10:$AY$12</definedName>
    <definedName name="B_FHD20_diff_511111111111111111111111111111111111111">'Показатели ФХД &gt;20%'!$H$356:$R$358</definedName>
    <definedName name="B_KNE_diff_511111111111111111111111111111111111111">'Показатели КНЭ'!$CG$7:$CH$9</definedName>
    <definedName name="B_FHD_TKO_diff_511111111111111111111111111111111111111">'ТКО. Показатели ФХД'!$AU$10:$AU$12</definedName>
    <definedName name="B_FHD_TKO_TRANS_diff_511111111111111111111111111111111111111">'ТКО. Транс. Показатели ФХД'!$AU$10:$AU$12</definedName>
    <definedName name="Q_PH_diff_5111111111111111111111111111111111111111">'Потребительские характеристики'!$CI$9:$CJ$11</definedName>
    <definedName name="Q_TP_diff_5111111111111111111111111111111111111111">ТП!$AU$9:$AU$11</definedName>
    <definedName name="Q_Limit_diff_5111111111111111111111111111111111111111">Ограничения!$CI$26:$CJ$28</definedName>
    <definedName name="B_FHD_diff_5111111111111111111111111111111111111111">'Показатели ФХД'!$AV$25:$AV$27</definedName>
    <definedName name="B_OTEP_diff_5111111111111111111111111111111111111111">'Показатели ОТЭП'!$AZ$10:$AZ$12</definedName>
    <definedName name="B_FHD20_diff_5111111111111111111111111111111111111111">'Показатели ФХД &gt;20%'!$H$365:$R$367</definedName>
    <definedName name="B_KNE_diff_5111111111111111111111111111111111111111">'Показатели КНЭ'!$CI$7:$CJ$9</definedName>
    <definedName name="B_FHD_TKO_diff_5111111111111111111111111111111111111111">'ТКО. Показатели ФХД'!$AV$10:$AV$12</definedName>
    <definedName name="B_FHD_TKO_TRANS_diff_5111111111111111111111111111111111111111">'ТКО. Транс. Показатели ФХД'!$AV$10:$AV$12</definedName>
    <definedName name="Q_PH_diff_51111111111111111111111111111111111111111">'Потребительские характеристики'!$CK$9:$CL$11</definedName>
    <definedName name="Q_TP_diff_51111111111111111111111111111111111111111">ТП!$AV$9:$AV$11</definedName>
    <definedName name="Q_Limit_diff_51111111111111111111111111111111111111111">Ограничения!$CK$26:$CL$28</definedName>
    <definedName name="B_FHD_diff_51111111111111111111111111111111111111111">'Показатели ФХД'!$AW$25:$AW$27</definedName>
    <definedName name="B_OTEP_diff_51111111111111111111111111111111111111111">'Показатели ОТЭП'!$BA$10:$BA$12</definedName>
    <definedName name="B_FHD20_diff_51111111111111111111111111111111111111111">'Показатели ФХД &gt;20%'!$H$374:$R$376</definedName>
    <definedName name="B_KNE_diff_51111111111111111111111111111111111111111">'Показатели КНЭ'!$CK$7:$CL$9</definedName>
    <definedName name="B_FHD_TKO_diff_51111111111111111111111111111111111111111">'ТКО. Показатели ФХД'!$AW$10:$AW$12</definedName>
    <definedName name="B_FHD_TKO_TRANS_diff_51111111111111111111111111111111111111111">'ТКО. Транс. Показатели ФХД'!$AW$10:$AW$12</definedName>
    <definedName name="Q_PH_diff_511111111111111111111111111111111111111111">'Потребительские характеристики'!$CM$9:$CN$11</definedName>
    <definedName name="Q_TP_diff_511111111111111111111111111111111111111111">ТП!$AW$9:$AW$11</definedName>
    <definedName name="Q_Limit_diff_511111111111111111111111111111111111111111">Ограничения!$CM$26:$CN$28</definedName>
    <definedName name="B_FHD_diff_511111111111111111111111111111111111111111">'Показатели ФХД'!$AX$25:$AX$27</definedName>
    <definedName name="B_OTEP_diff_511111111111111111111111111111111111111111">'Показатели ОТЭП'!$BB$10:$BB$12</definedName>
    <definedName name="B_FHD20_diff_511111111111111111111111111111111111111111">'Показатели ФХД &gt;20%'!$H$383:$R$385</definedName>
    <definedName name="B_KNE_diff_511111111111111111111111111111111111111111">'Показатели КНЭ'!$CM$7:$CN$9</definedName>
    <definedName name="B_FHD_TKO_diff_511111111111111111111111111111111111111111">'ТКО. Показатели ФХД'!$AX$10:$AX$12</definedName>
    <definedName name="B_FHD_TKO_TRANS_diff_511111111111111111111111111111111111111111">'ТКО. Транс. Показатели ФХД'!$AX$10:$AX$12</definedName>
    <definedName name="Q_PH_diff_5111111111111111111111111111111111111111111">'Потребительские характеристики'!$CO$9:$CP$11</definedName>
    <definedName name="Q_TP_diff_5111111111111111111111111111111111111111111">ТП!$AX$9:$AX$11</definedName>
    <definedName name="Q_Limit_diff_5111111111111111111111111111111111111111111">Ограничения!$CO$26:$CP$28</definedName>
    <definedName name="B_FHD_diff_5111111111111111111111111111111111111111111">'Показатели ФХД'!$AY$25:$AY$27</definedName>
    <definedName name="B_OTEP_diff_5111111111111111111111111111111111111111111">'Показатели ОТЭП'!$BC$10:$BC$12</definedName>
    <definedName name="B_FHD20_diff_5111111111111111111111111111111111111111111">'Показатели ФХД &gt;20%'!$H$392:$R$394</definedName>
    <definedName name="B_KNE_diff_5111111111111111111111111111111111111111111">'Показатели КНЭ'!$CO$7:$CP$9</definedName>
    <definedName name="B_FHD_TKO_diff_5111111111111111111111111111111111111111111">'ТКО. Показатели ФХД'!$AY$10:$AY$12</definedName>
    <definedName name="B_FHD_TKO_TRANS_diff_5111111111111111111111111111111111111111111">'ТКО. Транс. Показатели ФХД'!$AY$10:$AY$12</definedName>
    <definedName name="Q_PH_diff_51111111111111111111111111111111111111111111">'Потребительские характеристики'!$CQ$9:$CR$11</definedName>
    <definedName name="Q_TP_diff_51111111111111111111111111111111111111111111">ТП!$AY$9:$AY$11</definedName>
    <definedName name="Q_Limit_diff_51111111111111111111111111111111111111111111">Ограничения!$CQ$26:$CR$28</definedName>
    <definedName name="B_FHD_diff_51111111111111111111111111111111111111111111">'Показатели ФХД'!$AZ$25:$AZ$27</definedName>
    <definedName name="B_OTEP_diff_51111111111111111111111111111111111111111111">'Показатели ОТЭП'!$BD$10:$BD$12</definedName>
    <definedName name="B_FHD20_diff_51111111111111111111111111111111111111111111">'Показатели ФХД &gt;20%'!$H$401:$R$403</definedName>
    <definedName name="B_KNE_diff_51111111111111111111111111111111111111111111">'Показатели КНЭ'!$CQ$7:$CR$9</definedName>
    <definedName name="B_FHD_TKO_diff_51111111111111111111111111111111111111111111">'ТКО. Показатели ФХД'!$AZ$10:$AZ$12</definedName>
    <definedName name="B_FHD_TKO_TRANS_diff_51111111111111111111111111111111111111111111">'ТКО. Транс. Показатели ФХД'!$AZ$10:$AZ$12</definedName>
    <definedName name="Q_PH_diff_511111111111111111111111111111111111111111111">'Потребительские характеристики'!$CS$9:$CT$11</definedName>
    <definedName name="Q_TP_diff_511111111111111111111111111111111111111111111">ТП!$AZ$9:$AZ$11</definedName>
    <definedName name="Q_Limit_diff_511111111111111111111111111111111111111111111">Ограничения!$CS$26:$CT$28</definedName>
    <definedName name="B_FHD_diff_511111111111111111111111111111111111111111111">'Показатели ФХД'!$BA$25:$BA$27</definedName>
    <definedName name="B_OTEP_diff_511111111111111111111111111111111111111111111">'Показатели ОТЭП'!$BE$10:$BE$12</definedName>
    <definedName name="B_FHD20_diff_511111111111111111111111111111111111111111111">'Показатели ФХД &gt;20%'!$H$410:$R$412</definedName>
    <definedName name="B_KNE_diff_511111111111111111111111111111111111111111111">'Показатели КНЭ'!$CS$7:$CT$9</definedName>
    <definedName name="B_FHD_TKO_diff_511111111111111111111111111111111111111111111">'ТКО. Показатели ФХД'!$BA$10:$BA$12</definedName>
    <definedName name="B_FHD_TKO_TRANS_diff_511111111111111111111111111111111111111111111">'ТКО. Транс. Показатели ФХД'!$BA$10:$BA$12</definedName>
    <definedName name="Q_PH_diff_5111111111111111111111111111111111111111111111">'Потребительские характеристики'!$CU$9:$CV$11</definedName>
    <definedName name="Q_TP_diff_5111111111111111111111111111111111111111111111">ТП!$BA$9:$BA$11</definedName>
    <definedName name="Q_Limit_diff_5111111111111111111111111111111111111111111111">Ограничения!$CU$26:$CV$28</definedName>
    <definedName name="B_FHD_diff_5111111111111111111111111111111111111111111111">'Показатели ФХД'!$BB$25:$BB$27</definedName>
    <definedName name="B_OTEP_diff_5111111111111111111111111111111111111111111111">'Показатели ОТЭП'!$BF$10:$BF$12</definedName>
    <definedName name="B_FHD20_diff_5111111111111111111111111111111111111111111111">'Показатели ФХД &gt;20%'!$H$419:$R$421</definedName>
    <definedName name="B_KNE_diff_5111111111111111111111111111111111111111111111">'Показатели КНЭ'!$CU$7:$CV$9</definedName>
    <definedName name="B_FHD_TKO_diff_5111111111111111111111111111111111111111111111">'ТКО. Показатели ФХД'!$BB$10:$BB$12</definedName>
    <definedName name="B_FHD_TKO_TRANS_diff_5111111111111111111111111111111111111111111111">'ТКО. Транс. Показатели ФХД'!$BB$10:$BB$12</definedName>
    <definedName name="Q_PH_diff_51111111111111111111111111111111111111111111111">'Потребительские характеристики'!$CW$9:$CX$11</definedName>
    <definedName name="Q_TP_diff_51111111111111111111111111111111111111111111111">ТП!$BB$9:$BB$11</definedName>
    <definedName name="Q_Limit_diff_51111111111111111111111111111111111111111111111">Ограничения!$CW$26:$CX$28</definedName>
    <definedName name="B_FHD_diff_51111111111111111111111111111111111111111111111">'Показатели ФХД'!$BC$25:$BC$27</definedName>
    <definedName name="B_OTEP_diff_51111111111111111111111111111111111111111111111">'Показатели ОТЭП'!$BG$10:$BG$12</definedName>
    <definedName name="B_FHD20_diff_51111111111111111111111111111111111111111111111">'Показатели ФХД &gt;20%'!$H$428:$R$430</definedName>
    <definedName name="B_KNE_diff_51111111111111111111111111111111111111111111111">'Показатели КНЭ'!$CW$7:$CX$9</definedName>
    <definedName name="B_FHD_TKO_diff_51111111111111111111111111111111111111111111111">'ТКО. Показатели ФХД'!$BC$10:$BC$12</definedName>
    <definedName name="B_FHD_TKO_TRANS_diff_51111111111111111111111111111111111111111111111">'ТКО. Транс. Показатели ФХД'!$BC$10:$BC$12</definedName>
    <definedName name="Q_PH_diff_511111111111111111111111111111111111111111111111">'Потребительские характеристики'!$CY$9:$CZ$11</definedName>
    <definedName name="Q_TP_diff_511111111111111111111111111111111111111111111111">ТП!$BC$9:$BC$11</definedName>
    <definedName name="Q_Limit_diff_511111111111111111111111111111111111111111111111">Ограничения!$CY$26:$CZ$28</definedName>
    <definedName name="B_FHD_diff_511111111111111111111111111111111111111111111111">'Показатели ФХД'!$BD$25:$BD$27</definedName>
    <definedName name="B_OTEP_diff_511111111111111111111111111111111111111111111111">'Показатели ОТЭП'!$BH$10:$BH$12</definedName>
    <definedName name="B_FHD20_diff_511111111111111111111111111111111111111111111111">'Показатели ФХД &gt;20%'!$H$437:$R$439</definedName>
    <definedName name="B_KNE_diff_511111111111111111111111111111111111111111111111">'Показатели КНЭ'!$CY$7:$CZ$9</definedName>
    <definedName name="B_FHD_TKO_diff_511111111111111111111111111111111111111111111111">'ТКО. Показатели ФХД'!$BD$10:$BD$12</definedName>
    <definedName name="B_FHD_TKO_TRANS_diff_511111111111111111111111111111111111111111111111">'ТКО. Транс. Показатели ФХД'!$BD$10:$BD$12</definedName>
    <definedName name="Q_PH_diff_5111111111111111111111111111111111111111111111111">'Потребительские характеристики'!$DA$9:$DB$11</definedName>
    <definedName name="Q_TP_diff_5111111111111111111111111111111111111111111111111">ТП!$BD$9:$BD$11</definedName>
    <definedName name="Q_Limit_diff_5111111111111111111111111111111111111111111111111">Ограничения!$DA$26:$DB$28</definedName>
    <definedName name="B_FHD_diff_5111111111111111111111111111111111111111111111111">'Показатели ФХД'!$BE$25:$BE$27</definedName>
    <definedName name="B_OTEP_diff_5111111111111111111111111111111111111111111111111">'Показатели ОТЭП'!$BI$10:$BI$12</definedName>
    <definedName name="B_FHD20_diff_5111111111111111111111111111111111111111111111111">'Показатели ФХД &gt;20%'!$H$446:$R$448</definedName>
    <definedName name="B_KNE_diff_5111111111111111111111111111111111111111111111111">'Показатели КНЭ'!$DA$7:$DB$9</definedName>
    <definedName name="B_FHD_TKO_diff_5111111111111111111111111111111111111111111111111">'ТКО. Показатели ФХД'!$BE$10:$BE$12</definedName>
    <definedName name="B_FHD_TKO_TRANS_diff_5111111111111111111111111111111111111111111111111">'ТКО. Транс. Показатели ФХД'!$BE$10:$BE$12</definedName>
    <definedName name="Q_PH_diff_51111111111111111111111111111111111111111111111111">'Потребительские характеристики'!$DC$9:$DD$11</definedName>
    <definedName name="Q_TP_diff_51111111111111111111111111111111111111111111111111">ТП!$BE$9:$BE$11</definedName>
    <definedName name="Q_Limit_diff_51111111111111111111111111111111111111111111111111">Ограничения!$DC$26:$DD$28</definedName>
    <definedName name="B_FHD_diff_51111111111111111111111111111111111111111111111111">'Показатели ФХД'!$BF$25:$BF$27</definedName>
    <definedName name="B_OTEP_diff_51111111111111111111111111111111111111111111111111">'Показатели ОТЭП'!$BJ$10:$BJ$12</definedName>
    <definedName name="B_FHD20_diff_51111111111111111111111111111111111111111111111111">'Показатели ФХД &gt;20%'!$H$455:$R$457</definedName>
    <definedName name="B_KNE_diff_51111111111111111111111111111111111111111111111111">'Показатели КНЭ'!$DC$7:$DD$9</definedName>
    <definedName name="B_FHD_TKO_diff_51111111111111111111111111111111111111111111111111">'ТКО. Показатели ФХД'!$BF$10:$BF$12</definedName>
    <definedName name="B_FHD_TKO_TRANS_diff_51111111111111111111111111111111111111111111111111">'ТКО. Транс. Показатели ФХД'!$BF$10:$BF$12</definedName>
    <definedName name="Q_PH_diff_511111111111111111111111111111111111111111111111111">'Потребительские характеристики'!$DE$9:$DF$11</definedName>
    <definedName name="Q_TP_diff_511111111111111111111111111111111111111111111111111">ТП!$BF$9:$BF$11</definedName>
    <definedName name="Q_Limit_diff_511111111111111111111111111111111111111111111111111">Ограничения!$DE$26:$DF$28</definedName>
    <definedName name="B_FHD_diff_511111111111111111111111111111111111111111111111111">'Показатели ФХД'!$BG$25:$BG$27</definedName>
    <definedName name="B_OTEP_diff_511111111111111111111111111111111111111111111111111">'Показатели ОТЭП'!$BK$10:$BK$12</definedName>
    <definedName name="B_FHD20_diff_511111111111111111111111111111111111111111111111111">'Показатели ФХД &gt;20%'!$H$464:$R$466</definedName>
    <definedName name="B_KNE_diff_511111111111111111111111111111111111111111111111111">'Показатели КНЭ'!$DE$7:$DF$9</definedName>
    <definedName name="B_FHD_TKO_diff_511111111111111111111111111111111111111111111111111">'ТКО. Показатели ФХД'!$BG$10:$BG$12</definedName>
    <definedName name="B_FHD_TKO_TRANS_diff_511111111111111111111111111111111111111111111111111">'ТКО. Транс. Показатели ФХД'!$BG$10:$BG$12</definedName>
    <definedName name="Q_PH_diff_5111111111111111111111111111111111111111111111111111">'Потребительские характеристики'!$DG$9:$DH$11</definedName>
    <definedName name="Q_TP_diff_5111111111111111111111111111111111111111111111111111">ТП!$BG$9:$BG$11</definedName>
    <definedName name="Q_Limit_diff_5111111111111111111111111111111111111111111111111111">Ограничения!$DG$26:$DH$28</definedName>
    <definedName name="B_FHD_diff_5111111111111111111111111111111111111111111111111111">'Показатели ФХД'!$BH$25:$BH$27</definedName>
    <definedName name="B_OTEP_diff_5111111111111111111111111111111111111111111111111111">'Показатели ОТЭП'!$BL$10:$BL$12</definedName>
    <definedName name="B_FHD20_diff_5111111111111111111111111111111111111111111111111111">'Показатели ФХД &gt;20%'!$H$473:$R$475</definedName>
    <definedName name="B_KNE_diff_5111111111111111111111111111111111111111111111111111">'Показатели КНЭ'!$DG$7:$DH$9</definedName>
    <definedName name="B_FHD_TKO_diff_5111111111111111111111111111111111111111111111111111">'ТКО. Показатели ФХД'!$BH$10:$BH$12</definedName>
    <definedName name="B_FHD_TKO_TRANS_diff_5111111111111111111111111111111111111111111111111111">'ТКО. Транс. Показатели ФХД'!$BH$10:$BH$12</definedName>
    <definedName name="Q_PH_diff_51111111111111111111111111111111111111111111111111111">'Потребительские характеристики'!$DI$9:$DJ$11</definedName>
    <definedName name="Q_TP_diff_51111111111111111111111111111111111111111111111111111">ТП!$BH$9:$BH$11</definedName>
    <definedName name="Q_Limit_diff_51111111111111111111111111111111111111111111111111111">Ограничения!$DI$26:$DJ$28</definedName>
    <definedName name="B_FHD_diff_51111111111111111111111111111111111111111111111111111">'Показатели ФХД'!$BI$25:$BI$27</definedName>
    <definedName name="B_OTEP_diff_51111111111111111111111111111111111111111111111111111">'Показатели ОТЭП'!$BM$10:$BM$12</definedName>
    <definedName name="B_FHD20_diff_51111111111111111111111111111111111111111111111111111">'Показатели ФХД &gt;20%'!$H$482:$R$484</definedName>
    <definedName name="B_KNE_diff_51111111111111111111111111111111111111111111111111111">'Показатели КНЭ'!$DI$7:$DJ$9</definedName>
    <definedName name="B_FHD_TKO_diff_51111111111111111111111111111111111111111111111111111">'ТКО. Показатели ФХД'!$BI$10:$BI$12</definedName>
    <definedName name="B_FHD_TKO_TRANS_diff_51111111111111111111111111111111111111111111111111111">'ТКО. Транс. Показатели ФХД'!$BI$10:$BI$12</definedName>
    <definedName name="Q_PH_diff_511111111111111111111111111111111111111111111111111111">'Потребительские характеристики'!$DK$9:$DL$11</definedName>
    <definedName name="Q_TP_diff_511111111111111111111111111111111111111111111111111111">ТП!$BI$9:$BI$11</definedName>
    <definedName name="Q_Limit_diff_511111111111111111111111111111111111111111111111111111">Ограничения!$DK$26:$DL$28</definedName>
    <definedName name="B_FHD_diff_511111111111111111111111111111111111111111111111111111">'Показатели ФХД'!$BJ$25:$BJ$27</definedName>
    <definedName name="B_OTEP_diff_511111111111111111111111111111111111111111111111111111">'Показатели ОТЭП'!$BN$10:$BN$12</definedName>
    <definedName name="B_FHD20_diff_511111111111111111111111111111111111111111111111111111">'Показатели ФХД &gt;20%'!$H$491:$R$493</definedName>
    <definedName name="B_KNE_diff_511111111111111111111111111111111111111111111111111111">'Показатели КНЭ'!$DK$7:$DL$9</definedName>
    <definedName name="B_FHD_TKO_diff_511111111111111111111111111111111111111111111111111111">'ТКО. Показатели ФХД'!$BJ$10:$BJ$12</definedName>
    <definedName name="B_FHD_TKO_TRANS_diff_511111111111111111111111111111111111111111111111111111">'ТКО. Транс. Показатели ФХД'!$BJ$10:$BJ$12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<sst xmlns="http://schemas.openxmlformats.org/spreadsheetml/2006/main" count="30870" uniqueCount="5959">
  <si>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</si>
  <si>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</si>
  <si>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</si>
  <si>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</si>
  <si>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</si>
  <si>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</si>
  <si>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</si>
  <si>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</si>
  <si>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</si>
  <si>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</si>
  <si>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</si>
  <si>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</si>
  <si>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</si>
  <si>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26356529</t>
  </si>
  <si>
    <t>Flag_Row_Size</t>
  </si>
  <si>
    <t>Субъект РФ</t>
  </si>
  <si>
    <t>Иркутская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</si>
  <si>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</si>
  <si>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</si>
  <si>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</si>
  <si>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</si>
  <si>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</si>
  <si>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</si>
  <si>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</si>
  <si>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</si>
  <si>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</si>
  <si>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</si>
  <si>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</si>
  <si>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</si>
  <si>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</si>
  <si>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</si>
  <si>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</si>
  <si>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</si>
  <si>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</si>
  <si>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</si>
  <si>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</si>
  <si>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</si>
  <si>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</si>
  <si>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</si>
  <si>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</si>
  <si>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</si>
  <si>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</si>
  <si>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</si>
  <si>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</si>
  <si>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</si>
  <si>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"Байкалэнерго"</t>
  </si>
  <si>
    <t>Наименование (описание) обособленного подразделения</t>
  </si>
  <si>
    <t>ИНН</t>
  </si>
  <si>
    <t>3808108339</t>
  </si>
  <si>
    <t>КПП</t>
  </si>
  <si>
    <t>380801001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</si>
  <si>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</si>
  <si>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</si>
  <si>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</si>
  <si>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</si>
  <si>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</si>
  <si>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</si>
  <si>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</si>
  <si>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</si>
  <si>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</si>
  <si>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</si>
  <si>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</si>
  <si>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</si>
  <si>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</si>
  <si>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</si>
  <si>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</si>
  <si>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</si>
  <si>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</si>
  <si>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</si>
  <si>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664043, г. Иркутск, ул. Б. Рябикова, 67</t>
  </si>
  <si>
    <t>Фамилия, имя, отчество руководителя</t>
  </si>
  <si>
    <t>Потапов Владимир Васильевич</t>
  </si>
  <si>
    <t>Ответственный за заполнение формы</t>
  </si>
  <si>
    <t>Фамилия, имя, отчество</t>
  </si>
  <si>
    <t>Абрамова Елена Николаевна</t>
  </si>
  <si>
    <t>Должность</t>
  </si>
  <si>
    <t>Заместитель главного инженера</t>
  </si>
  <si>
    <t>Контактный телефон</t>
  </si>
  <si>
    <t>+79149438333</t>
  </si>
  <si>
    <t>E-mail</t>
  </si>
  <si>
    <t>abramova_en2@nitec.irkutskenergo.ru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</si>
  <si>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</si>
  <si>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</si>
  <si>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</si>
  <si>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</si>
  <si>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</si>
  <si>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</si>
  <si>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</si>
  <si>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</si>
  <si>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</si>
  <si>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</si>
  <si>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</si>
  <si>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</si>
  <si>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</si>
  <si>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</si>
  <si>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</si>
  <si>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</si>
  <si>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</si>
  <si>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323</t>
  </si>
  <si>
    <t>Тайшетский муниципальный район</t>
  </si>
  <si>
    <t>Тайшетское городское поселение</t>
  </si>
  <si>
    <t>25636101</t>
  </si>
  <si>
    <t>Добавить МО</t>
  </si>
  <si>
    <t>2</t>
  </si>
  <si>
    <t>×</t>
  </si>
  <si>
    <t>ter_5</t>
  </si>
  <si>
    <t>458</t>
  </si>
  <si>
    <t>город Иркутск</t>
  </si>
  <si>
    <t>25701000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</si>
  <si>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</si>
  <si>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</si>
  <si>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</si>
  <si>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</si>
  <si>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</si>
  <si>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</si>
  <si>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</si>
  <si>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</si>
  <si>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</si>
  <si>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</si>
  <si>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</si>
  <si>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</si>
  <si>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</si>
  <si>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Котельная №1</t>
  </si>
  <si>
    <t>diff_1</t>
  </si>
  <si>
    <t>4190064</t>
  </si>
  <si>
    <t>a</t>
  </si>
  <si>
    <t>Котельная №2</t>
  </si>
  <si>
    <t>diff_5</t>
  </si>
  <si>
    <t>Котельная №3</t>
  </si>
  <si>
    <t>diff_51</t>
  </si>
  <si>
    <t>Котельная №4</t>
  </si>
  <si>
    <t>diff_511</t>
  </si>
  <si>
    <t>Котельная №5</t>
  </si>
  <si>
    <t>diff_5111</t>
  </si>
  <si>
    <t>Добавить централизованную систему</t>
  </si>
  <si>
    <t>Ленская 6</t>
  </si>
  <si>
    <t>diff_51111111</t>
  </si>
  <si>
    <t>Баррикад 159</t>
  </si>
  <si>
    <t>diff_5111111111111111111111111111111111</t>
  </si>
  <si>
    <t>Баррикад 145</t>
  </si>
  <si>
    <t>diff_51111111111111111111111111111111111</t>
  </si>
  <si>
    <t>Зимняя 6</t>
  </si>
  <si>
    <t>diff_511111111111111111111111111111111111</t>
  </si>
  <si>
    <t>Радищева 67</t>
  </si>
  <si>
    <t>diff_5111111111111111111111111111111111111</t>
  </si>
  <si>
    <t>Нестерова 14</t>
  </si>
  <si>
    <t>diff_51111111111111111111111111111111111111</t>
  </si>
  <si>
    <t>Нестерова 32</t>
  </si>
  <si>
    <t>diff_511111111111111111111111111111111111111</t>
  </si>
  <si>
    <t>4 Советская 1</t>
  </si>
  <si>
    <t>diff_5111111111111111111111111111111111111111</t>
  </si>
  <si>
    <t>9</t>
  </si>
  <si>
    <t>Вьюжная 2</t>
  </si>
  <si>
    <t>diff_51111111111111111111111111111111111111111</t>
  </si>
  <si>
    <t>10</t>
  </si>
  <si>
    <t>Шахтерская 22</t>
  </si>
  <si>
    <t>diff_511111111111111111111111111111111111111111</t>
  </si>
  <si>
    <t>11</t>
  </si>
  <si>
    <t>Иртышская 5</t>
  </si>
  <si>
    <t>diff_5111111111111111111111111111111111111111111</t>
  </si>
  <si>
    <t>12</t>
  </si>
  <si>
    <t>Сварщик</t>
  </si>
  <si>
    <t>diff_51111111111111111111111111111111111111111111</t>
  </si>
  <si>
    <t>13</t>
  </si>
  <si>
    <t>Школа, 20</t>
  </si>
  <si>
    <t>diff_511111111111111111111111111111111111111111111</t>
  </si>
  <si>
    <t>14</t>
  </si>
  <si>
    <t>Воровского, 18а</t>
  </si>
  <si>
    <t>diff_5111111111111111111111111111111111111111111111</t>
  </si>
  <si>
    <t>15</t>
  </si>
  <si>
    <t>1 Московская 1а</t>
  </si>
  <si>
    <t>diff_51111111111111111111111111111111111111111111111</t>
  </si>
  <si>
    <t>16</t>
  </si>
  <si>
    <t>Завод "Стройдеталь"</t>
  </si>
  <si>
    <t>diff_511111111111111111111111111111111111111111111111</t>
  </si>
  <si>
    <t>17</t>
  </si>
  <si>
    <t>КСПУ</t>
  </si>
  <si>
    <t>diff_5111111111111111111111111111111111111111111111111</t>
  </si>
  <si>
    <t>18</t>
  </si>
  <si>
    <t>Напольная 90</t>
  </si>
  <si>
    <t>diff_51111111111111111111111111111111111111111111111111</t>
  </si>
  <si>
    <t>19</t>
  </si>
  <si>
    <t>ДИБ</t>
  </si>
  <si>
    <t>diff_511111111111111111111111111111111111111111111111111</t>
  </si>
  <si>
    <t>20</t>
  </si>
  <si>
    <t>ИЗО</t>
  </si>
  <si>
    <t>diff_5111111111111111111111111111111111111111111111111111</t>
  </si>
  <si>
    <t>21</t>
  </si>
  <si>
    <t>Вересовка</t>
  </si>
  <si>
    <t>diff_51111111111111111111111111111111111111111111111111111</t>
  </si>
  <si>
    <t>22</t>
  </si>
  <si>
    <t>Падь Еловая</t>
  </si>
  <si>
    <t>diff_511111111111111111111111111111111111111111111111111111</t>
  </si>
  <si>
    <t>Добавить описание территории</t>
  </si>
  <si>
    <t>diff_51111</t>
  </si>
  <si>
    <t>4190067</t>
  </si>
  <si>
    <t>Тепловые сети</t>
  </si>
  <si>
    <t>diff_511111</t>
  </si>
  <si>
    <t>4190069</t>
  </si>
  <si>
    <t>Тепловые сети источник Ново-Иркутская ТЭЦ</t>
  </si>
  <si>
    <t>diff_5111111111</t>
  </si>
  <si>
    <t>4190068</t>
  </si>
  <si>
    <t>Сибтехинвест, Полярная, 97</t>
  </si>
  <si>
    <t>diff_5111111111111111111111111111111</t>
  </si>
  <si>
    <t>Иркутскнефтепродукт, Полярная, 199</t>
  </si>
  <si>
    <t>diff_51111111111111111111111111111111</t>
  </si>
  <si>
    <t>РТРС, 4 Советская, 1</t>
  </si>
  <si>
    <t>diff_511111111111111111111111111111111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</si>
  <si>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</si>
  <si>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</si>
  <si>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</si>
  <si>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</si>
  <si>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</si>
  <si>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</si>
  <si>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</si>
  <si>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</si>
  <si>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</si>
  <si>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</si>
  <si>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</si>
  <si>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</si>
  <si>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</si>
  <si>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</si>
  <si>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</si>
  <si>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</si>
  <si>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</si>
  <si>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</si>
  <si>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</si>
  <si>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</si>
  <si>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</si>
  <si>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</si>
  <si>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</si>
  <si>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</si>
  <si>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</si>
  <si>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</si>
  <si>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</si>
  <si>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</si>
  <si>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</si>
  <si>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</si>
  <si>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</si>
  <si>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</si>
  <si>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</si>
  <si>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</si>
  <si>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</si>
  <si>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</si>
  <si>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</si>
  <si>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</si>
  <si>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</si>
  <si>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</si>
  <si>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</si>
  <si>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</si>
  <si>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</si>
  <si>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</si>
  <si>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</si>
  <si>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</si>
  <si>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</si>
  <si>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</si>
  <si>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</si>
  <si>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</si>
  <si>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</si>
  <si>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</si>
  <si>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</si>
  <si>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</si>
  <si>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</si>
  <si>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</si>
  <si>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</si>
  <si>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</si>
  <si>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</si>
  <si>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</si>
  <si>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</si>
  <si>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</si>
  <si>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</si>
  <si>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</si>
  <si>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</si>
  <si>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</si>
  <si>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</si>
  <si>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</si>
  <si>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</si>
  <si>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</si>
  <si>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</si>
  <si>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</si>
  <si>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</si>
  <si>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</si>
  <si>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</si>
  <si>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</si>
  <si>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</si>
  <si>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</si>
  <si>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</si>
  <si>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</si>
  <si>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</si>
  <si>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</si>
  <si>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</si>
  <si>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</si>
  <si>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</si>
  <si>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</si>
  <si>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</si>
  <si>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</si>
  <si>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</si>
  <si>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</si>
  <si>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</si>
  <si>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</si>
  <si>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</si>
  <si>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</si>
  <si>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</si>
  <si>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</si>
  <si>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</si>
  <si>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</si>
  <si>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</si>
  <si>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</si>
  <si>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</si>
  <si>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</si>
  <si>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</si>
  <si>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</si>
  <si>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</si>
  <si>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</si>
  <si>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</si>
  <si>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</si>
  <si>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</si>
  <si>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</si>
  <si>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</si>
  <si>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</si>
  <si>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</si>
  <si>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</si>
  <si>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</si>
  <si>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</si>
  <si>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</si>
  <si>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</si>
  <si>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</si>
  <si>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</si>
  <si>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</si>
  <si>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</si>
  <si>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</si>
  <si>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</si>
  <si>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</si>
  <si>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</si>
  <si>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</si>
  <si>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</si>
  <si>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</si>
  <si>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</si>
  <si>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</si>
  <si>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</si>
  <si>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</si>
  <si>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</si>
  <si>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</si>
  <si>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</si>
  <si>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</si>
  <si>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</si>
  <si>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</si>
  <si>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</si>
  <si>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</si>
  <si>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</si>
  <si>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</si>
  <si>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</si>
  <si>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</si>
  <si>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</si>
  <si>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</si>
  <si>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</si>
  <si>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</si>
  <si>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</si>
  <si>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</si>
  <si>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</si>
  <si>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</si>
  <si>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</si>
  <si>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</si>
  <si>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</si>
  <si>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</si>
  <si>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</si>
  <si>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</si>
  <si>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</si>
  <si>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</si>
  <si>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</si>
  <si>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</si>
  <si>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</si>
  <si>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</si>
  <si>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</si>
  <si>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</si>
  <si>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</si>
  <si>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</si>
  <si>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</si>
  <si>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</si>
  <si>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</si>
  <si>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</si>
  <si>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</si>
  <si>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</si>
  <si>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</si>
  <si>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</si>
  <si>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</si>
  <si>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</si>
  <si>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</si>
  <si>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</si>
  <si>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</si>
  <si>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</si>
  <si>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</si>
  <si>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</si>
  <si>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</si>
  <si>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</si>
  <si>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</si>
  <si>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</si>
  <si>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</si>
  <si>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</si>
  <si>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</si>
  <si>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</si>
  <si>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</si>
  <si>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</si>
  <si>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</si>
  <si>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</si>
  <si>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</si>
  <si>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</si>
  <si>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</si>
  <si>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</si>
  <si>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</si>
  <si>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</si>
  <si>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</si>
  <si>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</si>
  <si>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</si>
  <si>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</si>
  <si>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</si>
  <si>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</si>
  <si>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</si>
  <si>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</si>
  <si>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</si>
  <si>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</si>
  <si>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</si>
  <si>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</si>
  <si>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</si>
  <si>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</si>
  <si>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</si>
  <si>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</si>
  <si>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</si>
  <si>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</si>
  <si>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</si>
  <si>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</si>
  <si>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</si>
  <si>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</si>
  <si>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</si>
  <si>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</si>
  <si>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</si>
  <si>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</si>
  <si>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</si>
  <si>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</si>
  <si>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</si>
  <si>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</si>
  <si>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</si>
  <si>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</si>
  <si>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</si>
  <si>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</si>
  <si>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</si>
  <si>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</si>
  <si>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</si>
  <si>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</si>
  <si>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</si>
  <si>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</si>
  <si>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</si>
  <si>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</si>
  <si>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</si>
  <si>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</si>
  <si>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</si>
  <si>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</si>
  <si>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</si>
  <si>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</si>
  <si>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</si>
  <si>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</si>
  <si>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</si>
  <si>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</si>
  <si>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</si>
  <si>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</si>
  <si>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</si>
  <si>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</si>
  <si>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</si>
  <si>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</si>
  <si>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</si>
  <si>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</si>
  <si>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</si>
  <si>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</si>
  <si>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</si>
  <si>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</si>
  <si>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</si>
  <si>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</si>
  <si>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</si>
  <si>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</si>
  <si>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</si>
  <si>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</si>
  <si>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</si>
  <si>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</si>
  <si>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</si>
  <si>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</si>
  <si>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</si>
  <si>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</si>
  <si>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</si>
  <si>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</si>
  <si>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</si>
  <si>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</si>
  <si>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</si>
  <si>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</si>
  <si>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</si>
  <si>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</si>
  <si>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</si>
  <si>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</si>
  <si>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</si>
  <si>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</si>
  <si>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</si>
  <si>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</si>
  <si>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</si>
  <si>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</si>
  <si>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</si>
  <si>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</si>
  <si>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</si>
  <si>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</si>
  <si>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</si>
  <si>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</si>
  <si>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</si>
  <si>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</si>
  <si>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</si>
  <si>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</si>
  <si>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</si>
  <si>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</si>
  <si>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</si>
  <si>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</si>
  <si>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</si>
  <si>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</si>
  <si>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</si>
  <si>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</si>
  <si>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</si>
  <si>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</si>
  <si>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</si>
  <si>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</si>
  <si>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</si>
  <si>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</si>
  <si>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</si>
  <si>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</si>
  <si>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</si>
  <si>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</si>
  <si>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</si>
  <si>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</si>
  <si>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</si>
  <si>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</si>
  <si>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</si>
  <si>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</si>
  <si>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</si>
  <si>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</si>
  <si>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</si>
  <si>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</si>
  <si>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</si>
  <si>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</si>
  <si>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</si>
  <si>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</si>
  <si>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</si>
  <si>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</si>
  <si>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</si>
  <si>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</si>
  <si>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</si>
  <si>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</si>
  <si>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</si>
  <si>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</si>
  <si>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</si>
  <si>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</si>
  <si>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</si>
  <si>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</si>
  <si>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</si>
  <si>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</si>
  <si>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</si>
  <si>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</si>
  <si>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</si>
  <si>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</si>
  <si>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</si>
  <si>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</si>
  <si>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</si>
  <si>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</si>
  <si>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</si>
  <si>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</si>
  <si>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</si>
  <si>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</si>
  <si>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</si>
  <si>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</si>
  <si>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</si>
  <si>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</si>
  <si>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</si>
  <si>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</si>
  <si>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</si>
  <si>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</si>
  <si>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</si>
  <si>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</si>
  <si>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</si>
  <si>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</si>
  <si>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</si>
  <si>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</si>
  <si>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</si>
  <si>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</si>
  <si>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</si>
  <si>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</si>
  <si>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</si>
  <si>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</si>
  <si>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</si>
  <si>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</si>
  <si>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</si>
  <si>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</si>
  <si>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</si>
  <si>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</si>
  <si>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</si>
  <si>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</si>
  <si>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</si>
  <si>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</si>
  <si>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</si>
  <si>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</si>
  <si>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</si>
  <si>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</si>
  <si>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</si>
  <si>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</si>
  <si>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</si>
  <si>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</si>
  <si>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</si>
  <si>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</si>
  <si>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</si>
  <si>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</si>
  <si>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</si>
  <si>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</si>
  <si>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</si>
  <si>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</si>
  <si>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</si>
  <si>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</si>
  <si>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</si>
  <si>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</si>
  <si>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</si>
  <si>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</si>
  <si>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</si>
  <si>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</si>
  <si>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</si>
  <si>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</si>
  <si>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</si>
  <si>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</si>
  <si>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</si>
  <si>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</si>
  <si>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</si>
  <si>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</si>
  <si>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</si>
  <si>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</si>
  <si>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</si>
  <si>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</si>
  <si>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</si>
  <si>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</si>
  <si>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</si>
  <si>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</si>
  <si>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</si>
  <si>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</si>
  <si>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diff_511111111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</si>
  <si>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</si>
  <si>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</si>
  <si>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</si>
  <si>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</si>
  <si>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</si>
  <si>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</si>
  <si>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</si>
  <si>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</si>
  <si>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</si>
  <si>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</si>
  <si>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</si>
  <si>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</si>
  <si>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</si>
  <si>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</si>
  <si>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</si>
  <si>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</si>
  <si>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</si>
  <si>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</si>
  <si>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</si>
  <si>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</si>
  <si>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</si>
  <si>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</si>
  <si>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</si>
  <si>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</si>
  <si>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</si>
  <si>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</si>
  <si>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</si>
  <si>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</si>
  <si>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</si>
  <si>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</si>
  <si>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</si>
  <si>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</si>
  <si>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</si>
  <si>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</si>
  <si>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</si>
  <si>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</si>
  <si>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</si>
  <si>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</si>
  <si>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</si>
  <si>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</si>
  <si>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</si>
  <si>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</si>
  <si>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</si>
  <si>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</si>
  <si>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</si>
  <si>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</si>
  <si>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</si>
  <si>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</si>
  <si>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</si>
  <si>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</si>
  <si>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</si>
  <si>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</si>
  <si>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</si>
  <si>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</si>
  <si>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</si>
  <si>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</si>
  <si>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</si>
  <si>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</si>
  <si>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</si>
  <si>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</si>
  <si>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</si>
  <si>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</si>
  <si>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</si>
  <si>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</si>
  <si>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</si>
  <si>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</si>
  <si>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</si>
  <si>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</si>
  <si>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</si>
  <si>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</si>
  <si>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</si>
  <si>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</si>
  <si>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</si>
  <si>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</si>
  <si>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</si>
  <si>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</si>
  <si>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</si>
  <si>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</si>
  <si>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</si>
  <si>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</si>
  <si>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</si>
  <si>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</si>
  <si>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</si>
  <si>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</si>
  <si>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</si>
  <si>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</si>
  <si>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</si>
  <si>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</si>
  <si>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</si>
  <si>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</si>
  <si>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</si>
  <si>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</si>
  <si>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</si>
  <si>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</si>
  <si>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</si>
  <si>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</si>
  <si>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</si>
  <si>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</si>
  <si>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</si>
  <si>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</si>
  <si>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</si>
  <si>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</si>
  <si>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</si>
  <si>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</si>
  <si>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</si>
  <si>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</si>
  <si>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</si>
  <si>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</si>
  <si>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</si>
  <si>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</si>
  <si>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</si>
  <si>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</si>
  <si>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</si>
  <si>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</si>
  <si>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</si>
  <si>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</si>
  <si>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</si>
  <si>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</si>
  <si>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</si>
  <si>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</si>
  <si>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</si>
  <si>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</si>
  <si>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</si>
  <si>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</si>
  <si>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</si>
  <si>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</si>
  <si>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</si>
  <si>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</si>
  <si>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</si>
  <si>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</si>
  <si>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</si>
  <si>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</si>
  <si>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</si>
  <si>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</si>
  <si>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</si>
  <si>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</si>
  <si>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</si>
  <si>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</si>
  <si>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</si>
  <si>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</si>
  <si>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</si>
  <si>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</si>
  <si>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</si>
  <si>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</si>
  <si>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</si>
  <si>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</si>
  <si>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</si>
  <si>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</si>
  <si>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</si>
  <si>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</si>
  <si>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</si>
  <si>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</si>
  <si>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</si>
  <si>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</si>
  <si>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</si>
  <si>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</si>
  <si>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</si>
  <si>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</si>
  <si>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</si>
  <si>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</si>
  <si>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</si>
  <si>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</si>
  <si>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</si>
  <si>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</si>
  <si>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</si>
  <si>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</si>
  <si>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</si>
  <si>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</si>
  <si>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</si>
  <si>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</si>
  <si>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</si>
  <si>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</si>
  <si>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</si>
  <si>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</si>
  <si>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</si>
  <si>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</si>
  <si>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</si>
  <si>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</si>
  <si>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</si>
  <si>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</si>
  <si>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</si>
  <si>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</si>
  <si>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</si>
  <si>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</si>
  <si>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</si>
  <si>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</si>
  <si>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</si>
  <si>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</si>
  <si>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</si>
  <si>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</si>
  <si>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</si>
  <si>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</si>
  <si>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</si>
  <si>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</si>
  <si>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</si>
  <si>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</si>
  <si>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</si>
  <si>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</si>
  <si>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</si>
  <si>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</si>
  <si>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</si>
  <si>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</si>
  <si>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</si>
  <si>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</si>
  <si>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</si>
  <si>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</si>
  <si>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</si>
  <si>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</si>
  <si>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</si>
  <si>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</si>
  <si>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</si>
  <si>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</si>
  <si>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</si>
  <si>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</si>
  <si>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</si>
  <si>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</si>
  <si>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</si>
  <si>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</si>
  <si>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</si>
  <si>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</si>
  <si>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</si>
  <si>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</si>
  <si>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</si>
  <si>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</si>
  <si>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</si>
  <si>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</si>
  <si>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</si>
  <si>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</si>
  <si>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</si>
  <si>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</si>
  <si>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</si>
  <si>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</si>
  <si>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</si>
  <si>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</si>
  <si>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</si>
  <si>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</si>
  <si>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</si>
  <si>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</si>
  <si>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</si>
  <si>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</si>
  <si>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</si>
  <si>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</si>
  <si>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</si>
  <si>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</si>
  <si>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</si>
  <si>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</si>
  <si>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</si>
  <si>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</si>
  <si>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</si>
  <si>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</si>
  <si>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</si>
  <si>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</si>
  <si>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</si>
  <si>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</si>
  <si>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</si>
  <si>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</si>
  <si>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</si>
  <si>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</si>
  <si>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</si>
  <si>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</si>
  <si>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</si>
  <si>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</si>
  <si>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</si>
  <si>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</si>
  <si>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</si>
  <si>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</si>
  <si>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</si>
  <si>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</si>
  <si>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</si>
  <si>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</si>
  <si>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</si>
  <si>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</si>
  <si>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</si>
  <si>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</si>
  <si>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</si>
  <si>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</si>
  <si>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</si>
  <si>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</si>
  <si>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</si>
  <si>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</si>
  <si>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</si>
  <si>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</si>
  <si>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</si>
  <si>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</si>
  <si>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</si>
  <si>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</si>
  <si>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</si>
  <si>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</si>
  <si>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</si>
  <si>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</si>
  <si>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</si>
  <si>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</si>
  <si>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</si>
  <si>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</si>
  <si>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</si>
  <si>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</si>
  <si>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</si>
  <si>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</si>
  <si>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</si>
  <si>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</si>
  <si>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</si>
  <si>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</si>
  <si>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</si>
  <si>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</si>
  <si>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</si>
  <si>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</si>
  <si>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</si>
  <si>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</si>
  <si>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</si>
  <si>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</si>
  <si>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</si>
  <si>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</si>
  <si>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</si>
  <si>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</si>
  <si>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</si>
  <si>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</si>
  <si>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</si>
  <si>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</si>
  <si>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</si>
  <si>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</si>
  <si>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</si>
  <si>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</si>
  <si>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</si>
  <si>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</si>
  <si>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</si>
  <si>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</si>
  <si>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</si>
  <si>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</si>
  <si>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</si>
  <si>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</si>
  <si>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</si>
  <si>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</si>
  <si>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</si>
  <si>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</si>
  <si>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</si>
  <si>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</si>
  <si>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</si>
  <si>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</si>
  <si>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</si>
  <si>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</si>
  <si>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</si>
  <si>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</si>
  <si>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</si>
  <si>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</si>
  <si>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</si>
  <si>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</si>
  <si>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</si>
  <si>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</si>
  <si>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</si>
  <si>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</si>
  <si>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</si>
  <si>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</si>
  <si>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</si>
  <si>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</si>
  <si>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</si>
  <si>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</si>
  <si>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</si>
  <si>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</si>
  <si>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</si>
  <si>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</si>
  <si>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</si>
  <si>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</si>
  <si>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</si>
  <si>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</si>
  <si>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</si>
  <si>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</si>
  <si>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</si>
  <si>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</si>
  <si>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</si>
  <si>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</si>
  <si>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</si>
  <si>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</si>
  <si>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</si>
  <si>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</si>
  <si>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</si>
  <si>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</si>
  <si>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</si>
  <si>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</si>
  <si>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</si>
  <si>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</si>
  <si>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</si>
  <si>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</si>
  <si>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</si>
  <si>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</si>
  <si>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</si>
  <si>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</si>
  <si>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</si>
  <si>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</si>
  <si>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</si>
  <si>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</si>
  <si>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</si>
  <si>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</si>
  <si>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</si>
  <si>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</si>
  <si>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</si>
  <si>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</si>
  <si>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</si>
  <si>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</si>
  <si>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</si>
  <si>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</si>
  <si>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</si>
  <si>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</si>
  <si>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</si>
  <si>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</si>
  <si>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</si>
  <si>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</si>
  <si>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</si>
  <si>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</si>
  <si>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</si>
  <si>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</si>
  <si>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</si>
  <si>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</si>
  <si>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</si>
  <si>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</si>
  <si>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</si>
  <si>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</si>
  <si>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</si>
  <si>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</si>
  <si>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</si>
  <si>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</si>
  <si>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</si>
  <si>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</si>
  <si>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</si>
  <si>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</si>
  <si>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</si>
  <si>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</si>
  <si>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</si>
  <si>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</si>
  <si>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</si>
  <si>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</si>
  <si>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</si>
  <si>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</si>
  <si>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</si>
  <si>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</si>
  <si>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</si>
  <si>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</si>
  <si>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</si>
  <si>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</si>
  <si>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</si>
  <si>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</si>
  <si>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</si>
  <si>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</si>
  <si>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</si>
  <si>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</si>
  <si>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</si>
  <si>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</si>
  <si>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</si>
  <si>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</si>
  <si>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</si>
  <si>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</si>
  <si>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</si>
  <si>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</si>
  <si>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</si>
  <si>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</si>
  <si>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</si>
  <si>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</si>
  <si>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</si>
  <si>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</si>
  <si>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</si>
  <si>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</si>
  <si>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</si>
  <si>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</si>
  <si>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</si>
  <si>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</si>
  <si>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</si>
  <si>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</si>
  <si>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</si>
  <si>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</si>
  <si>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</si>
  <si>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</si>
  <si>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</si>
  <si>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</si>
  <si>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</si>
  <si>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</si>
  <si>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</si>
  <si>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</si>
  <si>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</si>
  <si>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</si>
  <si>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</si>
  <si>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</si>
  <si>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</si>
  <si>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</si>
  <si>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</si>
  <si>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</si>
  <si>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</si>
  <si>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</si>
  <si>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</si>
  <si>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</si>
  <si>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</si>
  <si>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</si>
  <si>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</si>
  <si>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</si>
  <si>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</si>
  <si>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</si>
  <si>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</si>
  <si>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</si>
  <si>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</si>
  <si>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</si>
  <si>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</si>
  <si>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</si>
  <si>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</si>
  <si>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</si>
  <si>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</si>
  <si>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</si>
  <si>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</si>
  <si>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</si>
  <si>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</si>
  <si>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</si>
  <si>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</si>
  <si>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</si>
  <si>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</si>
  <si>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</si>
  <si>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</si>
  <si>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</si>
  <si>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</si>
  <si>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</si>
  <si>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</si>
  <si>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</si>
  <si>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</si>
  <si>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</si>
  <si>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</si>
  <si>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</si>
  <si>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</si>
  <si>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</si>
  <si>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</si>
  <si>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</si>
  <si>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</si>
  <si>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</si>
  <si>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</si>
  <si>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</si>
  <si>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</si>
  <si>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</si>
  <si>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</si>
  <si>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</si>
  <si>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</si>
  <si>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</si>
  <si>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</si>
  <si>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</si>
  <si>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</si>
  <si>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</si>
  <si>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</si>
  <si>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</si>
  <si>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</si>
  <si>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</si>
  <si>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</si>
  <si>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</si>
  <si>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</si>
  <si>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</si>
  <si>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</si>
  <si>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</si>
  <si>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</si>
  <si>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</si>
  <si>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</si>
  <si>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</si>
  <si>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</si>
  <si>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</si>
  <si>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</si>
  <si>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</si>
  <si>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</si>
  <si>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</si>
  <si>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</si>
  <si>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</si>
  <si>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</si>
  <si>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</si>
  <si>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</si>
  <si>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</si>
  <si>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</si>
  <si>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</si>
  <si>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</si>
  <si>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</si>
  <si>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</si>
  <si>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</si>
  <si>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</si>
  <si>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</si>
  <si>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</si>
  <si>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</si>
  <si>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</si>
  <si>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</si>
  <si>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</si>
  <si>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</si>
  <si>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</si>
  <si>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</si>
  <si>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</si>
  <si>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</si>
  <si>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</si>
  <si>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</si>
  <si>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</si>
  <si>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</si>
  <si>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</si>
  <si>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</si>
  <si>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</si>
  <si>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</si>
  <si>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</si>
  <si>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</si>
  <si>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</si>
  <si>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</si>
  <si>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</si>
  <si>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</si>
  <si>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</si>
  <si>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</si>
  <si>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</si>
  <si>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</si>
  <si>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</si>
  <si>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</si>
  <si>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</si>
  <si>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</si>
  <si>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</si>
  <si>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</si>
  <si>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</si>
  <si>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</si>
  <si>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</si>
  <si>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</si>
  <si>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</si>
  <si>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</si>
  <si>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</si>
  <si>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</si>
  <si>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</si>
  <si>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</si>
  <si>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</si>
  <si>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</si>
  <si>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</si>
  <si>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</si>
  <si>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</si>
  <si>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</si>
  <si>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</si>
  <si>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</si>
  <si>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Типоваяформадоговоратеплоснабжениядлясобственниковнежилыхпомещенийвмногоквартирномдоме</t>
  </si>
  <si>
    <t>https://portal.eias.ru/Portal/DownloadPage.aspx?type=12&amp;guid=16e54ec5-4758-46c2-9d1f-5203da389fc2</t>
  </si>
  <si>
    <t>Типовая форма договора теплоснабжения для юридических лиц</t>
  </si>
  <si>
    <t>https://portal.eias.ru/Portal/DownloadPage.aspx?type=12&amp;guid=9706458b-a678-4e26-bf62-9ad897496dd3</t>
  </si>
  <si>
    <t>Типовая форма договора теплоснабжения для бюджетных организаций</t>
  </si>
  <si>
    <t>https://portal.eias.ru/Portal/DownloadPage.aspx?type=12&amp;guid=0dce8599-bfeb-460c-9061-64408b6cc882</t>
  </si>
  <si>
    <t>Типовая форма договора теплоснабжения для населения (жилые помещения в многоквартирном доме)</t>
  </si>
  <si>
    <t>https://portal.eias.ru/Portal/DownloadPage.aspx?type=12&amp;guid=c8992216-e22a-4ed3-a821-a4029cf3a77f</t>
  </si>
  <si>
    <t>1.1.5</t>
  </si>
  <si>
    <t>Типовая форма договора теплоснабжения для населения (жилые дома  (домовладения))</t>
  </si>
  <si>
    <t>https://portal.eias.ru/Portal/DownloadPage.aspx?type=12&amp;guid=1bcf8073-656c-4b8e-9ba9-fe7f35b9c21c</t>
  </si>
  <si>
    <t>1.1.6</t>
  </si>
  <si>
    <t xml:space="preserve">Договор поставки тепловой энергии (мощности) и теплоносителя в целях компенсации потерь тепловой энергии </t>
  </si>
  <si>
    <t>https://portal.eias.ru/Portal/DownloadPage.aspx?type=12&amp;guid=012290cf-bb66-46db-9621-033edcb2d7ae</t>
  </si>
  <si>
    <t>1.1.7</t>
  </si>
  <si>
    <t>Договор передачи тепловой энергии</t>
  </si>
  <si>
    <t>https://portal.eias.ru/Portal/DownloadPage.aspx?type=12&amp;guid=e7b21fbc-042a-4342-ae79-c389136b15e6</t>
  </si>
  <si>
    <t>1.1.8</t>
  </si>
  <si>
    <t>Договор поставки тепловой энергии (мощности) и теплоносителя</t>
  </si>
  <si>
    <t>https://portal.eias.ru/Portal/DownloadPage.aspx?type=12&amp;guid=3f570ae5-300a-48d7-abb5-daf6d7d5790b</t>
  </si>
  <si>
    <t>Добавить описание формы публичного договора</t>
  </si>
  <si>
    <t>Непредусмотрен.Информацияопорядкевыполнениятехнологических,техническихидругихмеропрмятий,связанныхсподключениемксистемамтеплоснабжения</t>
  </si>
  <si>
    <t>https://portal.eias.ru/Portal/DownloadPage.aspx?type=12&amp;guid=8797b27c-cf6f-4f8d-a2ca-7591e3b12f9c</t>
  </si>
  <si>
    <t>Форма заявки о подключении к  централизованного системе теплоснабжения</t>
  </si>
  <si>
    <t>https://portal.eias.ru/Portal/DownloadPage.aspx?type=12&amp;guid=c2003293-d5ed-4d80-801a-164e60b6dc6e</t>
  </si>
  <si>
    <t>1.2.3</t>
  </si>
  <si>
    <t>Перечень документов и сведений, предоставляемых одновременно с заявкой о подключении</t>
  </si>
  <si>
    <t>https://portal.eias.ru/Portal/DownloadPage.aspx?type=12&amp;guid=ef793a0a-84b3-4b4c-a531-2d42b4e1119b</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</si>
  <si>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</si>
  <si>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</si>
  <si>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</si>
  <si>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</si>
  <si>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</si>
  <si>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</si>
  <si>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</si>
  <si>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</si>
  <si>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</si>
  <si>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</si>
  <si>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</si>
  <si>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</si>
  <si>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</si>
  <si>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</si>
  <si>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</si>
  <si>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</si>
  <si>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</si>
  <si>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</si>
  <si>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</si>
  <si>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</si>
  <si>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</si>
  <si>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</si>
  <si>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</si>
  <si>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</si>
  <si>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</si>
  <si>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</si>
  <si>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</si>
  <si>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</si>
  <si>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</si>
  <si>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</si>
  <si>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</si>
  <si>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</si>
  <si>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</si>
  <si>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</si>
  <si>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</si>
  <si>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</si>
  <si>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</si>
  <si>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</si>
  <si>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</si>
  <si>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</si>
  <si>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</si>
  <si>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</si>
  <si>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</si>
  <si>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</si>
  <si>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</si>
  <si>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</si>
  <si>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</si>
  <si>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</si>
  <si>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</si>
  <si>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</si>
  <si>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</si>
  <si>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</si>
  <si>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</si>
  <si>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</si>
  <si>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</si>
  <si>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</si>
  <si>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</si>
  <si>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</si>
  <si>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</si>
  <si>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</si>
  <si>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</si>
  <si>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</si>
  <si>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</si>
  <si>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</si>
  <si>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</si>
  <si>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</si>
  <si>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</si>
  <si>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</si>
  <si>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</si>
  <si>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</si>
  <si>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</si>
  <si>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</si>
  <si>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</si>
  <si>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</si>
  <si>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</si>
  <si>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</si>
  <si>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</si>
  <si>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</si>
  <si>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</si>
  <si>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</si>
  <si>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</si>
  <si>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</si>
  <si>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</si>
  <si>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</si>
  <si>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</si>
  <si>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</si>
  <si>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</si>
  <si>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</si>
  <si>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</si>
  <si>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</si>
  <si>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</si>
  <si>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</si>
  <si>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</si>
  <si>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</si>
  <si>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</si>
  <si>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</si>
  <si>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</si>
  <si>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</si>
  <si>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</si>
  <si>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</si>
  <si>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</si>
  <si>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</si>
  <si>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</si>
  <si>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</si>
  <si>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</si>
  <si>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</si>
  <si>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</si>
  <si>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</si>
  <si>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</si>
  <si>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</si>
  <si>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</si>
  <si>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</si>
  <si>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</si>
  <si>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</si>
  <si>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</si>
  <si>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</si>
  <si>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</si>
  <si>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</si>
  <si>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</si>
  <si>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</si>
  <si>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</si>
  <si>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</si>
  <si>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</si>
  <si>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</si>
  <si>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</si>
  <si>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</si>
  <si>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</si>
  <si>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</si>
  <si>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</si>
  <si>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</si>
  <si>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</si>
  <si>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</si>
  <si>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</si>
  <si>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</si>
  <si>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</si>
  <si>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</si>
  <si>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</si>
  <si>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</si>
  <si>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</si>
  <si>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</si>
  <si>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</si>
  <si>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</si>
  <si>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</si>
  <si>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</si>
  <si>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</si>
  <si>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</si>
  <si>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</si>
  <si>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</si>
  <si>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</si>
  <si>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</si>
  <si>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</si>
  <si>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</si>
  <si>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</si>
  <si>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</si>
  <si>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</si>
  <si>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</si>
  <si>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</si>
  <si>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</si>
  <si>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</si>
  <si>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</si>
  <si>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</si>
  <si>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</si>
  <si>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</si>
  <si>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</si>
  <si>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</si>
  <si>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</si>
  <si>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</si>
  <si>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</si>
  <si>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</si>
  <si>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</si>
  <si>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</si>
  <si>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</si>
  <si>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</si>
  <si>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</si>
  <si>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</si>
  <si>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</si>
  <si>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</si>
  <si>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</si>
  <si>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</si>
  <si>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</si>
  <si>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</si>
  <si>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</si>
  <si>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</si>
  <si>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</si>
  <si>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</si>
  <si>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</si>
  <si>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</si>
  <si>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</si>
  <si>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</si>
  <si>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</si>
  <si>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</si>
  <si>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</si>
  <si>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</si>
  <si>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</si>
  <si>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</si>
  <si>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</si>
  <si>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</si>
  <si>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</si>
  <si>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</si>
  <si>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</si>
  <si>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</si>
  <si>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</si>
  <si>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</si>
  <si>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</si>
  <si>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</si>
  <si>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</si>
  <si>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</si>
  <si>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</si>
  <si>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</si>
  <si>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</si>
  <si>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</si>
  <si>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</si>
  <si>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</si>
  <si>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</si>
  <si>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</si>
  <si>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</si>
  <si>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</si>
  <si>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</si>
  <si>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</si>
  <si>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</si>
  <si>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</si>
  <si>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</si>
  <si>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</si>
  <si>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</si>
  <si>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</si>
  <si>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</si>
  <si>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</si>
  <si>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</si>
  <si>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</si>
  <si>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</si>
  <si>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</si>
  <si>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</si>
  <si>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</si>
  <si>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</si>
  <si>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</si>
  <si>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</si>
  <si>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</si>
  <si>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</si>
  <si>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</si>
  <si>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</si>
  <si>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</si>
  <si>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</si>
  <si>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</si>
  <si>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</si>
  <si>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</si>
  <si>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</si>
  <si>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</si>
  <si>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</si>
  <si>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</si>
  <si>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</si>
  <si>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</si>
  <si>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</si>
  <si>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</si>
  <si>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</si>
  <si>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</si>
  <si>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</si>
  <si>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</si>
  <si>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</si>
  <si>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</si>
  <si>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</si>
  <si>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</si>
  <si>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</si>
  <si>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</si>
  <si>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</si>
  <si>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</si>
  <si>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</si>
  <si>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</si>
  <si>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</si>
  <si>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</si>
  <si>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</si>
  <si>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</si>
  <si>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</si>
  <si>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</si>
  <si>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</si>
  <si>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</si>
  <si>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</si>
  <si>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</si>
  <si>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</si>
  <si>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</si>
  <si>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</si>
  <si>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</si>
  <si>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</si>
  <si>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</si>
  <si>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</si>
  <si>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</si>
  <si>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</si>
  <si>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</si>
  <si>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</si>
  <si>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</si>
  <si>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</si>
  <si>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</si>
  <si>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</si>
  <si>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</si>
  <si>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</si>
  <si>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</si>
  <si>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</si>
  <si>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</si>
  <si>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</si>
  <si>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</si>
  <si>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</si>
  <si>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</si>
  <si>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</si>
  <si>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</si>
  <si>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</si>
  <si>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</si>
  <si>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</si>
  <si>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</si>
  <si>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</si>
  <si>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</si>
  <si>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</si>
  <si>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</si>
  <si>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</si>
  <si>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</si>
  <si>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</si>
  <si>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</si>
  <si>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</si>
  <si>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</si>
  <si>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</si>
  <si>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</si>
  <si>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</si>
  <si>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</si>
  <si>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</si>
  <si>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</si>
  <si>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</si>
  <si>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</si>
  <si>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</si>
  <si>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</si>
  <si>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</si>
  <si>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</si>
  <si>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</si>
  <si>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</si>
  <si>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</si>
  <si>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</si>
  <si>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</si>
  <si>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</si>
  <si>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</si>
  <si>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</si>
  <si>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</si>
  <si>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</si>
  <si>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</si>
  <si>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</si>
  <si>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</si>
  <si>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</si>
  <si>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</si>
  <si>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</si>
  <si>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</si>
  <si>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</si>
  <si>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</si>
  <si>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</si>
  <si>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</si>
  <si>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</si>
  <si>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</si>
  <si>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</si>
  <si>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</si>
  <si>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</si>
  <si>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</si>
  <si>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</si>
  <si>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</si>
  <si>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</si>
  <si>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</si>
  <si>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</si>
  <si>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</si>
  <si>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</si>
  <si>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</si>
  <si>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</si>
  <si>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</si>
  <si>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</si>
  <si>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</si>
  <si>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</si>
  <si>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</si>
  <si>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</si>
  <si>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</si>
  <si>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</si>
  <si>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</si>
  <si>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</si>
  <si>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</si>
  <si>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</si>
  <si>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</si>
  <si>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</si>
  <si>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</si>
  <si>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</si>
  <si>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</si>
  <si>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</si>
  <si>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</si>
  <si>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</si>
  <si>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</si>
  <si>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</si>
  <si>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</si>
  <si>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</si>
  <si>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</si>
  <si>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</si>
  <si>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</si>
  <si>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</si>
  <si>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</si>
  <si>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</si>
  <si>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</si>
  <si>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</si>
  <si>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</si>
  <si>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</si>
  <si>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</si>
  <si>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</si>
  <si>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</si>
  <si>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</si>
  <si>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</si>
  <si>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</si>
  <si>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</si>
  <si>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</si>
  <si>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</si>
  <si>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</si>
  <si>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</si>
  <si>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</si>
  <si>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</si>
  <si>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</si>
  <si>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</si>
  <si>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</si>
  <si>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</si>
  <si>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</si>
  <si>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</si>
  <si>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</si>
  <si>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</si>
  <si>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</si>
  <si>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</si>
  <si>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</si>
  <si>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</si>
  <si>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</si>
  <si>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</si>
  <si>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</si>
  <si>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</si>
  <si>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</si>
  <si>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</si>
  <si>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</si>
  <si>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</si>
  <si>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</si>
  <si>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</si>
  <si>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</si>
  <si>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</si>
  <si>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</si>
  <si>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</si>
  <si>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</si>
  <si>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</si>
  <si>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</si>
  <si>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</si>
  <si>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</si>
  <si>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</si>
  <si>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</si>
  <si>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</si>
  <si>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</si>
  <si>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</si>
  <si>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</si>
  <si>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</si>
  <si>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</si>
  <si>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</si>
  <si>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</si>
  <si>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</si>
  <si>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</si>
  <si>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</si>
  <si>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</si>
  <si>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</si>
  <si>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</si>
  <si>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</si>
  <si>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</si>
  <si>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</si>
  <si>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</si>
  <si>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</si>
  <si>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</si>
  <si>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</si>
  <si>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</si>
  <si>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</si>
  <si>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</si>
  <si>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</si>
  <si>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</si>
  <si>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</si>
  <si>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</si>
  <si>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</si>
  <si>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</si>
  <si>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</si>
  <si>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</si>
  <si>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</si>
  <si>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</si>
  <si>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</si>
  <si>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</si>
  <si>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</si>
  <si>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</si>
  <si>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</si>
  <si>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</si>
  <si>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</si>
  <si>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</si>
  <si>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</si>
  <si>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</si>
  <si>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</si>
  <si>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</si>
  <si>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</si>
  <si>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</si>
  <si>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</si>
  <si>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</si>
  <si>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</si>
  <si>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</si>
  <si>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</si>
  <si>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</si>
  <si>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</si>
  <si>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</si>
  <si>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</si>
  <si>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</si>
  <si>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</si>
  <si>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</si>
  <si>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</si>
  <si>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</si>
  <si>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</si>
  <si>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</si>
  <si>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</si>
  <si>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</si>
  <si>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</si>
  <si>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</si>
  <si>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</si>
  <si>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</si>
  <si>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</si>
  <si>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</si>
  <si>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</si>
  <si>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</si>
  <si>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</si>
  <si>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</si>
  <si>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</si>
  <si>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</si>
  <si>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</si>
  <si>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</si>
  <si>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</si>
  <si>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</si>
  <si>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</si>
  <si>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</si>
  <si>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</si>
  <si>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</si>
  <si>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</si>
  <si>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</si>
  <si>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</si>
  <si>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</si>
  <si>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</si>
  <si>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</si>
  <si>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</si>
  <si>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</si>
  <si>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</si>
  <si>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</si>
  <si>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</si>
  <si>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</si>
  <si>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</si>
  <si>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</si>
  <si>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</si>
  <si>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</si>
  <si>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</si>
  <si>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</si>
  <si>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</si>
  <si>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</si>
  <si>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</si>
  <si>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</si>
  <si>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</si>
  <si>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</si>
  <si>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</si>
  <si>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</si>
  <si>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</si>
  <si>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</si>
  <si>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</si>
  <si>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</si>
  <si>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</si>
  <si>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5111111111111111111111111111111111111111111111111111111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</si>
  <si>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</si>
  <si>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</si>
  <si>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</si>
  <si>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</si>
  <si>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</si>
  <si>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</si>
  <si>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</si>
  <si>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</si>
  <si>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</si>
  <si>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</si>
  <si>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</si>
  <si>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</si>
  <si>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</si>
  <si>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</si>
  <si>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</si>
  <si>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</si>
  <si>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</si>
  <si>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</si>
  <si>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</si>
  <si>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</si>
  <si>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</si>
  <si>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</si>
  <si>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</si>
  <si>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</si>
  <si>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</si>
  <si>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</si>
  <si>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</si>
  <si>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</si>
  <si>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</si>
  <si>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</si>
  <si>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</si>
  <si>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</si>
  <si>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</si>
  <si>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</si>
  <si>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</si>
  <si>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</si>
  <si>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</si>
  <si>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</si>
  <si>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</si>
  <si>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</si>
  <si>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</si>
  <si>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</si>
  <si>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</si>
  <si>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</si>
  <si>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</si>
  <si>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</si>
  <si>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</si>
  <si>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</si>
  <si>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</si>
  <si>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</si>
  <si>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</si>
  <si>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</si>
  <si>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</si>
  <si>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</si>
  <si>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</si>
  <si>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</si>
  <si>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</si>
  <si>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</si>
  <si>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</si>
  <si>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</si>
  <si>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</si>
  <si>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</si>
  <si>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</si>
  <si>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</si>
  <si>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</si>
  <si>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</si>
  <si>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</si>
  <si>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</si>
  <si>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</si>
  <si>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</si>
  <si>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</si>
  <si>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</si>
  <si>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</si>
  <si>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</si>
  <si>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</si>
  <si>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</si>
  <si>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</si>
  <si>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</si>
  <si>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</si>
  <si>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</si>
  <si>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</si>
  <si>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</si>
  <si>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</si>
  <si>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</si>
  <si>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</si>
  <si>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</si>
  <si>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</si>
  <si>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</si>
  <si>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</si>
  <si>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</si>
  <si>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</si>
  <si>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</si>
  <si>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</si>
  <si>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</si>
  <si>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</si>
  <si>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</si>
  <si>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</si>
  <si>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</si>
  <si>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</si>
  <si>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</si>
  <si>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</si>
  <si>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</si>
  <si>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</si>
  <si>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</si>
  <si>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</si>
  <si>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</si>
  <si>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</si>
  <si>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</si>
  <si>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</si>
  <si>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</si>
  <si>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</si>
  <si>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</si>
  <si>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</si>
  <si>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</si>
  <si>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</si>
  <si>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</si>
  <si>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</si>
  <si>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</si>
  <si>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</si>
  <si>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</si>
  <si>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</si>
  <si>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</si>
  <si>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</si>
  <si>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</si>
  <si>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</si>
  <si>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</si>
  <si>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</si>
  <si>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</si>
  <si>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</si>
  <si>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</si>
  <si>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</si>
  <si>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</si>
  <si>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</si>
  <si>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</si>
  <si>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</si>
  <si>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</si>
  <si>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</si>
  <si>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</si>
  <si>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</si>
  <si>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</si>
  <si>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</si>
  <si>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</si>
  <si>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</si>
  <si>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</si>
  <si>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</si>
  <si>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</si>
  <si>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</si>
  <si>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</si>
  <si>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</si>
  <si>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</si>
  <si>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</si>
  <si>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</si>
  <si>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</si>
  <si>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</si>
  <si>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</si>
  <si>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</si>
  <si>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</si>
  <si>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</si>
  <si>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</si>
  <si>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</si>
  <si>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</si>
  <si>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</si>
  <si>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</si>
  <si>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</si>
  <si>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</si>
  <si>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</si>
  <si>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</si>
  <si>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</si>
  <si>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</si>
  <si>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</si>
  <si>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</si>
  <si>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</si>
  <si>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</si>
  <si>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</si>
  <si>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</si>
  <si>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</si>
  <si>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</si>
  <si>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</si>
  <si>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</si>
  <si>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</si>
  <si>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</si>
  <si>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</si>
  <si>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</si>
  <si>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</si>
  <si>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</si>
  <si>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</si>
  <si>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</si>
  <si>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</si>
  <si>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</si>
  <si>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</si>
  <si>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</si>
  <si>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</si>
  <si>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</si>
  <si>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</si>
  <si>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</si>
  <si>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</si>
  <si>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</si>
  <si>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</si>
  <si>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</si>
  <si>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</si>
  <si>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</si>
  <si>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</si>
  <si>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</si>
  <si>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</si>
  <si>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</si>
  <si>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</si>
  <si>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</si>
  <si>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</si>
  <si>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</si>
  <si>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</si>
  <si>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</si>
  <si>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</si>
  <si>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</si>
  <si>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</si>
  <si>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</si>
  <si>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</si>
  <si>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</si>
  <si>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</si>
  <si>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</si>
  <si>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</si>
  <si>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</si>
  <si>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</si>
  <si>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</si>
  <si>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</si>
  <si>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</si>
  <si>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</si>
  <si>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</si>
  <si>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</si>
  <si>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</si>
  <si>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</si>
  <si>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</si>
  <si>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</si>
  <si>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</si>
  <si>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</si>
  <si>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</si>
  <si>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</si>
  <si>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</si>
  <si>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</si>
  <si>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</si>
  <si>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</si>
  <si>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</si>
  <si>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</si>
  <si>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</si>
  <si>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</si>
  <si>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</si>
  <si>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</si>
  <si>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</si>
  <si>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</si>
  <si>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</si>
  <si>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</si>
  <si>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</si>
  <si>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</si>
  <si>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</si>
  <si>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</si>
  <si>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</si>
  <si>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</si>
  <si>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</si>
  <si>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</si>
  <si>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</si>
  <si>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</si>
  <si>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</si>
  <si>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</si>
  <si>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</si>
  <si>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</si>
  <si>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</si>
  <si>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</si>
  <si>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</si>
  <si>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</si>
  <si>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</si>
  <si>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</si>
  <si>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</si>
  <si>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</si>
  <si>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</si>
  <si>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</si>
  <si>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</si>
  <si>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</si>
  <si>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</si>
  <si>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</si>
  <si>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</si>
  <si>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</si>
  <si>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</si>
  <si>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</si>
  <si>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</si>
  <si>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</si>
  <si>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</si>
  <si>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</si>
  <si>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</si>
  <si>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</si>
  <si>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</si>
  <si>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</si>
  <si>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</si>
  <si>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</si>
  <si>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</si>
  <si>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</si>
  <si>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</si>
  <si>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</si>
  <si>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</si>
  <si>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</si>
  <si>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</si>
  <si>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</si>
  <si>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</si>
  <si>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</si>
  <si>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</si>
  <si>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</si>
  <si>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</si>
  <si>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</si>
  <si>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</si>
  <si>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</si>
  <si>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</si>
  <si>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</si>
  <si>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</si>
  <si>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</si>
  <si>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</si>
  <si>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</si>
  <si>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</si>
  <si>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</si>
  <si>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</si>
  <si>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</si>
  <si>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</si>
  <si>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</si>
  <si>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</si>
  <si>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</si>
  <si>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</si>
  <si>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</si>
  <si>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</si>
  <si>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</si>
  <si>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</si>
  <si>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</si>
  <si>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</si>
  <si>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</si>
  <si>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</si>
  <si>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</si>
  <si>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</si>
  <si>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</si>
  <si>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</si>
  <si>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</si>
  <si>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</si>
  <si>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</si>
  <si>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</si>
  <si>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</si>
  <si>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</si>
  <si>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</si>
  <si>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</si>
  <si>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</si>
  <si>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</si>
  <si>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</si>
  <si>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</si>
  <si>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</si>
  <si>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</si>
  <si>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</si>
  <si>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</si>
  <si>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</si>
  <si>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</si>
  <si>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</si>
  <si>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</si>
  <si>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</si>
  <si>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</si>
  <si>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</si>
  <si>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</si>
  <si>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</si>
  <si>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</si>
  <si>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</si>
  <si>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</si>
  <si>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</si>
  <si>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</si>
  <si>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</si>
  <si>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</si>
  <si>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</si>
  <si>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</si>
  <si>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</si>
  <si>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</si>
  <si>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</si>
  <si>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</si>
  <si>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</si>
  <si>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</si>
  <si>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</si>
  <si>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</si>
  <si>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</si>
  <si>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</si>
  <si>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</si>
  <si>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</si>
  <si>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</si>
  <si>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</si>
  <si>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</si>
  <si>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</si>
  <si>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</si>
  <si>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</si>
  <si>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</si>
  <si>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</si>
  <si>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</si>
  <si>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</si>
  <si>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</si>
  <si>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</si>
  <si>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</si>
  <si>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</si>
  <si>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</si>
  <si>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</si>
  <si>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</si>
  <si>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</si>
  <si>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</si>
  <si>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</si>
  <si>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</si>
  <si>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</si>
  <si>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</si>
  <si>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</si>
  <si>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</si>
  <si>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</si>
  <si>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</si>
  <si>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</si>
  <si>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</si>
  <si>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</si>
  <si>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</si>
  <si>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</si>
  <si>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</si>
  <si>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</si>
  <si>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</si>
  <si>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</si>
  <si>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</si>
  <si>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</si>
  <si>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</si>
  <si>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</si>
  <si>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</si>
  <si>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</si>
  <si>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</si>
  <si>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</si>
  <si>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</si>
  <si>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</si>
  <si>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</si>
  <si>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</si>
  <si>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</si>
  <si>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</si>
  <si>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</si>
  <si>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</si>
  <si>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</si>
  <si>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</si>
  <si>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</si>
  <si>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</si>
  <si>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</si>
  <si>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</si>
  <si>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</si>
  <si>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</si>
  <si>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</si>
  <si>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</si>
  <si>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</si>
  <si>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</si>
  <si>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</si>
  <si>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</si>
  <si>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</si>
  <si>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</si>
  <si>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</si>
  <si>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</si>
  <si>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</si>
  <si>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</si>
  <si>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</si>
  <si>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</si>
  <si>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</si>
  <si>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</si>
  <si>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</si>
  <si>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</si>
  <si>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</si>
  <si>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</si>
  <si>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</si>
  <si>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</si>
  <si>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</si>
  <si>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</si>
  <si>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</si>
  <si>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</si>
  <si>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</si>
  <si>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</si>
  <si>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</si>
  <si>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</si>
  <si>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</si>
  <si>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</si>
  <si>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</si>
  <si>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</si>
  <si>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</si>
  <si>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</si>
  <si>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</si>
  <si>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</si>
  <si>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</si>
  <si>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</si>
  <si>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</si>
  <si>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</si>
  <si>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</si>
  <si>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</si>
  <si>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</si>
  <si>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</si>
  <si>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</si>
  <si>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</si>
  <si>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</si>
  <si>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</si>
  <si>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</si>
  <si>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</si>
  <si>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</si>
  <si>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</si>
  <si>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</si>
  <si>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</si>
  <si>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</si>
  <si>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</si>
  <si>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</si>
  <si>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</si>
  <si>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</si>
  <si>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</si>
  <si>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</si>
  <si>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</si>
  <si>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</si>
  <si>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</si>
  <si>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</si>
  <si>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</si>
  <si>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</si>
  <si>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</si>
  <si>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</si>
  <si>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</si>
  <si>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</si>
  <si>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</si>
  <si>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</si>
  <si>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</si>
  <si>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</si>
  <si>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</si>
  <si>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</si>
  <si>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</si>
  <si>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</si>
  <si>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</si>
  <si>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</si>
  <si>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</si>
  <si>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</si>
  <si>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</si>
  <si>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</si>
  <si>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</si>
  <si>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</si>
  <si>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</si>
  <si>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</si>
  <si>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</si>
  <si>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</si>
  <si>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</si>
  <si>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</si>
  <si>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</si>
  <si>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</si>
  <si>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</si>
  <si>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</si>
  <si>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</si>
  <si>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</si>
  <si>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</si>
  <si>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</si>
  <si>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</si>
  <si>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</si>
  <si>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</si>
  <si>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</si>
  <si>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</si>
  <si>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</si>
  <si>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</si>
  <si>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</si>
  <si>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</si>
  <si>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</si>
  <si>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</si>
  <si>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</si>
  <si>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</si>
  <si>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</si>
  <si>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</si>
  <si>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</si>
  <si>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</si>
  <si>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</si>
  <si>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</si>
  <si>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</si>
  <si>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</si>
  <si>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</si>
  <si>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</si>
  <si>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</si>
  <si>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</si>
  <si>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</si>
  <si>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</si>
  <si>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</si>
  <si>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</si>
  <si>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</si>
  <si>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</si>
  <si>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</si>
  <si>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</si>
  <si>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</si>
  <si>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</si>
  <si>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</si>
  <si>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</si>
  <si>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</si>
  <si>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</si>
  <si>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</si>
  <si>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</si>
  <si>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</si>
  <si>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</si>
  <si>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</si>
  <si>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</si>
  <si>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</si>
  <si>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</si>
  <si>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</si>
  <si>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</si>
  <si>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</si>
  <si>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</si>
  <si>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</si>
  <si>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</si>
  <si>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</si>
  <si>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ИЛИРСКОГО СЕЛЬСКОГО ПОСЕЛЕНИЯ</t>
  </si>
  <si>
    <t>3823018217</t>
  </si>
  <si>
    <t>382301001</t>
  </si>
  <si>
    <t>АДМИНИСТРАЦИЯ КЕЖЕМСКОГО СЕЛЬСКОГО ПОСЕЛЕНИЯ</t>
  </si>
  <si>
    <t>3823018305</t>
  </si>
  <si>
    <t>АДМИНИСТРАЦИЯ КИРЕНСКОГО ГОРОДСКОГО ПОСЕЛЕНИЯ</t>
  </si>
  <si>
    <t>3831004024</t>
  </si>
  <si>
    <t>383101001</t>
  </si>
  <si>
    <t>АДМИНИСТРАЦИЯ КОРШУНОВСКОГО СЕЛЬСКОГО ПОСЕЛЕНИЯ НИЖНЕИЛИМСКОГО РАЙОНА</t>
  </si>
  <si>
    <t>3834010957</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</si>
  <si>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</si>
  <si>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</si>
  <si>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</si>
  <si>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</si>
  <si>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</si>
  <si>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</si>
  <si>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</si>
  <si>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</si>
  <si>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</si>
  <si>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</si>
  <si>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</si>
  <si>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</si>
  <si>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</si>
  <si>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</si>
  <si>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</si>
  <si>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</si>
  <si>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</si>
  <si>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</si>
  <si>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</si>
  <si>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</si>
  <si>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</si>
  <si>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</si>
  <si>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</si>
  <si>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</si>
  <si>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</si>
  <si>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</si>
  <si>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</si>
  <si>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</si>
  <si>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</si>
  <si>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</si>
  <si>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</si>
  <si>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</si>
  <si>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</si>
  <si>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</si>
  <si>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</si>
  <si>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</si>
  <si>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</si>
  <si>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</si>
  <si>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</si>
  <si>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НИЖНЕУДИНСКОГО МУНИЦИПАЛЬНОГО ОБРАЗОВАНИЯ</t>
  </si>
  <si>
    <t>3813002056</t>
  </si>
  <si>
    <t>381601001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</si>
  <si>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</si>
  <si>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</si>
  <si>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</si>
  <si>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</si>
  <si>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</si>
  <si>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</si>
  <si>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</si>
  <si>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</si>
  <si>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</si>
  <si>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</si>
  <si>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</si>
  <si>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</si>
  <si>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</si>
  <si>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</si>
  <si>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</si>
  <si>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</si>
  <si>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</si>
  <si>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</si>
  <si>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</si>
  <si>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</si>
  <si>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</si>
  <si>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</si>
  <si>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</si>
  <si>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</si>
  <si>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</si>
  <si>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</si>
  <si>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</si>
  <si>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</si>
  <si>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</si>
  <si>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</si>
  <si>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</si>
  <si>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</si>
  <si>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</si>
  <si>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</si>
  <si>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</si>
  <si>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</si>
  <si>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</si>
  <si>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</si>
  <si>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</si>
  <si>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</si>
  <si>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</si>
  <si>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</si>
  <si>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</si>
  <si>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12-07-2004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</si>
  <si>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</si>
  <si>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</si>
  <si>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</si>
  <si>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</si>
  <si>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</si>
  <si>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</si>
  <si>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</si>
  <si>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</si>
  <si>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</si>
  <si>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</si>
  <si>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</si>
  <si>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</si>
  <si>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</si>
  <si>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</si>
  <si>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</si>
  <si>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</si>
  <si>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</si>
  <si>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</si>
  <si>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</si>
  <si>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</si>
  <si>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</si>
  <si>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</si>
  <si>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</si>
  <si>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</si>
  <si>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</si>
  <si>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</si>
  <si>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</si>
  <si>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</si>
  <si>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</si>
  <si>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</si>
  <si>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</si>
  <si>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</si>
  <si>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</si>
  <si>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</si>
  <si>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</si>
  <si>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</si>
  <si>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</si>
  <si>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</si>
  <si>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</si>
  <si>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</si>
  <si>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</si>
  <si>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</si>
  <si>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</si>
  <si>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</si>
  <si>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</si>
  <si>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</si>
  <si>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</si>
  <si>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</si>
  <si>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</si>
  <si>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</si>
  <si>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</si>
  <si>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</si>
  <si>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</si>
  <si>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</si>
  <si>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</si>
  <si>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</si>
  <si>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</si>
  <si>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</si>
  <si>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</si>
  <si>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</si>
  <si>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</si>
  <si>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</si>
  <si>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31709242</t>
  </si>
  <si>
    <t>ГБПОУ ХТТ г. Саянска</t>
  </si>
  <si>
    <t>3814000291</t>
  </si>
  <si>
    <t>29-09-2023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</si>
  <si>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</si>
  <si>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</si>
  <si>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</si>
  <si>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</si>
  <si>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</si>
  <si>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</si>
  <si>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</si>
  <si>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</si>
  <si>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</si>
  <si>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</si>
  <si>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</si>
  <si>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</si>
  <si>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</si>
  <si>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</si>
  <si>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</si>
  <si>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</si>
  <si>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</si>
  <si>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</si>
  <si>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</si>
  <si>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</si>
  <si>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</si>
  <si>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</si>
  <si>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</si>
  <si>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</si>
  <si>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</si>
  <si>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</si>
  <si>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</si>
  <si>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</si>
  <si>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</si>
  <si>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</si>
  <si>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26356673</t>
  </si>
  <si>
    <t>ИП Майоров Владимир Константинович</t>
  </si>
  <si>
    <t>383201135115</t>
  </si>
  <si>
    <t>19-07-2004 00:00:00</t>
  </si>
  <si>
    <t>31728132</t>
  </si>
  <si>
    <t>ИП Пономарев Д.Н.</t>
  </si>
  <si>
    <t>385102038121</t>
  </si>
  <si>
    <t>16-06-2023 00:00:00</t>
  </si>
  <si>
    <t>31513836</t>
  </si>
  <si>
    <t>ИП Рубанкова Л.С.</t>
  </si>
  <si>
    <t>384400816079</t>
  </si>
  <si>
    <t>25-12-2015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</si>
  <si>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</si>
  <si>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</si>
  <si>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</si>
  <si>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</si>
  <si>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</si>
  <si>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</si>
  <si>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</si>
  <si>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</si>
  <si>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</si>
  <si>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</si>
  <si>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</si>
  <si>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03-03-2024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</si>
  <si>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</si>
  <si>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</si>
  <si>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</si>
  <si>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</si>
  <si>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</si>
  <si>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</si>
  <si>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</si>
  <si>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</si>
  <si>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</si>
  <si>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</si>
  <si>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</si>
  <si>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</si>
  <si>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</si>
  <si>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</si>
  <si>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</si>
  <si>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</si>
  <si>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КАЗЁННОЕ УЧРЕЖДЕНИЕ АДМИНИСТРАЦИЯ ХОР-ТАГНИНСКОГО МУНИЦИПАЛЬНОГО ОБРАЗОВАНИЯ</t>
  </si>
  <si>
    <t>3814009914</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</si>
  <si>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</si>
  <si>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</si>
  <si>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</si>
  <si>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</si>
  <si>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</si>
  <si>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</si>
  <si>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</si>
  <si>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</si>
  <si>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</si>
  <si>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</si>
  <si>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</si>
  <si>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</si>
  <si>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</si>
  <si>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</si>
  <si>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</si>
  <si>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</si>
  <si>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</si>
  <si>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</si>
  <si>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</si>
  <si>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</si>
  <si>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</si>
  <si>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</si>
  <si>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</si>
  <si>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</si>
  <si>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</si>
  <si>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</si>
  <si>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</si>
  <si>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</si>
  <si>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</si>
  <si>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</si>
  <si>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</si>
  <si>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</si>
  <si>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</si>
  <si>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</si>
  <si>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</si>
  <si>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</si>
  <si>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</si>
  <si>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ЧУНСКОГО МУНИЦИПАЛЬНОГО ОБРАЗОВАНИЯ"</t>
  </si>
  <si>
    <t>3815009642</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</si>
  <si>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</si>
  <si>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</si>
  <si>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</si>
  <si>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</si>
  <si>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</si>
  <si>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</si>
  <si>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</si>
  <si>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</si>
  <si>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</si>
  <si>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</si>
  <si>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</si>
  <si>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</si>
  <si>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</si>
  <si>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</si>
  <si>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</si>
  <si>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</si>
  <si>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</si>
  <si>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</si>
  <si>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</si>
  <si>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</si>
  <si>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</si>
  <si>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</si>
  <si>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</si>
  <si>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</si>
  <si>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</si>
  <si>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</si>
  <si>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</si>
  <si>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</si>
  <si>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</si>
  <si>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</si>
  <si>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</si>
  <si>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</si>
  <si>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</si>
  <si>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</si>
  <si>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</si>
  <si>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</si>
  <si>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</si>
  <si>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</si>
  <si>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</si>
  <si>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</si>
  <si>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</si>
  <si>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19-01-2024 00:00:00</t>
  </si>
  <si>
    <t>30870556</t>
  </si>
  <si>
    <t>МУП "ЖКХ ПРИБРЕЖНИНСКОГО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</si>
  <si>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</si>
  <si>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</si>
  <si>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</si>
  <si>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</si>
  <si>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</si>
  <si>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</si>
  <si>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</si>
  <si>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</si>
  <si>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</si>
  <si>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</si>
  <si>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</si>
  <si>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</si>
  <si>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</si>
  <si>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</si>
  <si>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</si>
  <si>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</si>
  <si>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</si>
  <si>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</si>
  <si>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</si>
  <si>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</si>
  <si>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</si>
  <si>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</si>
  <si>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</si>
  <si>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</si>
  <si>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</si>
  <si>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</si>
  <si>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</si>
  <si>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</si>
  <si>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</si>
  <si>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</si>
  <si>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</si>
  <si>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</si>
  <si>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</si>
  <si>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</si>
  <si>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</si>
  <si>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</si>
  <si>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</si>
  <si>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</si>
  <si>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</si>
  <si>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</si>
  <si>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</si>
  <si>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</si>
  <si>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</si>
  <si>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</si>
  <si>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</si>
  <si>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</si>
  <si>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</si>
  <si>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</si>
  <si>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</si>
  <si>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</si>
  <si>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</si>
  <si>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</si>
  <si>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</si>
  <si>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</si>
  <si>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</si>
  <si>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</si>
  <si>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</si>
  <si>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</si>
  <si>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</si>
  <si>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</si>
  <si>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</si>
  <si>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</si>
  <si>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</si>
  <si>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</si>
  <si>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</si>
  <si>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</si>
  <si>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31656509</t>
  </si>
  <si>
    <t>МУП "РСО Зяба"</t>
  </si>
  <si>
    <t>3804117244</t>
  </si>
  <si>
    <t>28-09-2022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</si>
  <si>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</si>
  <si>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</si>
  <si>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</si>
  <si>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</si>
  <si>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</si>
  <si>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</si>
  <si>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</si>
  <si>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</si>
  <si>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</si>
  <si>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</si>
  <si>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</si>
  <si>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</si>
  <si>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</si>
  <si>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</si>
  <si>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</si>
  <si>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</si>
  <si>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</si>
  <si>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</si>
  <si>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</si>
  <si>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</si>
  <si>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</si>
  <si>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</si>
  <si>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</si>
  <si>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</si>
  <si>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</si>
  <si>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</si>
  <si>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</si>
  <si>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</si>
  <si>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</si>
  <si>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</si>
  <si>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</si>
  <si>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</si>
  <si>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</si>
  <si>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27880204</t>
  </si>
  <si>
    <t>МУП "ТеплоЭнергоСервис г. Иркутска"</t>
  </si>
  <si>
    <t>3810033722</t>
  </si>
  <si>
    <t>03-09-2003 00:00:00</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</si>
  <si>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</si>
  <si>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</si>
  <si>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</si>
  <si>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</si>
  <si>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</si>
  <si>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</si>
  <si>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</si>
  <si>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</si>
  <si>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</si>
  <si>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</si>
  <si>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</si>
  <si>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</si>
  <si>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</si>
  <si>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</si>
  <si>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</si>
  <si>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</si>
  <si>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</si>
  <si>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</si>
  <si>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</si>
  <si>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</si>
  <si>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</si>
  <si>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</si>
  <si>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</si>
  <si>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</si>
  <si>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</si>
  <si>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</si>
  <si>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</si>
  <si>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</si>
  <si>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</si>
  <si>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</si>
  <si>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</si>
  <si>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</si>
  <si>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</si>
  <si>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</si>
  <si>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</si>
  <si>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</si>
  <si>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</si>
  <si>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</si>
  <si>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</si>
  <si>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</si>
  <si>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</si>
  <si>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</si>
  <si>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</si>
  <si>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27-06-2023 00:00:00</t>
  </si>
  <si>
    <t>31225744</t>
  </si>
  <si>
    <t>3805733197</t>
  </si>
  <si>
    <t>11-09-2018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</si>
  <si>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</si>
  <si>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</si>
  <si>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</si>
  <si>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</si>
  <si>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</si>
  <si>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</si>
  <si>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</si>
  <si>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</si>
  <si>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</si>
  <si>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</si>
  <si>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</si>
  <si>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</si>
  <si>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</si>
  <si>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</si>
  <si>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</si>
  <si>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</si>
  <si>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31735027</t>
  </si>
  <si>
    <t>МУП ЖКХ "Шестаково"</t>
  </si>
  <si>
    <t>3804119499</t>
  </si>
  <si>
    <t>25-09-2023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</si>
  <si>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</si>
  <si>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</si>
  <si>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</si>
  <si>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</si>
  <si>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</si>
  <si>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</si>
  <si>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</si>
  <si>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</si>
  <si>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</si>
  <si>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</si>
  <si>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</si>
  <si>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</si>
  <si>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</si>
  <si>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</si>
  <si>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</si>
  <si>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</si>
  <si>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</si>
  <si>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</si>
  <si>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</si>
  <si>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</si>
  <si>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</si>
  <si>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</si>
  <si>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</si>
  <si>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</si>
  <si>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</si>
  <si>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</si>
  <si>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</si>
  <si>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</si>
  <si>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</si>
  <si>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</si>
  <si>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</si>
  <si>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</si>
  <si>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25-01-2024 00:00:00</t>
  </si>
  <si>
    <t>27604287</t>
  </si>
  <si>
    <t>ОАО "Первенец"</t>
  </si>
  <si>
    <t>3802008546</t>
  </si>
  <si>
    <t>04-06-2001 00:00:00</t>
  </si>
  <si>
    <t>26372385</t>
  </si>
  <si>
    <t>ОАО "Санаторий Братское взморье"</t>
  </si>
  <si>
    <t>3805100973</t>
  </si>
  <si>
    <t>28-08-1993 00:00:00</t>
  </si>
  <si>
    <t>12-02-2024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</si>
  <si>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</si>
  <si>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</si>
  <si>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</si>
  <si>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</si>
  <si>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</si>
  <si>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</si>
  <si>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</si>
  <si>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</si>
  <si>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</si>
  <si>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</si>
  <si>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</si>
  <si>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</si>
  <si>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</si>
  <si>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</si>
  <si>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</si>
  <si>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</si>
  <si>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</si>
  <si>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</si>
  <si>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</si>
  <si>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</si>
  <si>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</si>
  <si>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</si>
  <si>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</si>
  <si>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</si>
  <si>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</si>
  <si>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</si>
  <si>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</si>
  <si>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</si>
  <si>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</si>
  <si>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</si>
  <si>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</si>
  <si>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</si>
  <si>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</si>
  <si>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</si>
  <si>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</si>
  <si>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</si>
  <si>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</si>
  <si>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</si>
  <si>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</si>
  <si>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</si>
  <si>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</si>
  <si>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</si>
  <si>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17-11-2004 00:00:00</t>
  </si>
  <si>
    <t>30941947</t>
  </si>
  <si>
    <t>ООО "АТК"</t>
  </si>
  <si>
    <t>3804999236</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</si>
  <si>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</si>
  <si>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</si>
  <si>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</si>
  <si>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</si>
  <si>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</si>
  <si>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</si>
  <si>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</si>
  <si>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</si>
  <si>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</si>
  <si>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</si>
  <si>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</si>
  <si>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</si>
  <si>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</si>
  <si>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</si>
  <si>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</si>
  <si>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</si>
  <si>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</si>
  <si>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</si>
  <si>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</si>
  <si>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</si>
  <si>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</si>
  <si>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</si>
  <si>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</si>
  <si>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</si>
  <si>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</si>
  <si>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</si>
  <si>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</si>
  <si>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</si>
  <si>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</si>
  <si>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</si>
  <si>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</si>
  <si>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</si>
  <si>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</si>
  <si>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</si>
  <si>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</si>
  <si>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</si>
  <si>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</si>
  <si>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</si>
  <si>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</si>
  <si>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31713828</t>
  </si>
  <si>
    <t>ООО "Вектор"</t>
  </si>
  <si>
    <t>3811475280</t>
  </si>
  <si>
    <t>09-08-2021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</si>
  <si>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</si>
  <si>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</si>
  <si>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</si>
  <si>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</si>
  <si>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</si>
  <si>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</si>
  <si>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</si>
  <si>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</si>
  <si>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</si>
  <si>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</si>
  <si>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</si>
  <si>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</si>
  <si>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</si>
  <si>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</si>
  <si>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</si>
  <si>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</si>
  <si>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</si>
  <si>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</si>
  <si>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</si>
  <si>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</si>
  <si>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</si>
  <si>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</si>
  <si>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</si>
  <si>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</si>
  <si>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</si>
  <si>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</si>
  <si>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</si>
  <si>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</si>
  <si>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</si>
  <si>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</si>
  <si>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</si>
  <si>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</si>
  <si>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</si>
  <si>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</si>
  <si>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31415076</t>
  </si>
  <si>
    <t>ООО "ИТСК"</t>
  </si>
  <si>
    <t>3812525832</t>
  </si>
  <si>
    <t>381201001</t>
  </si>
  <si>
    <t>12-12-2018 00:00:00</t>
  </si>
  <si>
    <t>31237417</t>
  </si>
  <si>
    <t>ООО "ИнвестЭнерго"</t>
  </si>
  <si>
    <t>3818048777</t>
  </si>
  <si>
    <t>30-05-2018 00:00:00</t>
  </si>
  <si>
    <t>31716103</t>
  </si>
  <si>
    <t>ООО "ИрТЭК"</t>
  </si>
  <si>
    <t>3849095375</t>
  </si>
  <si>
    <t>24-05-2023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</si>
  <si>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</si>
  <si>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</si>
  <si>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</si>
  <si>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</si>
  <si>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</si>
  <si>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</si>
  <si>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</si>
  <si>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</si>
  <si>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</si>
  <si>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</si>
  <si>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</si>
  <si>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</si>
  <si>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</si>
  <si>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</si>
  <si>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</si>
  <si>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</si>
  <si>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</si>
  <si>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</si>
  <si>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</si>
  <si>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</si>
  <si>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</si>
  <si>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</si>
  <si>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</si>
  <si>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</si>
  <si>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</si>
  <si>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</si>
  <si>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</si>
  <si>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</si>
  <si>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</si>
  <si>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</si>
  <si>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</si>
  <si>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</si>
  <si>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</si>
  <si>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</si>
  <si>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</si>
  <si>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</si>
  <si>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</si>
  <si>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</si>
  <si>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</si>
  <si>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</si>
  <si>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</si>
  <si>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</si>
  <si>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</si>
  <si>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</si>
  <si>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</si>
  <si>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</si>
  <si>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</si>
  <si>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</si>
  <si>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</si>
  <si>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</si>
  <si>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</si>
  <si>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</si>
  <si>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</si>
  <si>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</si>
  <si>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</si>
  <si>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</si>
  <si>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</si>
  <si>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</si>
  <si>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</si>
  <si>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</si>
  <si>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</si>
  <si>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</si>
  <si>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</si>
  <si>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</si>
  <si>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</si>
  <si>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</si>
  <si>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</si>
  <si>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</si>
  <si>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</si>
  <si>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</si>
  <si>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</si>
  <si>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</si>
  <si>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31714995</t>
  </si>
  <si>
    <t>ООО "МБА"</t>
  </si>
  <si>
    <t>3806004052</t>
  </si>
  <si>
    <t>24-08-2023 00:00:00</t>
  </si>
  <si>
    <t>31100256</t>
  </si>
  <si>
    <t>ООО "МБА-Теплоэнерго"</t>
  </si>
  <si>
    <t>3814034685</t>
  </si>
  <si>
    <t>30432000</t>
  </si>
  <si>
    <t>ООО "МПКК"</t>
  </si>
  <si>
    <t>3802017195</t>
  </si>
  <si>
    <t>24-06-2015 00:00:00</t>
  </si>
  <si>
    <t>31486539</t>
  </si>
  <si>
    <t>ООО "Максимовский карьер 2010"</t>
  </si>
  <si>
    <t>3849011671</t>
  </si>
  <si>
    <t>01-04-2021 00:00:00</t>
  </si>
  <si>
    <t>31737466</t>
  </si>
  <si>
    <t>ООО "Мария"</t>
  </si>
  <si>
    <t>3816034433</t>
  </si>
  <si>
    <t>16-11-2022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</si>
  <si>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</si>
  <si>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</si>
  <si>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</si>
  <si>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</si>
  <si>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</si>
  <si>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</si>
  <si>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</si>
  <si>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</si>
  <si>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</si>
  <si>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</si>
  <si>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</si>
  <si>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</si>
  <si>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</si>
  <si>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</si>
  <si>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</si>
  <si>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</si>
  <si>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</si>
  <si>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</si>
  <si>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384701001</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</si>
  <si>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</si>
  <si>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</si>
  <si>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</si>
  <si>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</si>
  <si>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</si>
  <si>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</si>
  <si>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</si>
  <si>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</si>
  <si>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</si>
  <si>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</si>
  <si>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</si>
  <si>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</si>
  <si>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</si>
  <si>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</si>
  <si>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</si>
  <si>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</si>
  <si>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</si>
  <si>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</si>
  <si>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</si>
  <si>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</si>
  <si>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</si>
  <si>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</si>
  <si>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</si>
  <si>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</si>
  <si>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</si>
  <si>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</si>
  <si>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</si>
  <si>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</si>
  <si>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</si>
  <si>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</si>
  <si>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</si>
  <si>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</si>
  <si>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</si>
  <si>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</si>
  <si>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</si>
  <si>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</si>
  <si>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</si>
  <si>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</si>
  <si>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</si>
  <si>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</si>
  <si>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</si>
  <si>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</si>
  <si>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</si>
  <si>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</si>
  <si>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</si>
  <si>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</si>
  <si>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</si>
  <si>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</si>
  <si>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</si>
  <si>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31506961</t>
  </si>
  <si>
    <t>ООО "Ресурс"</t>
  </si>
  <si>
    <t>3816032690</t>
  </si>
  <si>
    <t>09-02-2021 00:00:00</t>
  </si>
  <si>
    <t>27545725</t>
  </si>
  <si>
    <t>3834015560</t>
  </si>
  <si>
    <t>29-06-2011 00:00:00</t>
  </si>
  <si>
    <t>31617059</t>
  </si>
  <si>
    <t>ООО "СИБТЕХИНВЕСТ"</t>
  </si>
  <si>
    <t>3808153684</t>
  </si>
  <si>
    <t>08-04-2021 00:00:00</t>
  </si>
  <si>
    <t>31689478</t>
  </si>
  <si>
    <t>ООО "СК "БЕЛАЯ"</t>
  </si>
  <si>
    <t>3849093410</t>
  </si>
  <si>
    <t>22-02-2023 00:00:00</t>
  </si>
  <si>
    <t>31723573</t>
  </si>
  <si>
    <t>ООО "СТК"</t>
  </si>
  <si>
    <t>3808280001</t>
  </si>
  <si>
    <t>12-12-2022 00:00:00</t>
  </si>
  <si>
    <t>30845338</t>
  </si>
  <si>
    <t>ООО "СТЭК"</t>
  </si>
  <si>
    <t>3808195596</t>
  </si>
  <si>
    <t>28-06-2016 00:00:00</t>
  </si>
  <si>
    <t>30983949</t>
  </si>
  <si>
    <t>ООО "СТЭК-М"</t>
  </si>
  <si>
    <t>3808199819</t>
  </si>
  <si>
    <t>12-05-2017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</si>
  <si>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</si>
  <si>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</si>
  <si>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</si>
  <si>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</si>
  <si>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</si>
  <si>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</si>
  <si>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</si>
  <si>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</si>
  <si>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</si>
  <si>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</si>
  <si>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</si>
  <si>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</si>
  <si>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</si>
  <si>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</si>
  <si>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</si>
  <si>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</si>
  <si>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</si>
  <si>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</si>
  <si>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</si>
  <si>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</si>
  <si>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</si>
  <si>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</si>
  <si>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</si>
  <si>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</si>
  <si>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</si>
  <si>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</si>
  <si>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</si>
  <si>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</si>
  <si>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</si>
  <si>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</si>
  <si>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</si>
  <si>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</si>
  <si>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</si>
  <si>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</si>
  <si>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</si>
  <si>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</si>
  <si>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</si>
  <si>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</si>
  <si>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</si>
  <si>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</si>
  <si>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</si>
  <si>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</si>
  <si>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</si>
  <si>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</si>
  <si>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</si>
  <si>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</si>
  <si>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</si>
  <si>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</si>
  <si>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</si>
  <si>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</si>
  <si>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</si>
  <si>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</si>
  <si>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</si>
  <si>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</si>
  <si>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</si>
  <si>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</si>
  <si>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</si>
  <si>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</si>
  <si>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</si>
  <si>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</si>
  <si>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</si>
  <si>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</si>
  <si>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</si>
  <si>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</si>
  <si>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</si>
  <si>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</si>
  <si>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</si>
  <si>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</si>
  <si>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</si>
  <si>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</si>
  <si>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</si>
  <si>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</si>
  <si>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</si>
  <si>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</si>
  <si>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</si>
  <si>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</si>
  <si>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</si>
  <si>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</si>
  <si>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</si>
  <si>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</si>
  <si>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</si>
  <si>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</si>
  <si>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</si>
  <si>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</si>
  <si>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</si>
  <si>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</si>
  <si>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</si>
  <si>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</si>
  <si>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</si>
  <si>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</si>
  <si>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</si>
  <si>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</si>
  <si>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</si>
  <si>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</si>
  <si>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</si>
  <si>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</si>
  <si>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</si>
  <si>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</si>
  <si>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</si>
  <si>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</si>
  <si>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</si>
  <si>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</si>
  <si>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</si>
  <si>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</si>
  <si>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</si>
  <si>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</si>
  <si>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</si>
  <si>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</si>
  <si>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</si>
  <si>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</si>
  <si>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</si>
  <si>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</si>
  <si>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</si>
  <si>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</si>
  <si>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</si>
  <si>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</si>
  <si>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</si>
  <si>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</si>
  <si>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</si>
  <si>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</si>
  <si>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</si>
  <si>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</si>
  <si>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22-06-2017 00:00:00</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</si>
  <si>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</si>
  <si>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</si>
  <si>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</si>
  <si>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</si>
  <si>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</si>
  <si>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</si>
  <si>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</si>
  <si>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</si>
  <si>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</si>
  <si>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</si>
  <si>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</si>
  <si>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</si>
  <si>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</si>
  <si>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</si>
  <si>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</si>
  <si>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</si>
  <si>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</si>
  <si>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</si>
  <si>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</si>
  <si>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27522005</t>
  </si>
  <si>
    <t>ООО "Тыретские инженерные сети"</t>
  </si>
  <si>
    <t>3814016968</t>
  </si>
  <si>
    <t>15-06-2011 00:00:00</t>
  </si>
  <si>
    <t>26755257</t>
  </si>
  <si>
    <t>ООО "УК " Энергия"</t>
  </si>
  <si>
    <t>3831004169</t>
  </si>
  <si>
    <t>29-12-2005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</si>
  <si>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</si>
  <si>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</si>
  <si>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</si>
  <si>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</si>
  <si>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</si>
  <si>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</si>
  <si>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</si>
  <si>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</si>
  <si>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</si>
  <si>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</si>
  <si>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</si>
  <si>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</si>
  <si>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</si>
  <si>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</si>
  <si>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</si>
  <si>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</si>
  <si>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</si>
  <si>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</si>
  <si>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</si>
  <si>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</si>
  <si>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</si>
  <si>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</si>
  <si>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</si>
  <si>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</si>
  <si>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</si>
  <si>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</si>
  <si>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</si>
  <si>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</si>
  <si>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</si>
  <si>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</si>
  <si>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</si>
  <si>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</si>
  <si>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</si>
  <si>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</si>
  <si>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</si>
  <si>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</si>
  <si>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</si>
  <si>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</si>
  <si>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</si>
  <si>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</si>
  <si>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</si>
  <si>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</si>
  <si>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</si>
  <si>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</si>
  <si>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</si>
  <si>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</si>
  <si>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</si>
  <si>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</si>
  <si>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</si>
  <si>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</si>
  <si>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</si>
  <si>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</si>
  <si>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</si>
  <si>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</si>
  <si>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</si>
  <si>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</si>
  <si>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</si>
  <si>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</si>
  <si>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</si>
  <si>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</si>
  <si>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</si>
  <si>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</si>
  <si>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</si>
  <si>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</si>
  <si>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</si>
  <si>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</si>
  <si>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</si>
  <si>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</si>
  <si>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</si>
  <si>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</si>
  <si>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</si>
  <si>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</si>
  <si>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</si>
  <si>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</si>
  <si>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</si>
  <si>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</si>
  <si>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</si>
  <si>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</si>
  <si>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31696057</t>
  </si>
  <si>
    <t>ООО "Энергия Байкала"</t>
  </si>
  <si>
    <t>3812997017</t>
  </si>
  <si>
    <t>04-07-2023 00:00:00</t>
  </si>
  <si>
    <t>31671947</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</si>
  <si>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</si>
  <si>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</si>
  <si>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</si>
  <si>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</si>
  <si>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</si>
  <si>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</si>
  <si>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</si>
  <si>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</si>
  <si>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</si>
  <si>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</si>
  <si>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</si>
  <si>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</si>
  <si>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</si>
  <si>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</si>
  <si>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</si>
  <si>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</si>
  <si>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</si>
  <si>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</si>
  <si>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</si>
  <si>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</si>
  <si>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</si>
  <si>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</si>
  <si>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31711166</t>
  </si>
  <si>
    <t>ООО «АкваСервис»</t>
  </si>
  <si>
    <t>3808284528</t>
  </si>
  <si>
    <t>28-09-2023 00:00:00</t>
  </si>
  <si>
    <t>26510610</t>
  </si>
  <si>
    <t>ООО «Зиматеплоэнерго»</t>
  </si>
  <si>
    <t>3806002489</t>
  </si>
  <si>
    <t>14-12-2005 00:00:00</t>
  </si>
  <si>
    <t>31221189</t>
  </si>
  <si>
    <t>ООО «ТЕПЛОВАЯ КОМПАНИЯ»</t>
  </si>
  <si>
    <t>3808195483</t>
  </si>
  <si>
    <t>01-09-2018 00:00:00</t>
  </si>
  <si>
    <t>26516959</t>
  </si>
  <si>
    <t>ООО «Электрические котельные»</t>
  </si>
  <si>
    <t>3834013193</t>
  </si>
  <si>
    <t>29-10-2007 00:00:00</t>
  </si>
  <si>
    <t>08-04-2024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</si>
  <si>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</si>
  <si>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</si>
  <si>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</si>
  <si>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</si>
  <si>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</si>
  <si>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</si>
  <si>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</si>
  <si>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</si>
  <si>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</si>
  <si>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</si>
  <si>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</si>
  <si>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</si>
  <si>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</si>
  <si>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</si>
  <si>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</si>
  <si>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</si>
  <si>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</si>
  <si>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</si>
  <si>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</si>
  <si>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</si>
  <si>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</si>
  <si>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</si>
  <si>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</si>
  <si>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10-07-2023 00:00:00</t>
  </si>
  <si>
    <t>26372435</t>
  </si>
  <si>
    <t>ООО УК"Бирюса"</t>
  </si>
  <si>
    <t>3818018652</t>
  </si>
  <si>
    <t>29647046</t>
  </si>
  <si>
    <t>Общество с ограниченной ответственностью  «Качугские коммунальные системы»</t>
  </si>
  <si>
    <t>3812114060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</si>
  <si>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</si>
  <si>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</si>
  <si>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</si>
  <si>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</si>
  <si>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</si>
  <si>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</si>
  <si>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</si>
  <si>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</si>
  <si>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</si>
  <si>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</si>
  <si>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</si>
  <si>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</si>
  <si>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</si>
  <si>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</si>
  <si>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</si>
  <si>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</si>
  <si>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</si>
  <si>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</si>
  <si>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</si>
  <si>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</si>
  <si>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</si>
  <si>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</si>
  <si>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</si>
  <si>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</si>
  <si>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</si>
  <si>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</si>
  <si>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</si>
  <si>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</si>
  <si>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</si>
  <si>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</si>
  <si>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</si>
  <si>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</si>
  <si>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</si>
  <si>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</si>
  <si>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</si>
  <si>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</si>
  <si>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</si>
  <si>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</si>
  <si>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</si>
  <si>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</si>
  <si>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</si>
  <si>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</si>
  <si>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</si>
  <si>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</si>
  <si>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</si>
  <si>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</si>
  <si>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</si>
  <si>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</si>
  <si>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</si>
  <si>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</si>
  <si>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</si>
  <si>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</si>
  <si>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</si>
  <si>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</si>
  <si>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</si>
  <si>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</si>
  <si>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</si>
  <si>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</si>
  <si>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</si>
  <si>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</si>
  <si>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</si>
  <si>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</si>
  <si>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</si>
  <si>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</si>
  <si>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</si>
  <si>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</si>
  <si>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</si>
  <si>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</si>
  <si>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</si>
  <si>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</si>
  <si>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</si>
  <si>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</si>
  <si>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</si>
  <si>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</si>
  <si>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</si>
  <si>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</si>
  <si>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</si>
  <si>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</si>
  <si>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</si>
  <si>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</si>
  <si>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</si>
  <si>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</si>
  <si>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</si>
  <si>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</si>
  <si>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</si>
  <si>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</si>
  <si>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</si>
  <si>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</si>
  <si>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</si>
  <si>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</si>
  <si>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</si>
  <si>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</si>
  <si>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</si>
  <si>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</si>
  <si>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</si>
  <si>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</si>
  <si>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</si>
  <si>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</si>
  <si>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</si>
  <si>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</si>
  <si>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</si>
  <si>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</si>
  <si>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</si>
  <si>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31743837</t>
  </si>
  <si>
    <t>Глава КФХ индивидуальный предприниматель Иванова Галина Петровна</t>
  </si>
  <si>
    <t>380603233452</t>
  </si>
  <si>
    <t>15-06-2016 00:00:00</t>
  </si>
  <si>
    <t>26776321</t>
  </si>
  <si>
    <t>ИП Андреев А.А.</t>
  </si>
  <si>
    <t>850600022994</t>
  </si>
  <si>
    <t>15-12-2004 00:00:00</t>
  </si>
  <si>
    <t>26776487</t>
  </si>
  <si>
    <t>ИП Ахмедшин Р.Х.</t>
  </si>
  <si>
    <t>850600187964</t>
  </si>
  <si>
    <t>07-05-2006 00:00:00</t>
  </si>
  <si>
    <t>31296831</t>
  </si>
  <si>
    <t>ИП Барцев Г.Д.</t>
  </si>
  <si>
    <t>850100670500</t>
  </si>
  <si>
    <t>01-06-2012 00:00:00</t>
  </si>
  <si>
    <t>28155140</t>
  </si>
  <si>
    <t>ИП Васильев Артем Михайлович</t>
  </si>
  <si>
    <t>381205118759</t>
  </si>
  <si>
    <t>15-07-2005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</si>
  <si>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</si>
  <si>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</si>
  <si>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</si>
  <si>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</si>
  <si>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</si>
  <si>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</si>
  <si>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</si>
  <si>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</si>
  <si>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</si>
  <si>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</si>
  <si>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</si>
  <si>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</si>
  <si>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</si>
  <si>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</si>
  <si>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</si>
  <si>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</si>
  <si>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</si>
  <si>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</si>
  <si>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</si>
  <si>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</si>
  <si>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02-02-2024 00:00:00</t>
  </si>
  <si>
    <t>31030726</t>
  </si>
  <si>
    <t>ИП Ненахов С.В.</t>
  </si>
  <si>
    <t>383701263475</t>
  </si>
  <si>
    <t>08-12-2011 00:00:00</t>
  </si>
  <si>
    <t>26755999</t>
  </si>
  <si>
    <t>ИП Порубов</t>
  </si>
  <si>
    <t>384200290529</t>
  </si>
  <si>
    <t>26756403</t>
  </si>
  <si>
    <t>ИП Сирина</t>
  </si>
  <si>
    <t>850300275602</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</si>
  <si>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</si>
  <si>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</si>
  <si>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</si>
  <si>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</si>
  <si>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</si>
  <si>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</si>
  <si>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</si>
  <si>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</si>
  <si>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</si>
  <si>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</si>
  <si>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</si>
  <si>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</si>
  <si>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</si>
  <si>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</si>
  <si>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</si>
  <si>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</si>
  <si>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</si>
  <si>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</si>
  <si>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</si>
  <si>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</si>
  <si>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</si>
  <si>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</si>
  <si>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</si>
  <si>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</si>
  <si>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</si>
  <si>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</si>
  <si>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</si>
  <si>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</si>
  <si>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</si>
  <si>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</si>
  <si>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</si>
  <si>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</si>
  <si>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</si>
  <si>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</si>
  <si>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</si>
  <si>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</si>
  <si>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</si>
  <si>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</si>
  <si>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</si>
  <si>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</si>
  <si>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</si>
  <si>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</si>
  <si>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</si>
  <si>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</si>
  <si>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</si>
  <si>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</si>
  <si>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</si>
  <si>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</si>
  <si>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</si>
  <si>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</si>
  <si>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</si>
  <si>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</si>
  <si>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</si>
  <si>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</si>
  <si>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</si>
  <si>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</si>
  <si>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</si>
  <si>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</si>
  <si>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</si>
  <si>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</si>
  <si>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</si>
  <si>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</si>
  <si>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</si>
  <si>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</si>
  <si>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</si>
  <si>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</si>
  <si>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</si>
  <si>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</si>
  <si>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</si>
  <si>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</si>
  <si>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</si>
  <si>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</si>
  <si>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</si>
  <si>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</si>
  <si>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</si>
  <si>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</si>
  <si>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</si>
  <si>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</si>
  <si>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</si>
  <si>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</si>
  <si>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</si>
  <si>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</si>
  <si>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</si>
  <si>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</si>
  <si>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</si>
  <si>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</si>
  <si>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</si>
  <si>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</si>
  <si>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</si>
  <si>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</si>
  <si>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</si>
  <si>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</si>
  <si>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</si>
  <si>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</si>
  <si>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</si>
  <si>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</si>
  <si>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</si>
  <si>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</si>
  <si>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</si>
  <si>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</si>
  <si>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</si>
  <si>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</si>
  <si>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</si>
  <si>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</si>
  <si>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</si>
  <si>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</si>
  <si>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</si>
  <si>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</si>
  <si>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</si>
  <si>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</si>
  <si>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</si>
  <si>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</si>
  <si>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</si>
  <si>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</si>
  <si>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</si>
  <si>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</si>
  <si>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</si>
  <si>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</si>
  <si>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</si>
  <si>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</si>
  <si>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</si>
  <si>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</si>
  <si>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</si>
  <si>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</si>
  <si>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</si>
  <si>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</si>
  <si>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</si>
  <si>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</si>
  <si>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</si>
  <si>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</si>
  <si>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</si>
  <si>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</si>
  <si>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</si>
  <si>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</si>
  <si>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</si>
  <si>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</si>
  <si>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</si>
  <si>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</si>
  <si>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</si>
  <si>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</si>
  <si>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</si>
  <si>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</si>
  <si>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</si>
  <si>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</si>
  <si>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</si>
  <si>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</si>
  <si>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</si>
  <si>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</si>
  <si>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</si>
  <si>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</si>
  <si>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</si>
  <si>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</si>
  <si>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</si>
  <si>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</si>
  <si>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</si>
  <si>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18-03-2024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</si>
  <si>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</si>
  <si>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</si>
  <si>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</si>
  <si>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</si>
  <si>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</si>
  <si>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</si>
  <si>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</si>
  <si>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</si>
  <si>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</si>
  <si>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</si>
  <si>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</si>
  <si>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</si>
  <si>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</si>
  <si>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</si>
  <si>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</si>
  <si>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</si>
  <si>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</si>
  <si>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</si>
  <si>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</si>
  <si>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</si>
  <si>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31726820</t>
  </si>
  <si>
    <t>МУП "Приморскводоканал"</t>
  </si>
  <si>
    <t>3849095819</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</si>
  <si>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</si>
  <si>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</si>
  <si>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</si>
  <si>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</si>
  <si>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</si>
  <si>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</si>
  <si>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</si>
  <si>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</si>
  <si>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</si>
  <si>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</si>
  <si>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</si>
  <si>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</si>
  <si>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</si>
  <si>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</si>
  <si>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</si>
  <si>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</si>
  <si>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</si>
  <si>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</si>
  <si>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</si>
  <si>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</si>
  <si>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</si>
  <si>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</si>
  <si>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</si>
  <si>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</si>
  <si>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</si>
  <si>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</si>
  <si>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</si>
  <si>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</si>
  <si>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</si>
  <si>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</si>
  <si>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</si>
  <si>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</si>
  <si>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</si>
  <si>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</si>
  <si>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</si>
  <si>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</si>
  <si>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</si>
  <si>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</si>
  <si>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</si>
  <si>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</si>
  <si>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</si>
  <si>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</si>
  <si>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</si>
  <si>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</si>
  <si>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</si>
  <si>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</si>
  <si>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</si>
  <si>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</si>
  <si>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</si>
  <si>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</si>
  <si>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</si>
  <si>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</si>
  <si>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</si>
  <si>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</si>
  <si>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</si>
  <si>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</si>
  <si>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</si>
  <si>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</si>
  <si>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</si>
  <si>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</si>
  <si>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</si>
  <si>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</si>
  <si>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</si>
  <si>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</si>
  <si>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</si>
  <si>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</si>
  <si>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</si>
  <si>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</si>
  <si>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</si>
  <si>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</si>
  <si>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</si>
  <si>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</si>
  <si>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</si>
  <si>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</si>
  <si>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</si>
  <si>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</si>
  <si>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</si>
  <si>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</si>
  <si>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</si>
  <si>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</si>
  <si>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</si>
  <si>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</si>
  <si>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</si>
  <si>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</si>
  <si>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</si>
  <si>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</si>
  <si>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</si>
  <si>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</si>
  <si>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</si>
  <si>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</si>
  <si>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</si>
  <si>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</si>
  <si>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</si>
  <si>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</si>
  <si>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</si>
  <si>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31740061</t>
  </si>
  <si>
    <t>ООО "АртёмВодоКанал"</t>
  </si>
  <si>
    <t>3808285232</t>
  </si>
  <si>
    <t>23-11-2023 00:00:00</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</si>
  <si>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</si>
  <si>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</si>
  <si>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</si>
  <si>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</si>
  <si>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</si>
  <si>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</si>
  <si>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</si>
  <si>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</si>
  <si>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</si>
  <si>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</si>
  <si>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</si>
  <si>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</si>
  <si>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</si>
  <si>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</si>
  <si>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</si>
  <si>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</si>
  <si>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</si>
  <si>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</si>
  <si>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</si>
  <si>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</si>
  <si>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</si>
  <si>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</si>
  <si>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31743283</t>
  </si>
  <si>
    <t>ООО "Виктория"</t>
  </si>
  <si>
    <t>3849099732</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</si>
  <si>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</si>
  <si>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</si>
  <si>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</si>
  <si>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</si>
  <si>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</si>
  <si>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</si>
  <si>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</si>
  <si>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</si>
  <si>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</si>
  <si>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</si>
  <si>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</si>
  <si>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</si>
  <si>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</si>
  <si>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</si>
  <si>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</si>
  <si>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</si>
  <si>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</si>
  <si>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</si>
  <si>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</si>
  <si>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</si>
  <si>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</si>
  <si>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</si>
  <si>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</si>
  <si>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</si>
  <si>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</si>
  <si>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</si>
  <si>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</si>
  <si>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</si>
  <si>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</si>
  <si>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</si>
  <si>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</si>
  <si>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</si>
  <si>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</si>
  <si>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</si>
  <si>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</si>
  <si>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</si>
  <si>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</si>
  <si>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</si>
  <si>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</si>
  <si>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</si>
  <si>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</si>
  <si>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</si>
  <si>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</si>
  <si>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</si>
  <si>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</si>
  <si>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</si>
  <si>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</si>
  <si>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</si>
  <si>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</si>
  <si>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</si>
  <si>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</si>
  <si>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</si>
  <si>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</si>
  <si>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</si>
  <si>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</si>
  <si>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</si>
  <si>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</si>
  <si>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</si>
  <si>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</si>
  <si>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</si>
  <si>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</si>
  <si>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</si>
  <si>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</si>
  <si>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</si>
  <si>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</si>
  <si>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</si>
  <si>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</si>
  <si>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</si>
  <si>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</si>
  <si>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</si>
  <si>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</si>
  <si>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</si>
  <si>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</si>
  <si>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</si>
  <si>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</si>
  <si>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</si>
  <si>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01-11-2021 00:00:00</t>
  </si>
  <si>
    <t>31389990</t>
  </si>
  <si>
    <t>ООО "Родник"</t>
  </si>
  <si>
    <t>3805733870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</si>
  <si>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</si>
  <si>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</si>
  <si>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</si>
  <si>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</si>
  <si>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</si>
  <si>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</si>
  <si>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</si>
  <si>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</si>
  <si>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</si>
  <si>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</si>
  <si>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</si>
  <si>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</si>
  <si>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</si>
  <si>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</si>
  <si>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</si>
  <si>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</si>
  <si>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</si>
  <si>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</si>
  <si>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</si>
  <si>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</si>
  <si>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</si>
  <si>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</si>
  <si>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</si>
  <si>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</si>
  <si>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</si>
  <si>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</si>
  <si>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</si>
  <si>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</si>
  <si>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</si>
  <si>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</si>
  <si>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</si>
  <si>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</si>
  <si>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</si>
  <si>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</si>
  <si>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</si>
  <si>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</si>
  <si>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</si>
  <si>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31740095</t>
  </si>
  <si>
    <t>ООО «Братский коммунальный комплекс»</t>
  </si>
  <si>
    <t>3849098802</t>
  </si>
  <si>
    <t>20-11-2023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</si>
  <si>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</si>
  <si>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</si>
  <si>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</si>
  <si>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</si>
  <si>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</si>
  <si>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</si>
  <si>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</si>
  <si>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</si>
  <si>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</si>
  <si>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</si>
  <si>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</si>
  <si>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</si>
  <si>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</si>
  <si>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</si>
  <si>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</si>
  <si>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</si>
  <si>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</si>
  <si>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</si>
  <si>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</si>
  <si>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</si>
  <si>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</si>
  <si>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</si>
  <si>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</si>
  <si>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</si>
  <si>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</si>
  <si>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</si>
  <si>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</si>
  <si>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</si>
  <si>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</si>
  <si>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</si>
  <si>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</si>
  <si>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</si>
  <si>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</si>
  <si>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</si>
  <si>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</si>
  <si>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</si>
  <si>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</si>
  <si>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</si>
  <si>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</si>
  <si>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</si>
  <si>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</si>
  <si>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</si>
  <si>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</si>
  <si>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</si>
  <si>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</si>
  <si>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</si>
  <si>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</si>
  <si>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</si>
  <si>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</si>
  <si>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</si>
  <si>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</si>
  <si>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</si>
  <si>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</si>
  <si>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</si>
  <si>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</si>
  <si>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</si>
  <si>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</si>
  <si>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</si>
  <si>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</si>
  <si>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31731893</t>
  </si>
  <si>
    <t>ООО "Домстрой"</t>
  </si>
  <si>
    <t>3851025664</t>
  </si>
  <si>
    <t>16-10-2020 00:00:00</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</si>
  <si>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</si>
  <si>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</si>
  <si>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</si>
  <si>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</si>
  <si>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</si>
  <si>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</si>
  <si>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</si>
  <si>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</si>
  <si>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</si>
  <si>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</si>
  <si>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</si>
  <si>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</si>
  <si>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</si>
  <si>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</si>
  <si>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</si>
  <si>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</si>
  <si>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</si>
  <si>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</si>
  <si>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31189292</t>
  </si>
  <si>
    <t>ООО "Сток-Сервис"</t>
  </si>
  <si>
    <t>3814035939</t>
  </si>
  <si>
    <t>05-02-2018 00:00:00</t>
  </si>
  <si>
    <t>26552069</t>
  </si>
  <si>
    <t>ООО "Стоки"</t>
  </si>
  <si>
    <t>3818017610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</si>
  <si>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</si>
  <si>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</si>
  <si>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</si>
  <si>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</si>
  <si>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</si>
  <si>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</si>
  <si>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</si>
  <si>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</si>
  <si>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</si>
  <si>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</si>
  <si>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</si>
  <si>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</si>
  <si>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</si>
  <si>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08-08-2019 00:00:00</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</si>
  <si>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</si>
  <si>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</si>
  <si>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</si>
  <si>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</si>
  <si>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</si>
  <si>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</si>
  <si>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</si>
  <si>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</si>
  <si>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</si>
  <si>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</si>
  <si>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</si>
  <si>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</si>
  <si>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</si>
  <si>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</si>
  <si>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</si>
  <si>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</si>
  <si>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</si>
  <si>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</si>
  <si>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</si>
  <si>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</si>
  <si>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</si>
  <si>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</si>
  <si>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</si>
  <si>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</si>
  <si>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</si>
  <si>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</si>
  <si>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</si>
  <si>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</si>
  <si>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</si>
  <si>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</si>
  <si>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</si>
  <si>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</si>
  <si>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</si>
  <si>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</si>
  <si>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</si>
  <si>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</si>
  <si>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</si>
  <si>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</si>
  <si>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</si>
  <si>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</si>
  <si>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</si>
  <si>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</si>
  <si>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</si>
  <si>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</si>
  <si>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</si>
  <si>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</si>
  <si>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</si>
  <si>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</si>
  <si>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</si>
  <si>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</si>
  <si>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</si>
  <si>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</si>
  <si>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</si>
  <si>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</si>
  <si>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</si>
  <si>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</si>
  <si>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</si>
  <si>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</si>
  <si>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</si>
  <si>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</si>
  <si>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</si>
  <si>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</si>
  <si>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</si>
  <si>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</si>
  <si>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</si>
  <si>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</si>
  <si>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</si>
  <si>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</si>
  <si>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</si>
  <si>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</si>
  <si>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</si>
  <si>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</si>
  <si>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</si>
  <si>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</si>
  <si>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</si>
  <si>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</si>
  <si>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</si>
  <si>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</si>
  <si>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</si>
  <si>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</si>
  <si>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</si>
  <si>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</si>
  <si>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</si>
  <si>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</si>
  <si>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</si>
  <si>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</si>
  <si>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</si>
  <si>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</si>
  <si>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</si>
  <si>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</si>
  <si>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</si>
  <si>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</si>
  <si>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</si>
  <si>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</si>
  <si>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</si>
  <si>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</si>
  <si>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</si>
  <si>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</si>
  <si>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</si>
  <si>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</si>
  <si>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</si>
  <si>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</si>
  <si>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</si>
  <si>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</si>
  <si>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</si>
  <si>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</si>
  <si>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</si>
  <si>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</si>
  <si>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</si>
  <si>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</si>
  <si>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</si>
  <si>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</si>
  <si>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</si>
  <si>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</si>
  <si>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</si>
  <si>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</si>
  <si>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</si>
  <si>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</si>
  <si>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</si>
  <si>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</si>
  <si>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</si>
  <si>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</si>
  <si>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</si>
  <si>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</si>
  <si>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</si>
  <si>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</si>
  <si>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</si>
  <si>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</si>
  <si>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</si>
  <si>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</si>
  <si>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</si>
  <si>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</si>
  <si>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</si>
  <si>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</si>
  <si>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</si>
  <si>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</si>
  <si>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</si>
  <si>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</si>
  <si>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</si>
  <si>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</si>
  <si>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</si>
  <si>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</si>
  <si>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</si>
  <si>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</si>
  <si>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</si>
  <si>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</si>
  <si>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</si>
  <si>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</si>
  <si>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</si>
  <si>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</si>
  <si>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</si>
  <si>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</si>
  <si>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</si>
  <si>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</si>
  <si>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</si>
  <si>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</si>
  <si>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</si>
  <si>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</si>
  <si>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</si>
  <si>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</si>
  <si>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</si>
  <si>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</si>
  <si>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</si>
  <si>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</si>
  <si>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</si>
  <si>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</si>
  <si>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</si>
  <si>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</si>
  <si>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</si>
  <si>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</si>
  <si>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</si>
  <si>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</si>
  <si>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</si>
  <si>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</si>
  <si>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</si>
  <si>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</si>
  <si>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</si>
  <si>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</si>
  <si>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</si>
  <si>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Балаганский муниципальный район</t>
  </si>
  <si>
    <t>25601000</t>
  </si>
  <si>
    <t>Балаганское</t>
  </si>
  <si>
    <t>25601403</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</si>
  <si>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</si>
  <si>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</si>
  <si>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</si>
  <si>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</si>
  <si>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</si>
  <si>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</si>
  <si>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</si>
  <si>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</si>
  <si>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</si>
  <si>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</si>
  <si>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</si>
  <si>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</si>
  <si>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</si>
  <si>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</si>
  <si>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</si>
  <si>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</si>
  <si>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</si>
  <si>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</si>
  <si>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</si>
  <si>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</si>
  <si>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</si>
  <si>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</si>
  <si>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</si>
  <si>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</si>
  <si>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</si>
  <si>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</si>
  <si>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</si>
  <si>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</si>
  <si>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</si>
  <si>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</si>
  <si>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</si>
  <si>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</si>
  <si>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</si>
  <si>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</si>
  <si>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</si>
  <si>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</si>
  <si>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</si>
  <si>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</si>
  <si>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</si>
  <si>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</si>
  <si>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</si>
  <si>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</si>
  <si>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городское поселение, в состав которого входит поселок</t>
  </si>
  <si>
    <t>Балахнинское</t>
  </si>
  <si>
    <t>25602156</t>
  </si>
  <si>
    <t>Бодайбинское</t>
  </si>
  <si>
    <t>25602101</t>
  </si>
  <si>
    <t>городское поселение, в состав которого входит город</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</si>
  <si>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</si>
  <si>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</si>
  <si>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</si>
  <si>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</si>
  <si>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</si>
  <si>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</si>
  <si>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</si>
  <si>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</si>
  <si>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</si>
  <si>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</si>
  <si>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</si>
  <si>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</si>
  <si>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</si>
  <si>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</si>
  <si>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</si>
  <si>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</si>
  <si>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</si>
  <si>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</si>
  <si>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</si>
  <si>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</si>
  <si>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Олонки</t>
  </si>
  <si>
    <t>25609429</t>
  </si>
  <si>
    <t>Середкино</t>
  </si>
  <si>
    <t>25609435</t>
  </si>
  <si>
    <t>Тараса</t>
  </si>
  <si>
    <t>25609438</t>
  </si>
  <si>
    <t>Тихоновка</t>
  </si>
  <si>
    <t>25609440</t>
  </si>
  <si>
    <t>Укыр</t>
  </si>
  <si>
    <t>25609442</t>
  </si>
  <si>
    <t>Хохорск</t>
  </si>
  <si>
    <t>25609449</t>
  </si>
  <si>
    <t>60</t>
  </si>
  <si>
    <t>Шаралдай</t>
  </si>
  <si>
    <t>25609450</t>
  </si>
  <si>
    <t>61</t>
  </si>
  <si>
    <t>Братский муниципальный район</t>
  </si>
  <si>
    <t>25604000</t>
  </si>
  <si>
    <t>Большеокинское</t>
  </si>
  <si>
    <t>25604401</t>
  </si>
  <si>
    <t>62</t>
  </si>
  <si>
    <t>63</t>
  </si>
  <si>
    <t>Вихоревское</t>
  </si>
  <si>
    <t>25604103</t>
  </si>
  <si>
    <t>64</t>
  </si>
  <si>
    <t>Добчурское</t>
  </si>
  <si>
    <t>25604402</t>
  </si>
  <si>
    <t>65</t>
  </si>
  <si>
    <t>Зябинское</t>
  </si>
  <si>
    <t>25604456</t>
  </si>
  <si>
    <t>Илирское</t>
  </si>
  <si>
    <t>25604404</t>
  </si>
  <si>
    <t>67</t>
  </si>
  <si>
    <t>Калтукское</t>
  </si>
  <si>
    <t>25604407</t>
  </si>
  <si>
    <t>Карахунское</t>
  </si>
  <si>
    <t>25604410</t>
  </si>
  <si>
    <t>69</t>
  </si>
  <si>
    <t>Кежемское</t>
  </si>
  <si>
    <t>25604413</t>
  </si>
  <si>
    <t>70</t>
  </si>
  <si>
    <t>Ключи-Булакское</t>
  </si>
  <si>
    <t>25604416</t>
  </si>
  <si>
    <t>71</t>
  </si>
  <si>
    <t>Кобинское</t>
  </si>
  <si>
    <t>25604457</t>
  </si>
  <si>
    <t>72</t>
  </si>
  <si>
    <t>Кобляковское</t>
  </si>
  <si>
    <t>25604422</t>
  </si>
  <si>
    <t>73</t>
  </si>
  <si>
    <t>Куватское</t>
  </si>
  <si>
    <t>25604458</t>
  </si>
  <si>
    <t>74</t>
  </si>
  <si>
    <t>Кузнецовское</t>
  </si>
  <si>
    <t>25604425</t>
  </si>
  <si>
    <t>75</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</si>
  <si>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</si>
  <si>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</si>
  <si>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</si>
  <si>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76</t>
  </si>
  <si>
    <t>Наратайское</t>
  </si>
  <si>
    <t>25604428</t>
  </si>
  <si>
    <t>77</t>
  </si>
  <si>
    <t>Озернинское</t>
  </si>
  <si>
    <t>25604431</t>
  </si>
  <si>
    <t>78</t>
  </si>
  <si>
    <t>Покоснинское</t>
  </si>
  <si>
    <t>25604437</t>
  </si>
  <si>
    <t>79</t>
  </si>
  <si>
    <t>Прибойнинское</t>
  </si>
  <si>
    <t>25604434</t>
  </si>
  <si>
    <t>80</t>
  </si>
  <si>
    <t>Прибрежнинское</t>
  </si>
  <si>
    <t>25604440</t>
  </si>
  <si>
    <t>81</t>
  </si>
  <si>
    <t>Тангуйское</t>
  </si>
  <si>
    <t>25604443</t>
  </si>
  <si>
    <t>82</t>
  </si>
  <si>
    <t>Тарминское</t>
  </si>
  <si>
    <t>25604445</t>
  </si>
  <si>
    <t>83</t>
  </si>
  <si>
    <t>Турманское</t>
  </si>
  <si>
    <t>25604447</t>
  </si>
  <si>
    <t>84</t>
  </si>
  <si>
    <t>Тэмьское</t>
  </si>
  <si>
    <t>25604450</t>
  </si>
  <si>
    <t>85</t>
  </si>
  <si>
    <t>Харанжинское</t>
  </si>
  <si>
    <t>25604452</t>
  </si>
  <si>
    <t>86</t>
  </si>
  <si>
    <t>Шумиловское</t>
  </si>
  <si>
    <t>25604455</t>
  </si>
  <si>
    <t>87</t>
  </si>
  <si>
    <t>Жигаловский муниципальный район</t>
  </si>
  <si>
    <t>25606000</t>
  </si>
  <si>
    <t>Дальне-Закорское</t>
  </si>
  <si>
    <t>25606404</t>
  </si>
  <si>
    <t>88</t>
  </si>
  <si>
    <t>89</t>
  </si>
  <si>
    <t>Жигаловское</t>
  </si>
  <si>
    <t>25606151</t>
  </si>
  <si>
    <t>90</t>
  </si>
  <si>
    <t>Знаменское</t>
  </si>
  <si>
    <t>25606407</t>
  </si>
  <si>
    <t>91</t>
  </si>
  <si>
    <t>Лукиновское</t>
  </si>
  <si>
    <t>25606419</t>
  </si>
  <si>
    <t>92</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</si>
  <si>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</si>
  <si>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</si>
  <si>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93</t>
  </si>
  <si>
    <t>Петровское</t>
  </si>
  <si>
    <t>25606422</t>
  </si>
  <si>
    <t>94</t>
  </si>
  <si>
    <t>Рудовское</t>
  </si>
  <si>
    <t>25606425</t>
  </si>
  <si>
    <t>95</t>
  </si>
  <si>
    <t>Тимошинское</t>
  </si>
  <si>
    <t>25606431</t>
  </si>
  <si>
    <t>96</t>
  </si>
  <si>
    <t>Тутурское</t>
  </si>
  <si>
    <t>25606434</t>
  </si>
  <si>
    <t>97</t>
  </si>
  <si>
    <t>Усть-Илгинское</t>
  </si>
  <si>
    <t>25606437</t>
  </si>
  <si>
    <t>98</t>
  </si>
  <si>
    <t>Чиканское</t>
  </si>
  <si>
    <t>25606440</t>
  </si>
  <si>
    <t>99</t>
  </si>
  <si>
    <t>Заларинский муниципальный район</t>
  </si>
  <si>
    <t>25608000</t>
  </si>
  <si>
    <t>Бабагайское</t>
  </si>
  <si>
    <t>25608402</t>
  </si>
  <si>
    <t>100</t>
  </si>
  <si>
    <t>Бажирское</t>
  </si>
  <si>
    <t>25608404</t>
  </si>
  <si>
    <t>101</t>
  </si>
  <si>
    <t>Веренское</t>
  </si>
  <si>
    <t>25608407</t>
  </si>
  <si>
    <t>102</t>
  </si>
  <si>
    <t>Владимирское</t>
  </si>
  <si>
    <t>25608410</t>
  </si>
  <si>
    <t>103</t>
  </si>
  <si>
    <t>104</t>
  </si>
  <si>
    <t>Заларинское</t>
  </si>
  <si>
    <t>25608151</t>
  </si>
  <si>
    <t>105</t>
  </si>
  <si>
    <t>Моисеевское</t>
  </si>
  <si>
    <t>25608416</t>
  </si>
  <si>
    <t>106</t>
  </si>
  <si>
    <t>Мойганское</t>
  </si>
  <si>
    <t>25608419</t>
  </si>
  <si>
    <t>107</t>
  </si>
  <si>
    <t>Новочеремховское</t>
  </si>
  <si>
    <t>25608422</t>
  </si>
  <si>
    <t>108</t>
  </si>
  <si>
    <t>Семеновское</t>
  </si>
  <si>
    <t>25608425</t>
  </si>
  <si>
    <t>109</t>
  </si>
  <si>
    <t>Троицкое</t>
  </si>
  <si>
    <t>25608428</t>
  </si>
  <si>
    <t>110</t>
  </si>
  <si>
    <t>Тыретское</t>
  </si>
  <si>
    <t>25608155</t>
  </si>
  <si>
    <t>Ханжиновское</t>
  </si>
  <si>
    <t>25608434</t>
  </si>
  <si>
    <t>112</t>
  </si>
  <si>
    <t>Холмогойское</t>
  </si>
  <si>
    <t>25608437</t>
  </si>
  <si>
    <t>113</t>
  </si>
  <si>
    <t>Хор-Тагнинское</t>
  </si>
  <si>
    <t>25608440</t>
  </si>
  <si>
    <t>114</t>
  </si>
  <si>
    <t>Черемшанское</t>
  </si>
  <si>
    <t>25608443</t>
  </si>
  <si>
    <t>115</t>
  </si>
  <si>
    <t>Зиминский муниципальный район</t>
  </si>
  <si>
    <t>25610000</t>
  </si>
  <si>
    <t>Батаминское</t>
  </si>
  <si>
    <t>25610402</t>
  </si>
  <si>
    <t>116</t>
  </si>
  <si>
    <t>117</t>
  </si>
  <si>
    <t>Зулумайское</t>
  </si>
  <si>
    <t>25610404</t>
  </si>
  <si>
    <t>118</t>
  </si>
  <si>
    <t>Кимильтейское</t>
  </si>
  <si>
    <t>25610407</t>
  </si>
  <si>
    <t>119</t>
  </si>
  <si>
    <t>Масляногорское</t>
  </si>
  <si>
    <t>25610413</t>
  </si>
  <si>
    <t>120</t>
  </si>
  <si>
    <t>Покровское</t>
  </si>
  <si>
    <t>25610419</t>
  </si>
  <si>
    <t>121</t>
  </si>
  <si>
    <t>Услонское</t>
  </si>
  <si>
    <t>25610422</t>
  </si>
  <si>
    <t>122</t>
  </si>
  <si>
    <t>Ухтуйское</t>
  </si>
  <si>
    <t>25610425</t>
  </si>
  <si>
    <t>123</t>
  </si>
  <si>
    <t>Филипповское</t>
  </si>
  <si>
    <t>25610428</t>
  </si>
  <si>
    <t>124</t>
  </si>
  <si>
    <t>Хазанское</t>
  </si>
  <si>
    <t>25610431</t>
  </si>
  <si>
    <t>125</t>
  </si>
  <si>
    <t>Харайгунское</t>
  </si>
  <si>
    <t>25610435</t>
  </si>
  <si>
    <t>126</t>
  </si>
  <si>
    <t>Зиминское</t>
  </si>
  <si>
    <t>25720000</t>
  </si>
  <si>
    <t>127</t>
  </si>
  <si>
    <t>Иркутский муниципальный район</t>
  </si>
  <si>
    <t>25612000</t>
  </si>
  <si>
    <t>Большереченское</t>
  </si>
  <si>
    <t>25612155</t>
  </si>
  <si>
    <t>128</t>
  </si>
  <si>
    <t>Голоустненское</t>
  </si>
  <si>
    <t>25612404</t>
  </si>
  <si>
    <t>129</t>
  </si>
  <si>
    <t>Гороховское</t>
  </si>
  <si>
    <t>25612407</t>
  </si>
  <si>
    <t>130</t>
  </si>
  <si>
    <t>Дзержинское</t>
  </si>
  <si>
    <t>25612438</t>
  </si>
  <si>
    <t>131</t>
  </si>
  <si>
    <t>132</t>
  </si>
  <si>
    <t>Карлукское</t>
  </si>
  <si>
    <t>25612408</t>
  </si>
  <si>
    <t>133</t>
  </si>
  <si>
    <t>Листвянское</t>
  </si>
  <si>
    <t>25612160</t>
  </si>
  <si>
    <t>134</t>
  </si>
  <si>
    <t>Максимовское</t>
  </si>
  <si>
    <t>25612410</t>
  </si>
  <si>
    <t>135</t>
  </si>
  <si>
    <t>Мамонское</t>
  </si>
  <si>
    <t>25612439</t>
  </si>
  <si>
    <t>136</t>
  </si>
  <si>
    <t>Марковское</t>
  </si>
  <si>
    <t>25612163</t>
  </si>
  <si>
    <t>137</t>
  </si>
  <si>
    <t>Молодежное</t>
  </si>
  <si>
    <t>25612440</t>
  </si>
  <si>
    <t>138</t>
  </si>
  <si>
    <t>Никольское</t>
  </si>
  <si>
    <t>25612413</t>
  </si>
  <si>
    <t>139</t>
  </si>
  <si>
    <t>Оекское</t>
  </si>
  <si>
    <t>25612416</t>
  </si>
  <si>
    <t>140</t>
  </si>
  <si>
    <t>Ревякинское</t>
  </si>
  <si>
    <t>25612419</t>
  </si>
  <si>
    <t>141</t>
  </si>
  <si>
    <t>Смоленское</t>
  </si>
  <si>
    <t>25612422</t>
  </si>
  <si>
    <t>142</t>
  </si>
  <si>
    <t>Сосновоборское</t>
  </si>
  <si>
    <t>25612441</t>
  </si>
  <si>
    <t>143</t>
  </si>
  <si>
    <t>Уриковское</t>
  </si>
  <si>
    <t>25612425</t>
  </si>
  <si>
    <t>144</t>
  </si>
  <si>
    <t>Усть-Балейское</t>
  </si>
  <si>
    <t>25612428</t>
  </si>
  <si>
    <t>145</t>
  </si>
  <si>
    <t>Усть-Кудинское</t>
  </si>
  <si>
    <t>25612442</t>
  </si>
  <si>
    <t>146</t>
  </si>
  <si>
    <t>Ушаковское</t>
  </si>
  <si>
    <t>25612431</t>
  </si>
  <si>
    <t>147</t>
  </si>
  <si>
    <t>Хомутовское</t>
  </si>
  <si>
    <t>25612434</t>
  </si>
  <si>
    <t>148</t>
  </si>
  <si>
    <t>Ширяевское</t>
  </si>
  <si>
    <t>25612437</t>
  </si>
  <si>
    <t>149</t>
  </si>
  <si>
    <t>Казачинско-Ленский муниципальный район</t>
  </si>
  <si>
    <t>25614000</t>
  </si>
  <si>
    <t>150</t>
  </si>
  <si>
    <t>Казачинское</t>
  </si>
  <si>
    <t>25614404</t>
  </si>
  <si>
    <t>151</t>
  </si>
  <si>
    <t>Карамское</t>
  </si>
  <si>
    <t>25614407</t>
  </si>
  <si>
    <t>152</t>
  </si>
  <si>
    <t>Ключевское</t>
  </si>
  <si>
    <t>25614417</t>
  </si>
  <si>
    <t>153</t>
  </si>
  <si>
    <t>Кунерминское</t>
  </si>
  <si>
    <t>25614423</t>
  </si>
  <si>
    <t>154</t>
  </si>
  <si>
    <t>Магистральнинское</t>
  </si>
  <si>
    <t>25614154</t>
  </si>
  <si>
    <t>155</t>
  </si>
  <si>
    <t>Мартыновское</t>
  </si>
  <si>
    <t>25614413</t>
  </si>
  <si>
    <t>156</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</si>
  <si>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</si>
  <si>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</si>
  <si>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157</t>
  </si>
  <si>
    <t>Небельское</t>
  </si>
  <si>
    <t>25614418</t>
  </si>
  <si>
    <t>158</t>
  </si>
  <si>
    <t>Новоселовское</t>
  </si>
  <si>
    <t>25614416</t>
  </si>
  <si>
    <t>159</t>
  </si>
  <si>
    <t>Ульканское</t>
  </si>
  <si>
    <t>25614158</t>
  </si>
  <si>
    <t>160</t>
  </si>
  <si>
    <t>Катангский муниципальный район</t>
  </si>
  <si>
    <t>25616000</t>
  </si>
  <si>
    <t>Ербогаченское</t>
  </si>
  <si>
    <t>25616404</t>
  </si>
  <si>
    <t>161</t>
  </si>
  <si>
    <t>162</t>
  </si>
  <si>
    <t>Непское</t>
  </si>
  <si>
    <t>25616419</t>
  </si>
  <si>
    <t>163</t>
  </si>
  <si>
    <t>Подволошинское</t>
  </si>
  <si>
    <t>25616425</t>
  </si>
  <si>
    <t>164</t>
  </si>
  <si>
    <t>Преображенское</t>
  </si>
  <si>
    <t>25616428</t>
  </si>
  <si>
    <t>165</t>
  </si>
  <si>
    <t>Качугский муниципальный район</t>
  </si>
  <si>
    <t>25618000</t>
  </si>
  <si>
    <t>Ангинское</t>
  </si>
  <si>
    <t>25618402</t>
  </si>
  <si>
    <t>166</t>
  </si>
  <si>
    <t>Белоусовское</t>
  </si>
  <si>
    <t>25618404</t>
  </si>
  <si>
    <t>167</t>
  </si>
  <si>
    <t>Бирюльское</t>
  </si>
  <si>
    <t>25618407</t>
  </si>
  <si>
    <t>168</t>
  </si>
  <si>
    <t>Большетарельское</t>
  </si>
  <si>
    <t>25618410</t>
  </si>
  <si>
    <t>169</t>
  </si>
  <si>
    <t>Бутаковское</t>
  </si>
  <si>
    <t>25618413</t>
  </si>
  <si>
    <t>170</t>
  </si>
  <si>
    <t>Верхоленское</t>
  </si>
  <si>
    <t>25618419</t>
  </si>
  <si>
    <t>171</t>
  </si>
  <si>
    <t>Вершино-Тутурское</t>
  </si>
  <si>
    <t>25618416</t>
  </si>
  <si>
    <t>172</t>
  </si>
  <si>
    <t>Залогское</t>
  </si>
  <si>
    <t>25618422</t>
  </si>
  <si>
    <t>173</t>
  </si>
  <si>
    <t>Зареченское</t>
  </si>
  <si>
    <t>25618425</t>
  </si>
  <si>
    <t>174</t>
  </si>
  <si>
    <t>25618428</t>
  </si>
  <si>
    <t>175</t>
  </si>
  <si>
    <t>176</t>
  </si>
  <si>
    <t>Качугское городское поселение</t>
  </si>
  <si>
    <t>25618151</t>
  </si>
  <si>
    <t>177</t>
  </si>
  <si>
    <t>Качугское сельское поселение</t>
  </si>
  <si>
    <t>25618431</t>
  </si>
  <si>
    <t>178</t>
  </si>
  <si>
    <t>Манзурское</t>
  </si>
  <si>
    <t>25618437</t>
  </si>
  <si>
    <t>179</t>
  </si>
  <si>
    <t>Харбатовское</t>
  </si>
  <si>
    <t>25618443</t>
  </si>
  <si>
    <t>180</t>
  </si>
  <si>
    <t>Киренский муниципальный район</t>
  </si>
  <si>
    <t>25620000</t>
  </si>
  <si>
    <t>Алексеевское</t>
  </si>
  <si>
    <t>25620155</t>
  </si>
  <si>
    <t>181</t>
  </si>
  <si>
    <t>Алымовское</t>
  </si>
  <si>
    <t>25620402</t>
  </si>
  <si>
    <t>182</t>
  </si>
  <si>
    <t>183</t>
  </si>
  <si>
    <t>Киренское</t>
  </si>
  <si>
    <t>25620101</t>
  </si>
  <si>
    <t>184</t>
  </si>
  <si>
    <t>Коршуновское</t>
  </si>
  <si>
    <t>25620419</t>
  </si>
  <si>
    <t>185</t>
  </si>
  <si>
    <t>Криволукское</t>
  </si>
  <si>
    <t>25620425</t>
  </si>
  <si>
    <t>186</t>
  </si>
  <si>
    <t>Макаровское</t>
  </si>
  <si>
    <t>25620431</t>
  </si>
  <si>
    <t>187</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</si>
  <si>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</si>
  <si>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</si>
  <si>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188</t>
  </si>
  <si>
    <t>25620435</t>
  </si>
  <si>
    <t>189</t>
  </si>
  <si>
    <t>Петропавловское</t>
  </si>
  <si>
    <t>25620437</t>
  </si>
  <si>
    <t>190</t>
  </si>
  <si>
    <t>Юбилейнинское</t>
  </si>
  <si>
    <t>25620453</t>
  </si>
  <si>
    <t>191</t>
  </si>
  <si>
    <t>Куйтунский муниципальный район</t>
  </si>
  <si>
    <t>25622000</t>
  </si>
  <si>
    <t>Алкинское</t>
  </si>
  <si>
    <t>25622404</t>
  </si>
  <si>
    <t>192</t>
  </si>
  <si>
    <t>Андрюшинское</t>
  </si>
  <si>
    <t>25622410</t>
  </si>
  <si>
    <t>193</t>
  </si>
  <si>
    <t>Барлукское</t>
  </si>
  <si>
    <t>25622413</t>
  </si>
  <si>
    <t>194</t>
  </si>
  <si>
    <t>Большекашелакское</t>
  </si>
  <si>
    <t>25622416</t>
  </si>
  <si>
    <t>195</t>
  </si>
  <si>
    <t>Иркутское</t>
  </si>
  <si>
    <t>25622425</t>
  </si>
  <si>
    <t>196</t>
  </si>
  <si>
    <t>Каразейское</t>
  </si>
  <si>
    <t>25622428</t>
  </si>
  <si>
    <t>197</t>
  </si>
  <si>
    <t>Карымское</t>
  </si>
  <si>
    <t>25622434</t>
  </si>
  <si>
    <t>198</t>
  </si>
  <si>
    <t>199</t>
  </si>
  <si>
    <t>Куйтунское</t>
  </si>
  <si>
    <t>25622151</t>
  </si>
  <si>
    <t>200</t>
  </si>
  <si>
    <t>Кундуйское</t>
  </si>
  <si>
    <t>25622436</t>
  </si>
  <si>
    <t>201</t>
  </si>
  <si>
    <t>Ленинское</t>
  </si>
  <si>
    <t>25622438</t>
  </si>
  <si>
    <t>202</t>
  </si>
  <si>
    <t>Лермонтовское</t>
  </si>
  <si>
    <t>25622440</t>
  </si>
  <si>
    <t>203</t>
  </si>
  <si>
    <t>Мингатуйское</t>
  </si>
  <si>
    <t>25622443</t>
  </si>
  <si>
    <t>204</t>
  </si>
  <si>
    <t>Новотельбинское</t>
  </si>
  <si>
    <t>25622447</t>
  </si>
  <si>
    <t>205</t>
  </si>
  <si>
    <t>Панагинское</t>
  </si>
  <si>
    <t>25622462</t>
  </si>
  <si>
    <t>206</t>
  </si>
  <si>
    <t>Тулюшское</t>
  </si>
  <si>
    <t>25622449</t>
  </si>
  <si>
    <t>207</t>
  </si>
  <si>
    <t>Усть-Кадинское</t>
  </si>
  <si>
    <t>25622452</t>
  </si>
  <si>
    <t>208</t>
  </si>
  <si>
    <t>Уховское</t>
  </si>
  <si>
    <t>25622454</t>
  </si>
  <si>
    <t>209</t>
  </si>
  <si>
    <t>Уянское</t>
  </si>
  <si>
    <t>25622455</t>
  </si>
  <si>
    <t>210</t>
  </si>
  <si>
    <t>Харикское</t>
  </si>
  <si>
    <t>25622458</t>
  </si>
  <si>
    <t>211</t>
  </si>
  <si>
    <t>Чеботарихинское</t>
  </si>
  <si>
    <t>25622461</t>
  </si>
  <si>
    <t>212</t>
  </si>
  <si>
    <t>Мамско-Чуйский муниципальный район</t>
  </si>
  <si>
    <t>25624000</t>
  </si>
  <si>
    <t>Витимское</t>
  </si>
  <si>
    <t>25624155</t>
  </si>
  <si>
    <t>213</t>
  </si>
  <si>
    <t>Луговское</t>
  </si>
  <si>
    <t>25624170</t>
  </si>
  <si>
    <t>214</t>
  </si>
  <si>
    <t>215</t>
  </si>
  <si>
    <t>Мамское</t>
  </si>
  <si>
    <t>25624151</t>
  </si>
  <si>
    <t>216</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</si>
  <si>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</si>
  <si>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</si>
  <si>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217</t>
  </si>
  <si>
    <t>Нижнеилимский муниципальный район</t>
  </si>
  <si>
    <t>25626000</t>
  </si>
  <si>
    <t>Березняковское</t>
  </si>
  <si>
    <t>25626402</t>
  </si>
  <si>
    <t>218</t>
  </si>
  <si>
    <t>Брусничное</t>
  </si>
  <si>
    <t>25626404</t>
  </si>
  <si>
    <t>219</t>
  </si>
  <si>
    <t>Видимское</t>
  </si>
  <si>
    <t>25626155</t>
  </si>
  <si>
    <t>220</t>
  </si>
  <si>
    <t>Дальнинское</t>
  </si>
  <si>
    <t>25626406</t>
  </si>
  <si>
    <t>221</t>
  </si>
  <si>
    <t>Железногорское</t>
  </si>
  <si>
    <t>25626101</t>
  </si>
  <si>
    <t>222</t>
  </si>
  <si>
    <t>Заморское</t>
  </si>
  <si>
    <t>25626408</t>
  </si>
  <si>
    <t>223</t>
  </si>
  <si>
    <t>25626411</t>
  </si>
  <si>
    <t>224</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</si>
  <si>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</si>
  <si>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</si>
  <si>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225</t>
  </si>
  <si>
    <t>226</t>
  </si>
  <si>
    <t>Новоигирминское</t>
  </si>
  <si>
    <t>25626160</t>
  </si>
  <si>
    <t>227</t>
  </si>
  <si>
    <t>Новоилимское</t>
  </si>
  <si>
    <t>25626412</t>
  </si>
  <si>
    <t>228</t>
  </si>
  <si>
    <t>Радищевское</t>
  </si>
  <si>
    <t>25626162</t>
  </si>
  <si>
    <t>229</t>
  </si>
  <si>
    <t>Речушинское</t>
  </si>
  <si>
    <t>25626413</t>
  </si>
  <si>
    <t>230</t>
  </si>
  <si>
    <t>Рудногорское</t>
  </si>
  <si>
    <t>25626163</t>
  </si>
  <si>
    <t>231</t>
  </si>
  <si>
    <t>Семигорское</t>
  </si>
  <si>
    <t>25626418</t>
  </si>
  <si>
    <t>232</t>
  </si>
  <si>
    <t>Соцгородское</t>
  </si>
  <si>
    <t>25626420</t>
  </si>
  <si>
    <t>233</t>
  </si>
  <si>
    <t>Хребтовское</t>
  </si>
  <si>
    <t>25626423</t>
  </si>
  <si>
    <t>234</t>
  </si>
  <si>
    <t>Хребтовское городское поселение</t>
  </si>
  <si>
    <t>25626165</t>
  </si>
  <si>
    <t>235</t>
  </si>
  <si>
    <t>Шестаковское</t>
  </si>
  <si>
    <t>25626425</t>
  </si>
  <si>
    <t>236</t>
  </si>
  <si>
    <t>Янгелевское</t>
  </si>
  <si>
    <t>25626175</t>
  </si>
  <si>
    <t>237</t>
  </si>
  <si>
    <t>Нижнеудинский муниципальный район</t>
  </si>
  <si>
    <t>25628000</t>
  </si>
  <si>
    <t>Алзамайcкое</t>
  </si>
  <si>
    <t>25628105</t>
  </si>
  <si>
    <t>238</t>
  </si>
  <si>
    <t>Атагайское</t>
  </si>
  <si>
    <t>25628155</t>
  </si>
  <si>
    <t>239</t>
  </si>
  <si>
    <t>Верхнегутарское</t>
  </si>
  <si>
    <t>25628407</t>
  </si>
  <si>
    <t>240</t>
  </si>
  <si>
    <t>Замзорское</t>
  </si>
  <si>
    <t>25628410</t>
  </si>
  <si>
    <t>241</t>
  </si>
  <si>
    <t>Заречное</t>
  </si>
  <si>
    <t>25628411</t>
  </si>
  <si>
    <t>242</t>
  </si>
  <si>
    <t>Иргейское</t>
  </si>
  <si>
    <t>25628413</t>
  </si>
  <si>
    <t>243</t>
  </si>
  <si>
    <t>Каменское</t>
  </si>
  <si>
    <t>25628416</t>
  </si>
  <si>
    <t>244</t>
  </si>
  <si>
    <t>Катарбейское</t>
  </si>
  <si>
    <t>25628419</t>
  </si>
  <si>
    <t>245</t>
  </si>
  <si>
    <t>Катарминское</t>
  </si>
  <si>
    <t>25628422</t>
  </si>
  <si>
    <t>246</t>
  </si>
  <si>
    <t>Костинское</t>
  </si>
  <si>
    <t>25628423</t>
  </si>
  <si>
    <t>247</t>
  </si>
  <si>
    <t>Нерхинское</t>
  </si>
  <si>
    <t>25628424</t>
  </si>
  <si>
    <t>248</t>
  </si>
  <si>
    <t>249</t>
  </si>
  <si>
    <t>Нижнеудинское</t>
  </si>
  <si>
    <t>25628101</t>
  </si>
  <si>
    <t>250</t>
  </si>
  <si>
    <t>Порогское</t>
  </si>
  <si>
    <t>25628425</t>
  </si>
  <si>
    <t>251</t>
  </si>
  <si>
    <t>Солонецкое</t>
  </si>
  <si>
    <t>25628428</t>
  </si>
  <si>
    <t>252</t>
  </si>
  <si>
    <t>Староалзамайское</t>
  </si>
  <si>
    <t>25628402</t>
  </si>
  <si>
    <t>253</t>
  </si>
  <si>
    <t>Тофаларское</t>
  </si>
  <si>
    <t>25628431</t>
  </si>
  <si>
    <t>254</t>
  </si>
  <si>
    <t>Уковское</t>
  </si>
  <si>
    <t>25628160</t>
  </si>
  <si>
    <t>255</t>
  </si>
  <si>
    <t>Усть-Рубахинское</t>
  </si>
  <si>
    <t>25628434</t>
  </si>
  <si>
    <t>256</t>
  </si>
  <si>
    <t>Худоеланское</t>
  </si>
  <si>
    <t>25628437</t>
  </si>
  <si>
    <t>257</t>
  </si>
  <si>
    <t>Чеховское</t>
  </si>
  <si>
    <t>25628440</t>
  </si>
  <si>
    <t>258</t>
  </si>
  <si>
    <t>Шебертинское</t>
  </si>
  <si>
    <t>25628443</t>
  </si>
  <si>
    <t>259</t>
  </si>
  <si>
    <t>Широковское</t>
  </si>
  <si>
    <t>25628446</t>
  </si>
  <si>
    <t>260</t>
  </si>
  <si>
    <t>Шумское</t>
  </si>
  <si>
    <t>25628165</t>
  </si>
  <si>
    <t>261</t>
  </si>
  <si>
    <t>Нукутский муниципальный район</t>
  </si>
  <si>
    <t>25629000</t>
  </si>
  <si>
    <t>Алтарик</t>
  </si>
  <si>
    <t>25629402</t>
  </si>
  <si>
    <t>262</t>
  </si>
  <si>
    <t>Закулей</t>
  </si>
  <si>
    <t>25629404</t>
  </si>
  <si>
    <t>263</t>
  </si>
  <si>
    <t>Новоленино</t>
  </si>
  <si>
    <t>25629407</t>
  </si>
  <si>
    <t>264</t>
  </si>
  <si>
    <t>Новонукутское</t>
  </si>
  <si>
    <t>25629410</t>
  </si>
  <si>
    <t>265</t>
  </si>
  <si>
    <t>266</t>
  </si>
  <si>
    <t>Нукуты</t>
  </si>
  <si>
    <t>25629413</t>
  </si>
  <si>
    <t>267</t>
  </si>
  <si>
    <t>Первомайское</t>
  </si>
  <si>
    <t>25629416</t>
  </si>
  <si>
    <t>268</t>
  </si>
  <si>
    <t>Хадахан</t>
  </si>
  <si>
    <t>25629419</t>
  </si>
  <si>
    <t>269</t>
  </si>
  <si>
    <t>Хареты</t>
  </si>
  <si>
    <t>25629420</t>
  </si>
  <si>
    <t>270</t>
  </si>
  <si>
    <t>Целинный</t>
  </si>
  <si>
    <t>25629422</t>
  </si>
  <si>
    <t>271</t>
  </si>
  <si>
    <t>Шаратское</t>
  </si>
  <si>
    <t>25629427</t>
  </si>
  <si>
    <t>272</t>
  </si>
  <si>
    <t>Ольхонский муниципальный район</t>
  </si>
  <si>
    <t>25630000</t>
  </si>
  <si>
    <t>Бугульдейское</t>
  </si>
  <si>
    <t>25630402</t>
  </si>
  <si>
    <t>273</t>
  </si>
  <si>
    <t>Еланцынское</t>
  </si>
  <si>
    <t>25630404</t>
  </si>
  <si>
    <t>274</t>
  </si>
  <si>
    <t>Куретское</t>
  </si>
  <si>
    <t>25630410</t>
  </si>
  <si>
    <t>275</t>
  </si>
  <si>
    <t>276</t>
  </si>
  <si>
    <t>Онгуренское</t>
  </si>
  <si>
    <t>25630407</t>
  </si>
  <si>
    <t>277</t>
  </si>
  <si>
    <t>Хужирское</t>
  </si>
  <si>
    <t>25630420</t>
  </si>
  <si>
    <t>278</t>
  </si>
  <si>
    <t>Шара-Тоготское</t>
  </si>
  <si>
    <t>25630413</t>
  </si>
  <si>
    <t>279</t>
  </si>
  <si>
    <t>Осинский муниципальный район</t>
  </si>
  <si>
    <t>25631000</t>
  </si>
  <si>
    <t>Бильчир</t>
  </si>
  <si>
    <t>25631404</t>
  </si>
  <si>
    <t>280</t>
  </si>
  <si>
    <t>Бурят-Янгуты</t>
  </si>
  <si>
    <t>25631407</t>
  </si>
  <si>
    <t>281</t>
  </si>
  <si>
    <t>Ирхидей</t>
  </si>
  <si>
    <t>25631417</t>
  </si>
  <si>
    <t>282</t>
  </si>
  <si>
    <t>Каха-Онгойское</t>
  </si>
  <si>
    <t>25631422</t>
  </si>
  <si>
    <t>283</t>
  </si>
  <si>
    <t>Майск</t>
  </si>
  <si>
    <t>25631424</t>
  </si>
  <si>
    <t>284</t>
  </si>
  <si>
    <t>Ново-Ленино</t>
  </si>
  <si>
    <t>25631425</t>
  </si>
  <si>
    <t>285</t>
  </si>
  <si>
    <t>Обуса</t>
  </si>
  <si>
    <t>25631426</t>
  </si>
  <si>
    <t>286</t>
  </si>
  <si>
    <t>Оса</t>
  </si>
  <si>
    <t>25631427</t>
  </si>
  <si>
    <t>287</t>
  </si>
  <si>
    <t>288</t>
  </si>
  <si>
    <t>Поселок Приморский</t>
  </si>
  <si>
    <t>25631429</t>
  </si>
  <si>
    <t>289</t>
  </si>
  <si>
    <t>Русские Янгуты</t>
  </si>
  <si>
    <t>25631433</t>
  </si>
  <si>
    <t>290</t>
  </si>
  <si>
    <t>Улейское</t>
  </si>
  <si>
    <t>25631440</t>
  </si>
  <si>
    <t>291</t>
  </si>
  <si>
    <t>Усть-Алтан</t>
  </si>
  <si>
    <t>25631445</t>
  </si>
  <si>
    <t>292</t>
  </si>
  <si>
    <t>Слюдянский муниципальный район</t>
  </si>
  <si>
    <t>25634000</t>
  </si>
  <si>
    <t>Байкальское</t>
  </si>
  <si>
    <t>25634108</t>
  </si>
  <si>
    <t>293</t>
  </si>
  <si>
    <t>Быстринское</t>
  </si>
  <si>
    <t>25634402</t>
  </si>
  <si>
    <t>294</t>
  </si>
  <si>
    <t>Култукское</t>
  </si>
  <si>
    <t>25634162</t>
  </si>
  <si>
    <t>295</t>
  </si>
  <si>
    <t>Маритуйское</t>
  </si>
  <si>
    <t>25634404</t>
  </si>
  <si>
    <t>296</t>
  </si>
  <si>
    <t>Новоснежнинское</t>
  </si>
  <si>
    <t>25634408</t>
  </si>
  <si>
    <t>297</t>
  </si>
  <si>
    <t>Портбайкальское</t>
  </si>
  <si>
    <t>25634420</t>
  </si>
  <si>
    <t>298</t>
  </si>
  <si>
    <t>299</t>
  </si>
  <si>
    <t>Слюдянское</t>
  </si>
  <si>
    <t>25634101</t>
  </si>
  <si>
    <t>300</t>
  </si>
  <si>
    <t>Утуликское</t>
  </si>
  <si>
    <t>25634407</t>
  </si>
  <si>
    <t>301</t>
  </si>
  <si>
    <t>25636000</t>
  </si>
  <si>
    <t>Березовское</t>
  </si>
  <si>
    <t>25636404</t>
  </si>
  <si>
    <t>302</t>
  </si>
  <si>
    <t>Бирюсинское</t>
  </si>
  <si>
    <t>25636406</t>
  </si>
  <si>
    <t>303</t>
  </si>
  <si>
    <t>Бирюсинское городское поселение</t>
  </si>
  <si>
    <t>25636105</t>
  </si>
  <si>
    <t>304</t>
  </si>
  <si>
    <t>Борисовское</t>
  </si>
  <si>
    <t>25636408</t>
  </si>
  <si>
    <t>305</t>
  </si>
  <si>
    <t>Бузыкановское</t>
  </si>
  <si>
    <t>25636410</t>
  </si>
  <si>
    <t>306</t>
  </si>
  <si>
    <t>Венгерское</t>
  </si>
  <si>
    <t>25636440</t>
  </si>
  <si>
    <t>307</t>
  </si>
  <si>
    <t>Джогинское</t>
  </si>
  <si>
    <t>25636413</t>
  </si>
  <si>
    <t>308</t>
  </si>
  <si>
    <t>25636417</t>
  </si>
  <si>
    <t>309</t>
  </si>
  <si>
    <t>Квитокское</t>
  </si>
  <si>
    <t>25636155</t>
  </si>
  <si>
    <t>310</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</si>
  <si>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</si>
  <si>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</si>
  <si>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311</t>
  </si>
  <si>
    <t>Мирнинское</t>
  </si>
  <si>
    <t>25636427</t>
  </si>
  <si>
    <t>312</t>
  </si>
  <si>
    <t>Нижнезаимское</t>
  </si>
  <si>
    <t>25636431</t>
  </si>
  <si>
    <t>313</t>
  </si>
  <si>
    <t>Николаевское</t>
  </si>
  <si>
    <t>25636428</t>
  </si>
  <si>
    <t>314</t>
  </si>
  <si>
    <t>Новобирюсинское</t>
  </si>
  <si>
    <t>25636162</t>
  </si>
  <si>
    <t>315</t>
  </si>
  <si>
    <t>Полинчетское</t>
  </si>
  <si>
    <t>25636422</t>
  </si>
  <si>
    <t>316</t>
  </si>
  <si>
    <t>Половино-Черемховское</t>
  </si>
  <si>
    <t>25636434</t>
  </si>
  <si>
    <t>317</t>
  </si>
  <si>
    <t>Разгонское</t>
  </si>
  <si>
    <t>25636465</t>
  </si>
  <si>
    <t>318</t>
  </si>
  <si>
    <t>Рождественское</t>
  </si>
  <si>
    <t>25636437</t>
  </si>
  <si>
    <t>319</t>
  </si>
  <si>
    <t>Соляновское</t>
  </si>
  <si>
    <t>25636443</t>
  </si>
  <si>
    <t>320</t>
  </si>
  <si>
    <t>Старо-Акульшетское</t>
  </si>
  <si>
    <t>25636402</t>
  </si>
  <si>
    <t>321</t>
  </si>
  <si>
    <t>322</t>
  </si>
  <si>
    <t>Тальское</t>
  </si>
  <si>
    <t>25636446</t>
  </si>
  <si>
    <t>324</t>
  </si>
  <si>
    <t>Тамтачетское</t>
  </si>
  <si>
    <t>25636466</t>
  </si>
  <si>
    <t>325</t>
  </si>
  <si>
    <t>Тимирязевское</t>
  </si>
  <si>
    <t>25636452</t>
  </si>
  <si>
    <t>326</t>
  </si>
  <si>
    <t>Черчетское</t>
  </si>
  <si>
    <t>25636455</t>
  </si>
  <si>
    <t>327</t>
  </si>
  <si>
    <t>Шелаевское</t>
  </si>
  <si>
    <t>25636458</t>
  </si>
  <si>
    <t>328</t>
  </si>
  <si>
    <t>Шелеховское</t>
  </si>
  <si>
    <t>25636461</t>
  </si>
  <si>
    <t>329</t>
  </si>
  <si>
    <t>Шиткинское</t>
  </si>
  <si>
    <t>25636174</t>
  </si>
  <si>
    <t>330</t>
  </si>
  <si>
    <t>Юртинское</t>
  </si>
  <si>
    <t>25636156</t>
  </si>
  <si>
    <t>331</t>
  </si>
  <si>
    <t>Тулунский муниципальный район</t>
  </si>
  <si>
    <t>25638000</t>
  </si>
  <si>
    <t>Азейское</t>
  </si>
  <si>
    <t>25638401</t>
  </si>
  <si>
    <t>332</t>
  </si>
  <si>
    <t>Алгатуйское</t>
  </si>
  <si>
    <t>25638453</t>
  </si>
  <si>
    <t>333</t>
  </si>
  <si>
    <t>Аршанское</t>
  </si>
  <si>
    <t>25638454</t>
  </si>
  <si>
    <t>334</t>
  </si>
  <si>
    <t>Афанасьевское</t>
  </si>
  <si>
    <t>25638440</t>
  </si>
  <si>
    <t>335</t>
  </si>
  <si>
    <t>Будаговское</t>
  </si>
  <si>
    <t>25638404</t>
  </si>
  <si>
    <t>336</t>
  </si>
  <si>
    <t>Бурхунское</t>
  </si>
  <si>
    <t>25638407</t>
  </si>
  <si>
    <t>337</t>
  </si>
  <si>
    <t>25638408</t>
  </si>
  <si>
    <t>338</t>
  </si>
  <si>
    <t>Гадалейское</t>
  </si>
  <si>
    <t>25638410</t>
  </si>
  <si>
    <t>339</t>
  </si>
  <si>
    <t>Гуранское</t>
  </si>
  <si>
    <t>25638416</t>
  </si>
  <si>
    <t>340</t>
  </si>
  <si>
    <t>Евдокимовское</t>
  </si>
  <si>
    <t>25638419</t>
  </si>
  <si>
    <t>341</t>
  </si>
  <si>
    <t>Едогонское</t>
  </si>
  <si>
    <t>25638422</t>
  </si>
  <si>
    <t>342</t>
  </si>
  <si>
    <t>Икейское</t>
  </si>
  <si>
    <t>25638425</t>
  </si>
  <si>
    <t>343</t>
  </si>
  <si>
    <t>Ишидейское</t>
  </si>
  <si>
    <t>25638413</t>
  </si>
  <si>
    <t>344</t>
  </si>
  <si>
    <t>Кирейское</t>
  </si>
  <si>
    <t>25638428</t>
  </si>
  <si>
    <t>345</t>
  </si>
  <si>
    <t>Котикское</t>
  </si>
  <si>
    <t>25638431</t>
  </si>
  <si>
    <t>346</t>
  </si>
  <si>
    <t>Мугунское</t>
  </si>
  <si>
    <t>25638437</t>
  </si>
  <si>
    <t>347</t>
  </si>
  <si>
    <t>Нижнебурбукское</t>
  </si>
  <si>
    <t>25638438</t>
  </si>
  <si>
    <t>348</t>
  </si>
  <si>
    <t>Октябрьское</t>
  </si>
  <si>
    <t>25638442</t>
  </si>
  <si>
    <t>349</t>
  </si>
  <si>
    <t>Перфиловское</t>
  </si>
  <si>
    <t>25638443</t>
  </si>
  <si>
    <t>350</t>
  </si>
  <si>
    <t>Писаревское</t>
  </si>
  <si>
    <t>25638445</t>
  </si>
  <si>
    <t>351</t>
  </si>
  <si>
    <t>Сибирякское</t>
  </si>
  <si>
    <t>25638444</t>
  </si>
  <si>
    <t>352</t>
  </si>
  <si>
    <t>353</t>
  </si>
  <si>
    <t>Умыганское</t>
  </si>
  <si>
    <t>25638446</t>
  </si>
  <si>
    <t>354</t>
  </si>
  <si>
    <t>Усть-Кульское</t>
  </si>
  <si>
    <t>25638449</t>
  </si>
  <si>
    <t>355</t>
  </si>
  <si>
    <t>Шерагульское</t>
  </si>
  <si>
    <t>25638452</t>
  </si>
  <si>
    <t>356</t>
  </si>
  <si>
    <t>Усольский муниципальный район</t>
  </si>
  <si>
    <t>25640000</t>
  </si>
  <si>
    <t>Белореченское</t>
  </si>
  <si>
    <t>25640153</t>
  </si>
  <si>
    <t>357</t>
  </si>
  <si>
    <t>Большееланское</t>
  </si>
  <si>
    <t>25640404</t>
  </si>
  <si>
    <t>358</t>
  </si>
  <si>
    <t>Железнодорожное</t>
  </si>
  <si>
    <t>25640407</t>
  </si>
  <si>
    <t>359</t>
  </si>
  <si>
    <t>Мишелевское</t>
  </si>
  <si>
    <t>25640155</t>
  </si>
  <si>
    <t>360</t>
  </si>
  <si>
    <t>Новожилкинское</t>
  </si>
  <si>
    <t>25640412</t>
  </si>
  <si>
    <t>361</t>
  </si>
  <si>
    <t>Новомальтинское</t>
  </si>
  <si>
    <t>25640414</t>
  </si>
  <si>
    <t>362</t>
  </si>
  <si>
    <t>Раздольинское</t>
  </si>
  <si>
    <t>25640416</t>
  </si>
  <si>
    <t>363</t>
  </si>
  <si>
    <t>Сосновское</t>
  </si>
  <si>
    <t>25640419</t>
  </si>
  <si>
    <t>364</t>
  </si>
  <si>
    <t>Среднинское</t>
  </si>
  <si>
    <t>25640160</t>
  </si>
  <si>
    <t>365</t>
  </si>
  <si>
    <t>Тайтурское</t>
  </si>
  <si>
    <t>25640162</t>
  </si>
  <si>
    <t>366</t>
  </si>
  <si>
    <t>Тальянское</t>
  </si>
  <si>
    <t>25640422</t>
  </si>
  <si>
    <t>367</t>
  </si>
  <si>
    <t>Тельминское</t>
  </si>
  <si>
    <t>25640173</t>
  </si>
  <si>
    <t>368</t>
  </si>
  <si>
    <t>369</t>
  </si>
  <si>
    <t>Усть-Илимский муниципальный район</t>
  </si>
  <si>
    <t>25642000</t>
  </si>
  <si>
    <t>Бадарминское</t>
  </si>
  <si>
    <t>25642401</t>
  </si>
  <si>
    <t>370</t>
  </si>
  <si>
    <t>Ершовское</t>
  </si>
  <si>
    <t>25642403</t>
  </si>
  <si>
    <t>371</t>
  </si>
  <si>
    <t>25642155</t>
  </si>
  <si>
    <t>372</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</si>
  <si>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</si>
  <si>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</si>
  <si>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373</t>
  </si>
  <si>
    <t>Невонское</t>
  </si>
  <si>
    <t>25642405</t>
  </si>
  <si>
    <t>374</t>
  </si>
  <si>
    <t>Подъеланское</t>
  </si>
  <si>
    <t>25642404</t>
  </si>
  <si>
    <t>375</t>
  </si>
  <si>
    <t>Седановское</t>
  </si>
  <si>
    <t>25642407</t>
  </si>
  <si>
    <t>376</t>
  </si>
  <si>
    <t>Тубинское</t>
  </si>
  <si>
    <t>25642408</t>
  </si>
  <si>
    <t>377</t>
  </si>
  <si>
    <t>378</t>
  </si>
  <si>
    <t>Эдучанское</t>
  </si>
  <si>
    <t>25642410</t>
  </si>
  <si>
    <t>379</t>
  </si>
  <si>
    <t>Усть-Кутский муниципальный район</t>
  </si>
  <si>
    <t>25644000</t>
  </si>
  <si>
    <t>Верхнемарковское</t>
  </si>
  <si>
    <t>25644410</t>
  </si>
  <si>
    <t>380</t>
  </si>
  <si>
    <t>Звезднинское</t>
  </si>
  <si>
    <t>25644154</t>
  </si>
  <si>
    <t>381</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</si>
  <si>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</si>
  <si>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</si>
  <si>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382</t>
  </si>
  <si>
    <t>Нийское</t>
  </si>
  <si>
    <t>25644413</t>
  </si>
  <si>
    <t>383</t>
  </si>
  <si>
    <t>Подымахинское</t>
  </si>
  <si>
    <t>25644422</t>
  </si>
  <si>
    <t>384</t>
  </si>
  <si>
    <t>Ручейское</t>
  </si>
  <si>
    <t>25644407</t>
  </si>
  <si>
    <t>385</t>
  </si>
  <si>
    <t>386</t>
  </si>
  <si>
    <t>Усть-Кутское городское поселение</t>
  </si>
  <si>
    <t>25644101</t>
  </si>
  <si>
    <t>387</t>
  </si>
  <si>
    <t>Янтальское</t>
  </si>
  <si>
    <t>25644160</t>
  </si>
  <si>
    <t>388</t>
  </si>
  <si>
    <t>Усть-Удинский муниципальный район</t>
  </si>
  <si>
    <t>25646000</t>
  </si>
  <si>
    <t>Аносовское</t>
  </si>
  <si>
    <t>25646402</t>
  </si>
  <si>
    <t>389</t>
  </si>
  <si>
    <t>Аталанское</t>
  </si>
  <si>
    <t>25646404</t>
  </si>
  <si>
    <t>390</t>
  </si>
  <si>
    <t>Балаганкинское</t>
  </si>
  <si>
    <t>25646407</t>
  </si>
  <si>
    <t>391</t>
  </si>
  <si>
    <t>Игжейское</t>
  </si>
  <si>
    <t>25646413</t>
  </si>
  <si>
    <t>392</t>
  </si>
  <si>
    <t>Ключинское</t>
  </si>
  <si>
    <t>25646447</t>
  </si>
  <si>
    <t>393</t>
  </si>
  <si>
    <t>Малышевское</t>
  </si>
  <si>
    <t>25646422</t>
  </si>
  <si>
    <t>394</t>
  </si>
  <si>
    <t>Молькинское</t>
  </si>
  <si>
    <t>25646425</t>
  </si>
  <si>
    <t>395</t>
  </si>
  <si>
    <t>Новоудинское</t>
  </si>
  <si>
    <t>25646428</t>
  </si>
  <si>
    <t>396</t>
  </si>
  <si>
    <t>Подволоченское</t>
  </si>
  <si>
    <t>25646431</t>
  </si>
  <si>
    <t>397</t>
  </si>
  <si>
    <t>Светлолобовское</t>
  </si>
  <si>
    <t>25646434</t>
  </si>
  <si>
    <t>398</t>
  </si>
  <si>
    <t>Среднемуйское</t>
  </si>
  <si>
    <t>25646437</t>
  </si>
  <si>
    <t>399</t>
  </si>
  <si>
    <t>400</t>
  </si>
  <si>
    <t>Усть-Удинское</t>
  </si>
  <si>
    <t>25646442</t>
  </si>
  <si>
    <t>401</t>
  </si>
  <si>
    <t>Чичковское</t>
  </si>
  <si>
    <t>25646448</t>
  </si>
  <si>
    <t>402</t>
  </si>
  <si>
    <t>Юголокское</t>
  </si>
  <si>
    <t>25646446</t>
  </si>
  <si>
    <t>403</t>
  </si>
  <si>
    <t>Черемховский муниципальный район</t>
  </si>
  <si>
    <t>25648000</t>
  </si>
  <si>
    <t>Алехинское</t>
  </si>
  <si>
    <t>25648402</t>
  </si>
  <si>
    <t>404</t>
  </si>
  <si>
    <t>Бельское</t>
  </si>
  <si>
    <t>25648404</t>
  </si>
  <si>
    <t>405</t>
  </si>
  <si>
    <t>Булайское</t>
  </si>
  <si>
    <t>25648405</t>
  </si>
  <si>
    <t>406</t>
  </si>
  <si>
    <t>Голуметское</t>
  </si>
  <si>
    <t>25648407</t>
  </si>
  <si>
    <t>407</t>
  </si>
  <si>
    <t>Зерновское</t>
  </si>
  <si>
    <t>25648410</t>
  </si>
  <si>
    <t>408</t>
  </si>
  <si>
    <t>Каменно-Ангарское</t>
  </si>
  <si>
    <t>25648412</t>
  </si>
  <si>
    <t>409</t>
  </si>
  <si>
    <t>Лоховское</t>
  </si>
  <si>
    <t>25648428</t>
  </si>
  <si>
    <t>410</t>
  </si>
  <si>
    <t>Михайловское</t>
  </si>
  <si>
    <t>25648155</t>
  </si>
  <si>
    <t>411</t>
  </si>
  <si>
    <t>Нижнеиретское</t>
  </si>
  <si>
    <t>25648416</t>
  </si>
  <si>
    <t>412</t>
  </si>
  <si>
    <t>Новогромовское</t>
  </si>
  <si>
    <t>25648417</t>
  </si>
  <si>
    <t>413</t>
  </si>
  <si>
    <t>Новостроевское</t>
  </si>
  <si>
    <t>25648418</t>
  </si>
  <si>
    <t>414</t>
  </si>
  <si>
    <t>Онотское</t>
  </si>
  <si>
    <t>25648419</t>
  </si>
  <si>
    <t>415</t>
  </si>
  <si>
    <t>Парфеновское</t>
  </si>
  <si>
    <t>25648422</t>
  </si>
  <si>
    <t>416</t>
  </si>
  <si>
    <t>Саянское</t>
  </si>
  <si>
    <t>25648425</t>
  </si>
  <si>
    <t>417</t>
  </si>
  <si>
    <t>Тальниковское</t>
  </si>
  <si>
    <t>25648431</t>
  </si>
  <si>
    <t>418</t>
  </si>
  <si>
    <t>Тунгусское</t>
  </si>
  <si>
    <t>25648434</t>
  </si>
  <si>
    <t>419</t>
  </si>
  <si>
    <t>Узколугское</t>
  </si>
  <si>
    <t>25648437</t>
  </si>
  <si>
    <t>420</t>
  </si>
  <si>
    <t>421</t>
  </si>
  <si>
    <t>Черемховское</t>
  </si>
  <si>
    <t>25648443</t>
  </si>
  <si>
    <t>422</t>
  </si>
  <si>
    <t>Чунский муниципальный район</t>
  </si>
  <si>
    <t>25650000</t>
  </si>
  <si>
    <t>Балтуринское</t>
  </si>
  <si>
    <t>25650402</t>
  </si>
  <si>
    <t>423</t>
  </si>
  <si>
    <t>Бунбуйское</t>
  </si>
  <si>
    <t>25650407</t>
  </si>
  <si>
    <t>424</t>
  </si>
  <si>
    <t>Веселовское</t>
  </si>
  <si>
    <t>25650410</t>
  </si>
  <si>
    <t>425</t>
  </si>
  <si>
    <t>25650414</t>
  </si>
  <si>
    <t>426</t>
  </si>
  <si>
    <t>Лесогорское</t>
  </si>
  <si>
    <t>25650162</t>
  </si>
  <si>
    <t>427</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</si>
  <si>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</si>
  <si>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</si>
  <si>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428</t>
  </si>
  <si>
    <t>Мухинское</t>
  </si>
  <si>
    <t>25650416</t>
  </si>
  <si>
    <t>429</t>
  </si>
  <si>
    <t>Новочунское</t>
  </si>
  <si>
    <t>25650419</t>
  </si>
  <si>
    <t>430</t>
  </si>
  <si>
    <t>25650165</t>
  </si>
  <si>
    <t>431</t>
  </si>
  <si>
    <t>Таргизское</t>
  </si>
  <si>
    <t>25650422</t>
  </si>
  <si>
    <t>432</t>
  </si>
  <si>
    <t>Червянское</t>
  </si>
  <si>
    <t>25650425</t>
  </si>
  <si>
    <t>433</t>
  </si>
  <si>
    <t>434</t>
  </si>
  <si>
    <t>Чунское</t>
  </si>
  <si>
    <t>25650151</t>
  </si>
  <si>
    <t>435</t>
  </si>
  <si>
    <t>Шелеховский муниципальный район</t>
  </si>
  <si>
    <t>25655000</t>
  </si>
  <si>
    <t>Баклашинское</t>
  </si>
  <si>
    <t>25655402</t>
  </si>
  <si>
    <t>436</t>
  </si>
  <si>
    <t>Большелугское</t>
  </si>
  <si>
    <t>25655404</t>
  </si>
  <si>
    <t>437</t>
  </si>
  <si>
    <t>Олхинское</t>
  </si>
  <si>
    <t>25655407</t>
  </si>
  <si>
    <t>438</t>
  </si>
  <si>
    <t>Подкаменское</t>
  </si>
  <si>
    <t>25655408</t>
  </si>
  <si>
    <t>439</t>
  </si>
  <si>
    <t>Шаманское</t>
  </si>
  <si>
    <t>25655415</t>
  </si>
  <si>
    <t>440</t>
  </si>
  <si>
    <t>441</t>
  </si>
  <si>
    <t>25655101</t>
  </si>
  <si>
    <t>442</t>
  </si>
  <si>
    <t>Эхирит-Булагатский муниципальный район</t>
  </si>
  <si>
    <t>25657000</t>
  </si>
  <si>
    <t>Алужинское</t>
  </si>
  <si>
    <t>25657401</t>
  </si>
  <si>
    <t>443</t>
  </si>
  <si>
    <t>Ахинское</t>
  </si>
  <si>
    <t>25657402</t>
  </si>
  <si>
    <t>444</t>
  </si>
  <si>
    <t>Гаханское</t>
  </si>
  <si>
    <t>25657413</t>
  </si>
  <si>
    <t>445</t>
  </si>
  <si>
    <t>Захальское</t>
  </si>
  <si>
    <t>25657416</t>
  </si>
  <si>
    <t>446</t>
  </si>
  <si>
    <t>Капсальское</t>
  </si>
  <si>
    <t>25657419</t>
  </si>
  <si>
    <t>447</t>
  </si>
  <si>
    <t>Корсукское</t>
  </si>
  <si>
    <t>25657420</t>
  </si>
  <si>
    <t>448</t>
  </si>
  <si>
    <t>Кулункунское</t>
  </si>
  <si>
    <t>25657422</t>
  </si>
  <si>
    <t>449</t>
  </si>
  <si>
    <t>Ново-Николаевское</t>
  </si>
  <si>
    <t>25657432</t>
  </si>
  <si>
    <t>450</t>
  </si>
  <si>
    <t>Олойское</t>
  </si>
  <si>
    <t>25657435</t>
  </si>
  <si>
    <t>451</t>
  </si>
  <si>
    <t>Тугутуйское</t>
  </si>
  <si>
    <t>25657442</t>
  </si>
  <si>
    <t>452</t>
  </si>
  <si>
    <t>Усть-Ордынское</t>
  </si>
  <si>
    <t>25657444</t>
  </si>
  <si>
    <t>453</t>
  </si>
  <si>
    <t>Харазаргайское</t>
  </si>
  <si>
    <t>25657447</t>
  </si>
  <si>
    <t>454</t>
  </si>
  <si>
    <t>Харатское</t>
  </si>
  <si>
    <t>25657448</t>
  </si>
  <si>
    <t>455</t>
  </si>
  <si>
    <t>456</t>
  </si>
  <si>
    <t>город Братск</t>
  </si>
  <si>
    <t>25714000</t>
  </si>
  <si>
    <t>457</t>
  </si>
  <si>
    <t>город Саянск</t>
  </si>
  <si>
    <t>25726000</t>
  </si>
  <si>
    <t>459</t>
  </si>
  <si>
    <t>город Свирск</t>
  </si>
  <si>
    <t>25746000</t>
  </si>
  <si>
    <t>460</t>
  </si>
  <si>
    <t>город Тулун</t>
  </si>
  <si>
    <t>25732000</t>
  </si>
  <si>
    <t>461</t>
  </si>
  <si>
    <t>город Усолье-Сибирское</t>
  </si>
  <si>
    <t>25736000</t>
  </si>
  <si>
    <t>462</t>
  </si>
  <si>
    <t>город Усть-Илимск</t>
  </si>
  <si>
    <t>25738000</t>
  </si>
  <si>
    <t>463</t>
  </si>
  <si>
    <t>город Черемхово</t>
  </si>
  <si>
    <t>25745000</t>
  </si>
  <si>
    <t>464</t>
  </si>
  <si>
    <t>NUMBER_POINT</t>
  </si>
  <si>
    <t>INVP_NAME</t>
  </si>
  <si>
    <t>INVP_ID</t>
  </si>
  <si>
    <t>L_START_DATE</t>
  </si>
  <si>
    <t>L_END_DATE</t>
  </si>
  <si>
    <t>L_DECISION_NAME</t>
  </si>
  <si>
    <t>L_DECISION_TYPE</t>
  </si>
  <si>
    <t>L_DECISION_NMBR</t>
  </si>
  <si>
    <t>L_DECISION_DATE</t>
  </si>
  <si>
    <t>TER_NAME</t>
  </si>
  <si>
    <t>Территория 1</t>
  </si>
  <si>
    <t>Территория 2</t>
  </si>
  <si>
    <t>ID_TARIFF_NAME</t>
  </si>
  <si>
    <t>TARIFF_NAME</t>
  </si>
  <si>
    <t>VED_NAME</t>
  </si>
  <si>
    <t>4190065</t>
  </si>
  <si>
    <t>4190066</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</si>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</sst>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6" formatCode="000000"/>
    <numFmt numFmtId="447" formatCode="#,##0.000"/>
    <numFmt numFmtId="448" formatCode="#,##0.0000"/>
    <numFmt numFmtId="449" formatCode="dd\.mm\.yyyy"/>
    <numFmt numFmtId="450" formatCode="h:mm;@"/>
    <numFmt numFmtId="451" formatCode="_-* #,##0.00\ _₽_-;\-* #,##0.00\ _₽_-;_-* &quot;-&quot;??\ _₽_-;_-@_-"/>
    <numFmt numFmtId="452" formatCode="_-* #,##0\ _₽_-;\-* #,##0\ _₽_-;_-* &quot;-&quot;\ _₽_-;_-@_-"/>
    <numFmt numFmtId="453" formatCode="_-* #,##0.00\ &quot;₽&quot;_-;\-* #,##0.00\ &quot;₽&quot;_-;_-* &quot;-&quot;??\ &quot;₽&quot;_-;_-@_-"/>
    <numFmt numFmtId="454" formatCode="_-* #,##0\ &quot;₽&quot;_-;\-* #,##0\ &quot;₽&quot;_-;_-* &quot;-&quot;\ &quot;₽&quot;_-;_-@_-"/>
    <numFmt numFmtId="455" formatCode="_-* #,##0.00[$€-1]_-;\-* #,##0.00[$€-1]_-;_-* &quot;-&quot;??[$€-1]_-"/>
    <numFmt numFmtId="45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51" fontId="6" fillId="0" borderId="0" applyFont="0" applyFill="0" applyBorder="0" applyNumberFormat="1">
      <alignment vertical="top"/>
    </xf>
    <xf numFmtId="452" fontId="6" fillId="0" borderId="0" applyFont="0" applyFill="0" applyBorder="0" applyNumberFormat="1">
      <alignment vertical="top"/>
    </xf>
    <xf numFmtId="453" fontId="6" fillId="0" borderId="0" applyFont="0" applyFill="0" applyBorder="0" applyNumberFormat="1">
      <alignment vertical="top"/>
    </xf>
    <xf numFmtId="45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455" fontId="20" fillId="0" borderId="0" applyFont="1" applyFill="0" applyBorder="0" applyNumberFormat="1"/>
    <xf numFmtId="38" fontId="21" fillId="0" borderId="0" applyFont="1" applyFill="0" applyBorder="0" applyNumberFormat="1">
      <alignment vertical="top"/>
    </xf>
    <xf numFmtId="456" fontId="22" fillId="33" borderId="0" applyFont="1" applyFill="1" applyBorder="0" applyNumberFormat="1">
      <protection locked="0"/>
    </xf>
    <xf numFmtId="0" fontId="23" fillId="0" borderId="0" applyFont="1" applyFill="0" applyBorder="0">
      <alignment vertical="center"/>
    </xf>
    <xf numFmtId="447" fontId="22" fillId="33" borderId="0" applyFont="1" applyFill="1" applyBorder="0" applyNumberFormat="1">
      <protection locked="0"/>
    </xf>
    <xf numFmtId="44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59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51" fontId="6" fillId="0" borderId="0" xfId="28" applyNumberFormat="1">
      <alignment vertical="top"/>
    </xf>
    <xf numFmtId="452" fontId="6" fillId="0" borderId="0" xfId="29" applyNumberFormat="1">
      <alignment vertical="top"/>
    </xf>
    <xf numFmtId="453" fontId="6" fillId="0" borderId="0" xfId="30" applyNumberFormat="1">
      <alignment vertical="top"/>
    </xf>
    <xf numFmtId="45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455" fontId="20" fillId="0" borderId="0" xfId="49" applyFont="1" applyNumberFormat="1"/>
    <xf numFmtId="38" fontId="21" fillId="0" borderId="0" xfId="50" applyFont="1" applyNumberFormat="1">
      <alignment vertical="top"/>
    </xf>
    <xf numFmtId="456" fontId="22" fillId="33" borderId="0" xfId="51" applyFont="1" applyFill="1" applyNumberFormat="1">
      <protection locked="0"/>
    </xf>
    <xf numFmtId="0" fontId="23" fillId="0" borderId="0" xfId="52" applyFont="1">
      <alignment vertical="center"/>
    </xf>
    <xf numFmtId="447" fontId="22" fillId="33" borderId="0" xfId="53" applyFont="1" applyFill="1" applyNumberFormat="1">
      <protection locked="0"/>
    </xf>
    <xf numFmtId="44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51" fontId="31" fillId="0" borderId="0" xfId="28" applyFont="1" applyNumberFormat="1">
      <alignment vertical="top"/>
    </xf>
    <xf numFmtId="452" fontId="31" fillId="0" borderId="0" xfId="29" applyFont="1" applyNumberFormat="1">
      <alignment vertical="top"/>
    </xf>
    <xf numFmtId="453" fontId="31" fillId="0" borderId="0" xfId="30" applyFont="1" applyNumberFormat="1">
      <alignment vertical="top"/>
    </xf>
    <xf numFmtId="45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44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44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44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44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44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44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44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44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44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44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44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44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44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449" fontId="0"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49" fontId="48" fillId="0" borderId="0" xfId="0" applyFont="1" applyNumberFormat="1">
      <alignment horizontal="center" vertical="center" wrapText="1"/>
    </xf>
    <xf numFmtId="449" fontId="48" fillId="0" borderId="12" xfId="0" applyFont="1" applyBorder="1" applyNumberFormat="1">
      <alignment horizontal="center" vertical="center" wrapText="1"/>
    </xf>
    <xf numFmtId="449" fontId="0" fillId="39" borderId="12" xfId="0" applyFont="1" applyFill="1" applyBorder="1" applyNumberFormat="1">
      <alignment horizontal="left" vertical="center" wrapText="1"/>
      <protection locked="0"/>
    </xf>
    <xf numFmtId="449" fontId="0" fillId="36" borderId="12" xfId="0" applyFont="1" applyFill="1" applyBorder="1" applyNumberFormat="1">
      <alignment horizontal="left" vertical="center" wrapText="1" indent="1"/>
      <protection locked="0"/>
    </xf>
    <xf numFmtId="44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449" fontId="0" fillId="39" borderId="14" xfId="0" applyFont="1" applyFill="1" applyBorder="1" applyNumberFormat="1">
      <alignment horizontal="left" vertical="center" wrapText="1"/>
      <protection locked="0"/>
    </xf>
    <xf numFmtId="44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44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44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450" fontId="22" fillId="39" borderId="12" xfId="0" applyFont="1" applyFill="1" applyBorder="1" applyNumberFormat="1">
      <alignment horizontal="left" vertical="center" wrapText="1" indent="1"/>
      <protection locked="0"/>
    </xf>
    <xf numFmtId="44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44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449" fontId="22" fillId="34"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44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446" fontId="22" fillId="0" borderId="17"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44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4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44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4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4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49"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75" fillId="0" borderId="12" xfId="0" applyFont="1" applyBorder="1" applyNumberFormat="1">
      <alignment horizontal="left" vertical="center" wrapText="1"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4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49"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0" borderId="0" xfId="0" applyFont="1" applyNumberFormat="1">
      <alignment vertical="top"/>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75" fillId="0" borderId="12" xfId="0" applyFont="1" applyBorder="1" applyNumberFormat="1">
      <alignment horizontal="left" vertical="center" wrapText="1"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40" borderId="12" xfId="0" applyFont="1" applyFill="1" applyBorder="1" applyNumberFormat="1">
      <alignment vertical="top"/>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448" fontId="22" fillId="36" borderId="12" xfId="0" applyFont="1" applyFill="1" applyBorder="1" applyNumberFormat="1">
      <alignment horizontal="right" vertical="center" wrapText="1"/>
      <protection locked="0"/>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48" fontId="22" fillId="39" borderId="12" xfId="0" applyFont="1" applyFill="1" applyBorder="1" applyNumberFormat="1">
      <alignment horizontal="right" vertical="center" wrapText="1"/>
      <protection locked="0"/>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48" fontId="22" fillId="34" borderId="13" xfId="0" applyFont="1" applyFill="1" applyBorder="1" applyNumberFormat="1">
      <alignment horizontal="right" vertical="center" wrapText="1"/>
    </xf>
    <xf numFmtId="44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448" fontId="22" fillId="39" borderId="17" xfId="0" applyFont="1" applyFill="1" applyBorder="1" applyNumberFormat="1">
      <alignment horizontal="right" vertical="center" wrapText="1"/>
      <protection locked="0"/>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0" xfId="0" applyFont="1" applyNumberFormat="1">
      <alignment vertical="top"/>
    </xf>
    <xf numFmtId="49" fontId="48"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49" fontId="0" fillId="36" borderId="12" xfId="0" applyFont="1" applyFill="1" applyBorder="1" applyNumberFormat="1">
      <alignment horizontal="left" vertical="center" wrapText="1" indent="1"/>
      <protection locked="0"/>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49" fontId="0"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0" borderId="0" xfId="0" applyFont="1" applyNumberFormat="1">
      <alignment vertical="top"/>
    </xf>
    <xf numFmtId="49" fontId="27"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44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49"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44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protection locked="0"/>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40" borderId="12" xfId="0" applyFont="1" applyFill="1" applyBorder="1" applyNumberFormat="1">
      <alignment vertical="top"/>
      <protection locked="0"/>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74"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protection locked="0"/>
    </xf>
    <xf numFmtId="49" fontId="40" fillId="37" borderId="13" xfId="0" applyFont="1" applyFill="1" applyBorder="1" applyNumberFormat="1">
      <alignment horizontal="left" vertical="center"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40" borderId="12" xfId="0" applyFont="1" applyFill="1" applyBorder="1" applyNumberFormat="1">
      <alignment horizontal="left" vertical="center" wrapText="1" indent="1"/>
      <protection locked="0"/>
    </xf>
    <xf numFmtId="14" fontId="81" fillId="0" borderId="36" xfId="0" applyFont="1" applyBorder="1" applyNumberFormat="1">
      <alignment horizontal="center" vertical="center" wrapText="1"/>
    </xf>
    <xf numFmtId="0" fontId="75" fillId="40" borderId="12" xfId="0" applyFont="1" applyFill="1" applyBorder="1" applyNumberFormat="1">
      <alignment horizontal="left" vertical="top" indent="1"/>
      <protection locked="0"/>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447" fontId="22" fillId="36" borderId="12" xfId="0" applyFont="1" applyFill="1" applyBorder="1" applyNumberFormat="1">
      <alignment horizontal="right" vertical="center" wrapText="1"/>
      <protection locked="0"/>
    </xf>
    <xf numFmtId="44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447" fontId="47" fillId="0" borderId="12" xfId="0" applyFont="1" applyBorder="1" applyNumberFormat="1">
      <alignment horizontal="right" vertical="center" wrapText="1"/>
    </xf>
    <xf numFmtId="44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4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44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447" fontId="22" fillId="36" borderId="23" xfId="0" applyFont="1" applyFill="1" applyBorder="1" applyNumberFormat="1">
      <alignment horizontal="right" vertical="center" wrapText="1"/>
      <protection locked="0"/>
    </xf>
    <xf numFmtId="44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44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4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4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447" fontId="48" fillId="0" borderId="12" xfId="0" applyFont="1" applyBorder="1" applyNumberFormat="1">
      <alignment horizontal="right" vertical="center" wrapText="1"/>
    </xf>
    <xf numFmtId="4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448" fontId="22" fillId="36" borderId="12" xfId="0" applyFont="1" applyFill="1" applyBorder="1" applyNumberFormat="1">
      <alignment horizontal="right" vertical="center" wrapText="1"/>
      <protection locked="0"/>
    </xf>
    <xf numFmtId="448" fontId="22" fillId="36" borderId="12" xfId="0" applyFont="1" applyFill="1" applyBorder="1" applyNumberFormat="1">
      <alignment horizontal="right" vertical="center" wrapText="1"/>
      <protection locked="0"/>
    </xf>
    <xf numFmtId="44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448" fontId="22" fillId="39" borderId="12" xfId="0" applyFont="1" applyFill="1" applyBorder="1" applyNumberFormat="1">
      <alignment horizontal="right" vertical="center" wrapText="1"/>
      <protection locked="0"/>
    </xf>
    <xf numFmtId="448" fontId="22" fillId="39" borderId="12" xfId="0" applyFont="1" applyFill="1" applyBorder="1" applyNumberFormat="1">
      <alignment horizontal="right" vertical="center" wrapText="1"/>
      <protection locked="0"/>
    </xf>
    <xf numFmtId="448"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448"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44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48" fontId="22" fillId="34" borderId="13" xfId="0" applyFont="1" applyFill="1" applyBorder="1" applyNumberFormat="1">
      <alignment horizontal="right" vertical="center" wrapText="1"/>
    </xf>
    <xf numFmtId="448" fontId="22" fillId="34" borderId="12" xfId="0" applyFont="1" applyFill="1" applyBorder="1" applyNumberFormat="1">
      <alignment horizontal="right" vertical="center" wrapText="1"/>
    </xf>
    <xf numFmtId="448" fontId="22" fillId="34" borderId="13" xfId="0" applyFont="1" applyFill="1" applyBorder="1" applyNumberFormat="1">
      <alignment horizontal="right" vertical="center" wrapText="1"/>
    </xf>
    <xf numFmtId="448"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48" fontId="22" fillId="39" borderId="17" xfId="0" applyFont="1" applyFill="1" applyBorder="1" applyNumberFormat="1">
      <alignment horizontal="right" vertical="center" wrapText="1"/>
      <protection locked="0"/>
    </xf>
    <xf numFmtId="448" fontId="22" fillId="39" borderId="17" xfId="0" applyFont="1" applyFill="1" applyBorder="1" applyNumberFormat="1">
      <alignment horizontal="right" vertical="center" wrapText="1"/>
      <protection locked="0"/>
    </xf>
    <xf numFmtId="44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0" xfId="0" applyFont="1" applyNumberFormat="1">
      <alignment vertical="top"/>
    </xf>
    <xf numFmtId="49" fontId="22" fillId="0" borderId="23" xfId="0" applyFont="1" applyBorder="1" applyNumberFormat="1">
      <alignment horizontal="center"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0" xfId="0" applyFont="1" applyNumberFormat="1">
      <alignment vertical="top"/>
    </xf>
    <xf numFmtId="49" fontId="48"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449" fontId="0" fillId="36" borderId="12" xfId="0" applyFont="1" applyFill="1" applyBorder="1" applyNumberFormat="1">
      <alignment horizontal="left" vertical="center" wrapText="1" indent="1"/>
      <protection locked="0"/>
    </xf>
    <xf numFmtId="449" fontId="0" fillId="36" borderId="12" xfId="0" applyFont="1" applyFill="1" applyBorder="1" applyNumberFormat="1">
      <alignment horizontal="left" vertical="center" wrapText="1" indent="1"/>
      <protection locked="0"/>
    </xf>
    <xf numFmtId="44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49" fontId="0" fillId="39" borderId="12" xfId="0" applyFont="1" applyFill="1" applyBorder="1" applyNumberFormat="1">
      <alignment horizontal="left" vertical="center" wrapText="1" indent="1"/>
      <protection locked="0"/>
    </xf>
    <xf numFmtId="449"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49" fontId="0" fillId="0" borderId="0" xfId="0" applyFont="1" applyNumberFormat="1">
      <alignment vertical="top"/>
    </xf>
    <xf numFmtId="49" fontId="27"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449"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449" fontId="0" fillId="39" borderId="13" xfId="0" applyFont="1" applyFill="1" applyBorder="1" applyNumberFormat="1">
      <alignment horizontal="left" vertical="center" wrapText="1"/>
      <protection locked="0"/>
    </xf>
    <xf numFmtId="44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446" fontId="22" fillId="0" borderId="37" xfId="0" applyFont="1" applyBorder="1" applyNumberFormat="1">
      <alignment horizontal="center" vertical="center" wrapText="1"/>
    </xf>
    <xf numFmtId="44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449" fontId="0" fillId="39" borderId="15" xfId="0" applyFont="1" applyFill="1" applyBorder="1" applyNumberFormat="1">
      <alignment horizontal="left" vertical="center" wrapText="1" indent="1"/>
      <protection locked="0"/>
    </xf>
    <xf numFmtId="450" fontId="22" fillId="39" borderId="12" xfId="0" applyFont="1" applyFill="1" applyBorder="1" applyNumberFormat="1">
      <alignment horizontal="left" vertical="center" wrapText="1" indent="1"/>
      <protection locked="0"/>
    </xf>
    <xf numFmtId="449" fontId="48" fillId="0" borderId="0" xfId="0" applyFont="1" applyNumberFormat="1">
      <alignment horizontal="center" vertical="center" wrapText="1"/>
    </xf>
    <xf numFmtId="446" fontId="22" fillId="0" borderId="17" xfId="0" applyFont="1" applyBorder="1" applyNumberFormat="1">
      <alignment horizontal="center" vertical="center" wrapText="1"/>
    </xf>
    <xf numFmtId="446" fontId="22" fillId="0" borderId="14" xfId="0" applyFont="1" applyBorder="1" applyNumberFormat="1">
      <alignment horizontal="center" vertical="center" wrapText="1"/>
    </xf>
    <xf numFmtId="446" fontId="22" fillId="0" borderId="15" xfId="0" applyFont="1" applyBorder="1" applyNumberFormat="1">
      <alignment horizontal="center" vertical="center" wrapText="1"/>
    </xf>
    <xf numFmtId="44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446" fontId="22" fillId="0" borderId="23" xfId="0" applyFont="1" applyBorder="1" applyNumberFormat="1">
      <alignment horizontal="center" vertical="center" wrapText="1"/>
    </xf>
    <xf numFmtId="44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44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446" fontId="45" fillId="0" borderId="19" xfId="0" applyFont="1" applyBorder="1" applyNumberFormat="1">
      <alignment horizontal="center" vertical="center" wrapText="1"/>
    </xf>
    <xf numFmtId="446" fontId="45" fillId="0" borderId="19" xfId="0" applyFont="1" applyBorder="1" applyNumberFormat="1">
      <alignment horizontal="center" vertical="center" wrapText="1"/>
    </xf>
    <xf numFmtId="446"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446" fontId="22" fillId="0" borderId="12" xfId="0" applyFont="1" applyBorder="1" applyNumberFormat="1">
      <alignment horizontal="center" vertical="center" wrapText="1"/>
    </xf>
    <xf numFmtId="446" fontId="22" fillId="0" borderId="36" xfId="0" applyFont="1" applyBorder="1" applyNumberFormat="1">
      <alignment horizontal="center" vertical="center" wrapText="1"/>
    </xf>
    <xf numFmtId="44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49" fontId="0" fillId="39" borderId="12" xfId="0" applyFont="1" applyFill="1" applyBorder="1" applyNumberFormat="1">
      <alignment horizontal="center" vertical="top" wrapText="1"/>
      <protection locked="0"/>
    </xf>
    <xf numFmtId="44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7" fillId="0" borderId="0" xfId="0" applyFont="1" applyNumberFormat="1">
      <alignment horizontal="center" vertical="top"/>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4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16e54ec5-4758-46c2-9d1f-5203da389fc2" TargetMode="External"/><Relationship Id="rId2" Type="http://schemas.openxmlformats.org/officeDocument/2006/relationships/hyperlink" Target="https://portal.eias.ru/Portal/DownloadPage.aspx?type=12&amp;guid=9706458b-a678-4e26-bf62-9ad897496dd3" TargetMode="External"/><Relationship Id="rId3" Type="http://schemas.openxmlformats.org/officeDocument/2006/relationships/hyperlink" Target="https://portal.eias.ru/Portal/DownloadPage.aspx?type=12&amp;guid=0dce8599-bfeb-460c-9061-64408b6cc882" TargetMode="External"/><Relationship Id="rId4" Type="http://schemas.openxmlformats.org/officeDocument/2006/relationships/hyperlink" Target="https://portal.eias.ru/Portal/DownloadPage.aspx?type=12&amp;guid=c8992216-e22a-4ed3-a821-a4029cf3a77f" TargetMode="External"/><Relationship Id="rId5" Type="http://schemas.openxmlformats.org/officeDocument/2006/relationships/hyperlink" Target="https://portal.eias.ru/Portal/DownloadPage.aspx?type=12&amp;guid=1bcf8073-656c-4b8e-9ba9-fe7f35b9c21c" TargetMode="External"/><Relationship Id="rId6" Type="http://schemas.openxmlformats.org/officeDocument/2006/relationships/hyperlink" Target="https://portal.eias.ru/Portal/DownloadPage.aspx?type=12&amp;guid=012290cf-bb66-46db-9621-033edcb2d7ae" TargetMode="External"/><Relationship Id="rId7" Type="http://schemas.openxmlformats.org/officeDocument/2006/relationships/hyperlink" Target="https://portal.eias.ru/Portal/DownloadPage.aspx?type=12&amp;guid=e7b21fbc-042a-4342-ae79-c389136b15e6" TargetMode="External"/><Relationship Id="rId8" Type="http://schemas.openxmlformats.org/officeDocument/2006/relationships/hyperlink" Target="https://portal.eias.ru/Portal/DownloadPage.aspx?type=12&amp;guid=3f570ae5-300a-48d7-abb5-daf6d7d5790b" TargetMode="External"/><Relationship Id="rId9" Type="http://schemas.openxmlformats.org/officeDocument/2006/relationships/hyperlink" Target="https://portal.eias.ru/Portal/DownloadPage.aspx?type=12&amp;guid=8797b27c-cf6f-4f8d-a2ca-7591e3b12f9c" TargetMode="External"/><Relationship Id="rId10" Type="http://schemas.openxmlformats.org/officeDocument/2006/relationships/hyperlink" Target="https://portal.eias.ru/Portal/DownloadPage.aspx?type=12&amp;guid=c2003293-d5ed-4d80-801a-164e60b6dc6e" TargetMode="External"/><Relationship Id="rId11" Type="http://schemas.openxmlformats.org/officeDocument/2006/relationships/hyperlink" Target="https://portal.eias.ru/Portal/DownloadPage.aspx?type=12&amp;guid=ef793a0a-84b3-4b4c-a531-2d42b4e1119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121CB-4535-237F-6228-0E8A7F33579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2209" width="5.421875" customWidth="1"/>
    <col min="2" max="2" style="12209" width="9.140625" customWidth="1"/>
    <col min="3" max="3" style="12209" width="16.421875" customWidth="1"/>
    <col min="4" max="25" style="12209" width="6.28125" customWidth="1"/>
    <col min="26" max="28" style="1220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C44DFE-62B5-3CFB-6BCD-CDC311B1AD5D}" mc:Ignorable="x14ac xr xr2 xr3">
  <sheetPr>
    <tabColor rgb="FFCCCCFF"/>
  </sheetPr>
  <dimension ref="A1:Q79"/>
  <sheetViews>
    <sheetView topLeftCell="C1" showGridLines="0" zoomScale="90" workbookViewId="0" tabSelected="1">
      <selection activeCell="I33" sqref="I33"/>
    </sheetView>
  </sheetViews>
  <sheetFormatPr defaultColWidth="9.140625" customHeight="1" defaultRowHeight="11.25"/>
  <cols>
    <col min="1" max="1" style="12325" width="10.7109375" hidden="1" customWidth="1"/>
    <col min="2" max="2" style="12326" width="10.7109375" hidden="1" customWidth="1"/>
    <col min="3" max="3" style="12327" width="3.00390625" customWidth="1"/>
    <col min="4" max="4" style="12253" width="1.00390625" customWidth="1"/>
    <col min="5" max="6" style="12253" width="55.00390625" customWidth="1"/>
    <col min="7" max="7" style="12328" width="1.00390625" customWidth="1"/>
    <col min="8" max="8" style="12253" width="18.00390625" hidden="1" customWidth="1"/>
    <col min="9" max="9" style="12329" width="59.00390625" customWidth="1"/>
    <col min="10" max="10" style="12330" width="52.140625" hidden="1" customWidth="1"/>
    <col min="11" max="11" style="12253" width="8.00390625" customWidth="1"/>
    <col min="12" max="12" style="12253" width="77.00390625" customWidth="1"/>
    <col min="13" max="16" style="12253" width="8.00390625" customWidth="1"/>
    <col min="17" max="17" style="12253" width="12.00390625" hidden="1" customWidth="1"/>
  </cols>
  <sheetData>
    <row s="12210" customFormat="1" customHeight="1" ht="3">
      <c r="A1" s="1010"/>
      <c r="B1" s="468"/>
      <c r="F1" s="469" t="s">
        <v>13</v>
      </c>
      <c r="G1" s="638"/>
      <c r="H1" s="298"/>
      <c r="I1" s="638"/>
      <c r="J1" s="1098"/>
      <c r="Q1" s="469" t="s">
        <v>14</v>
      </c>
    </row>
    <row s="12217" customFormat="1" customHeight="1" ht="14.25">
      <c r="A2" s="1010"/>
      <c r="B2" s="325"/>
      <c r="E2" s="1967" t="str">
        <f>code</f>
        <v>Код отчёта: PP110.OPEN.INFO.TERMS.HEAT.EIAS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2228" customFormat="1" customHeight="1" ht="6.3">
      <c r="A4" s="1011"/>
      <c r="B4" s="459"/>
      <c r="C4" s="460"/>
      <c r="D4" s="461"/>
      <c r="E4" s="470"/>
      <c r="F4" s="471"/>
      <c r="G4" s="998"/>
      <c r="H4" s="636"/>
      <c r="I4" s="638"/>
      <c r="J4" s="1101"/>
      <c r="Q4" s="463">
        <v>6</v>
      </c>
    </row>
    <row customHeight="1" ht="39.75">
      <c r="D5" s="302"/>
      <c r="E5" s="2322" t="str">
        <f>NameTemplatesInTitle</f>
        <v>Информация об условиях, на которых осуществляется поставка товаров (оказание услуг) в сфере теплоснабжения</v>
      </c>
      <c r="F5" s="2323"/>
      <c r="G5" s="999"/>
      <c r="J5" s="1102"/>
      <c r="Q5" s="301">
        <v>38</v>
      </c>
    </row>
    <row s="1222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2228" customFormat="1" customHeight="1" ht="6.3">
      <c r="A8" s="1012"/>
      <c r="B8" s="459"/>
      <c r="C8" s="460"/>
      <c r="D8" s="466"/>
      <c r="E8" s="464"/>
      <c r="F8" s="467"/>
      <c r="G8" s="304"/>
      <c r="H8" s="636"/>
      <c r="I8" s="638"/>
      <c r="J8" s="1104"/>
      <c r="Q8" s="463">
        <v>6</v>
      </c>
    </row>
    <row s="1225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2228"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2253" customFormat="1" customHeight="1" ht="22.5" hidden="1">
      <c r="A13" s="1015" t="s">
        <v>27</v>
      </c>
      <c r="B13" s="325"/>
      <c r="C13" s="635"/>
      <c r="D13" s="637"/>
      <c r="E13" s="2002" t="s">
        <v>28</v>
      </c>
      <c r="F13" s="1959" t="s">
        <v>22</v>
      </c>
      <c r="G13" s="304"/>
      <c r="H13" s="997"/>
      <c r="I13" s="638"/>
      <c r="J13" s="2003" t="s">
        <v>29</v>
      </c>
      <c r="Q13" s="636">
        <v>0</v>
      </c>
    </row>
    <row s="12253" customFormat="1" customHeight="1" ht="27">
      <c r="A14" s="1015" t="s">
        <v>30</v>
      </c>
      <c r="B14" s="325"/>
      <c r="C14" s="635"/>
      <c r="D14" s="637"/>
      <c r="E14" s="1392" t="s">
        <v>31</v>
      </c>
      <c r="F14" s="12271">
        <v>2024</v>
      </c>
      <c r="G14" s="304"/>
      <c r="H14" s="997"/>
      <c r="I14" s="638"/>
      <c r="J14" s="1103" t="s">
        <v>32</v>
      </c>
      <c r="Q14" s="636">
        <v>0</v>
      </c>
    </row>
    <row s="12253" customFormat="1" customHeight="1" ht="19.5" hidden="1">
      <c r="A15" s="1015" t="s">
        <v>33</v>
      </c>
      <c r="B15" s="325"/>
      <c r="C15" s="635"/>
      <c r="D15" s="637"/>
      <c r="E15" s="1392" t="s">
        <v>34</v>
      </c>
      <c r="F15" s="1994"/>
      <c r="G15" s="304"/>
      <c r="H15" s="997"/>
      <c r="I15" s="638"/>
      <c r="J15" s="1103" t="s">
        <v>35</v>
      </c>
      <c r="Q15" s="636">
        <v>0</v>
      </c>
    </row>
    <row s="12228" customFormat="1" customHeight="1" ht="6.3">
      <c r="A16" s="1012"/>
      <c r="B16" s="459"/>
      <c r="C16" s="460"/>
      <c r="D16" s="466"/>
      <c r="E16" s="464"/>
      <c r="F16" s="467"/>
      <c r="G16" s="304"/>
      <c r="H16" s="636"/>
      <c r="I16" s="638"/>
      <c r="J16" s="1101"/>
      <c r="Q16" s="463">
        <v>6</v>
      </c>
    </row>
    <row customHeight="1" ht="21">
      <c r="D17" s="302"/>
      <c r="E17" s="618" t="s">
        <v>36</v>
      </c>
      <c r="F17" s="2965" t="s">
        <v>37</v>
      </c>
      <c r="G17" s="300"/>
      <c r="H17" s="1000" t="s">
        <v>23</v>
      </c>
      <c r="Q17" s="301">
        <v>20</v>
      </c>
    </row>
    <row customHeight="1" ht="25.5" hidden="1">
      <c r="D18" s="302"/>
      <c r="E18" s="2002" t="s">
        <v>38</v>
      </c>
      <c r="F18" s="1960"/>
      <c r="G18" s="300"/>
      <c r="I18" s="1001"/>
      <c r="J18" s="2324" t="s">
        <v>39</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40</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41</v>
      </c>
      <c r="F23" s="443"/>
      <c r="G23" s="300"/>
      <c r="Q23" s="301">
        <v>0</v>
      </c>
    </row>
    <row customHeight="1" ht="19.5" hidden="1">
      <c r="D24" s="302"/>
      <c r="E24" s="618" t="s">
        <v>42</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43</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44</v>
      </c>
      <c r="F28" s="445"/>
      <c r="G28" s="300"/>
      <c r="Q28" s="301">
        <v>0</v>
      </c>
    </row>
    <row customHeight="1" ht="19.5" hidden="1">
      <c r="D29" s="302"/>
      <c r="E29" s="618" t="s">
        <v>42</v>
      </c>
      <c r="F29" s="445"/>
      <c r="G29" s="300"/>
      <c r="Q29" s="301">
        <v>0</v>
      </c>
    </row>
    <row s="1222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45</v>
      </c>
      <c r="G31" s="1003"/>
      <c r="Q31" s="301">
        <v>20</v>
      </c>
    </row>
    <row customHeight="1" ht="21" hidden="1">
      <c r="C32" s="305"/>
      <c r="D32" s="306"/>
      <c r="E32" s="619" t="s">
        <v>46</v>
      </c>
      <c r="F32" s="444"/>
      <c r="G32" s="1003"/>
      <c r="Q32" s="301">
        <v>20</v>
      </c>
    </row>
    <row customHeight="1" ht="21">
      <c r="C33" s="305"/>
      <c r="D33" s="306"/>
      <c r="E33" s="618" t="s">
        <v>47</v>
      </c>
      <c r="F33" s="444" t="s">
        <v>48</v>
      </c>
      <c r="G33" s="1003"/>
      <c r="Q33" s="301">
        <v>20</v>
      </c>
    </row>
    <row customHeight="1" ht="21">
      <c r="C34" s="305"/>
      <c r="D34" s="306"/>
      <c r="E34" s="618" t="s">
        <v>49</v>
      </c>
      <c r="F34" s="444" t="s">
        <v>50</v>
      </c>
      <c r="G34" s="1003"/>
      <c r="H34" s="307"/>
      <c r="Q34" s="301">
        <v>20</v>
      </c>
    </row>
    <row s="12228" customFormat="1" customHeight="1" ht="11.549999999999999">
      <c r="A35" s="1012"/>
      <c r="B35" s="459"/>
      <c r="C35" s="460"/>
      <c r="D35" s="466"/>
      <c r="E35" s="464"/>
      <c r="F35" s="467"/>
      <c r="G35" s="304"/>
      <c r="H35" s="636"/>
      <c r="I35" s="638"/>
      <c r="J35" s="1101"/>
      <c r="Q35" s="463">
        <v>11</v>
      </c>
    </row>
    <row customHeight="1" ht="19.5">
      <c r="A36" s="1106"/>
      <c r="D36" s="306"/>
      <c r="E36" s="618" t="s">
        <v>51</v>
      </c>
      <c r="F36" s="2982" t="s">
        <v>52</v>
      </c>
      <c r="G36" s="304"/>
      <c r="Q36" s="301">
        <v>0</v>
      </c>
    </row>
    <row customHeight="1" ht="21">
      <c r="A37" s="1106"/>
      <c r="D37" s="306"/>
      <c r="E37" s="618" t="s">
        <v>53</v>
      </c>
      <c r="F37" s="2982" t="s">
        <v>54</v>
      </c>
      <c r="G37" s="304"/>
      <c r="Q37" s="301">
        <v>20</v>
      </c>
    </row>
    <row s="12228"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2228" customFormat="1" customHeight="1" ht="6" hidden="1">
      <c r="A40" s="1011"/>
      <c r="B40" s="653"/>
      <c r="C40" s="654"/>
      <c r="D40" s="655"/>
      <c r="E40" s="656"/>
      <c r="F40" s="1280"/>
      <c r="G40" s="300"/>
      <c r="H40" s="636"/>
      <c r="I40" s="638"/>
      <c r="J40" s="1103"/>
      <c r="Q40" s="657">
        <v>6</v>
      </c>
    </row>
    <row s="12253"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37" t="s">
        <v>19</v>
      </c>
      <c r="G41" s="300"/>
      <c r="I41" s="638"/>
      <c r="J41" s="1103"/>
      <c r="Q41" s="636">
        <v>0</v>
      </c>
    </row>
    <row s="12228" customFormat="1" customHeight="1" ht="6" hidden="1">
      <c r="A42" s="1011"/>
      <c r="B42" s="653"/>
      <c r="C42" s="654"/>
      <c r="D42" s="655"/>
      <c r="E42" s="656"/>
      <c r="F42" s="1280"/>
      <c r="G42" s="300"/>
      <c r="H42" s="636"/>
      <c r="I42" s="638"/>
      <c r="J42" s="1101"/>
      <c r="Q42" s="657">
        <v>0</v>
      </c>
    </row>
    <row s="12253" customFormat="1" customHeight="1" ht="27" hidden="1">
      <c r="A43" s="1011"/>
      <c r="B43" s="640"/>
      <c r="C43" s="635"/>
      <c r="D43" s="637"/>
      <c r="E43" s="618" t="s">
        <v>56</v>
      </c>
      <c r="F43" s="937" t="s">
        <v>19</v>
      </c>
      <c r="G43" s="300"/>
      <c r="I43" s="638"/>
      <c r="J43" s="1103"/>
      <c r="Q43" s="636">
        <v>0</v>
      </c>
    </row>
    <row s="12253" customFormat="1" customHeight="1" ht="27" hidden="1">
      <c r="A44" s="1011"/>
      <c r="B44" s="640"/>
      <c r="C44" s="635"/>
      <c r="D44" s="637"/>
      <c r="E44" s="1392" t="s">
        <v>57</v>
      </c>
      <c r="F44" s="2115"/>
      <c r="G44" s="300"/>
      <c r="I44" s="638"/>
      <c r="J44" s="1103"/>
      <c r="Q44" s="636">
        <v>0</v>
      </c>
    </row>
    <row s="12228" customFormat="1" customHeight="1" ht="6" hidden="1">
      <c r="A45" s="1011"/>
      <c r="B45" s="653"/>
      <c r="C45" s="654"/>
      <c r="D45" s="655"/>
      <c r="E45" s="656"/>
      <c r="F45" s="1280"/>
      <c r="G45" s="300"/>
      <c r="H45" s="636"/>
      <c r="I45" s="638"/>
      <c r="J45" s="1103"/>
      <c r="Q45" s="657">
        <v>0</v>
      </c>
    </row>
    <row s="12228" customFormat="1" customHeight="1" ht="24.75" hidden="1">
      <c r="A46" s="1011"/>
      <c r="B46" s="653"/>
      <c r="C46" s="654"/>
      <c r="D46" s="655"/>
      <c r="E46" s="1392" t="s">
        <v>58</v>
      </c>
      <c r="F46" s="937" t="s">
        <v>19</v>
      </c>
      <c r="G46" s="300"/>
      <c r="H46" s="636"/>
      <c r="I46" s="638"/>
      <c r="J46" s="1103"/>
      <c r="Q46" s="657">
        <v>0</v>
      </c>
    </row>
    <row s="12253" customFormat="1" customHeight="1" ht="24.75" hidden="1">
      <c r="A47" s="1011"/>
      <c r="B47" s="640"/>
      <c r="C47" s="635"/>
      <c r="D47" s="637"/>
      <c r="E47" s="1392" t="s">
        <v>59</v>
      </c>
      <c r="F47" s="937" t="s">
        <v>19</v>
      </c>
      <c r="G47" s="300"/>
      <c r="I47" s="638"/>
      <c r="J47" s="1103"/>
      <c r="Q47" s="636">
        <v>0</v>
      </c>
    </row>
    <row s="1222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37"/>
      <c r="G49" s="300"/>
      <c r="Q49" s="301">
        <v>0</v>
      </c>
    </row>
    <row s="12228" customFormat="1" customHeight="1" ht="6" hidden="1">
      <c r="A50" s="1012"/>
      <c r="B50" s="653"/>
      <c r="C50" s="654"/>
      <c r="D50" s="466"/>
      <c r="E50" s="464"/>
      <c r="F50" s="467"/>
      <c r="G50" s="304"/>
      <c r="H50" s="636"/>
      <c r="I50" s="638"/>
      <c r="J50" s="1103"/>
      <c r="Q50" s="657">
        <v>0</v>
      </c>
    </row>
    <row s="12253" customFormat="1" customHeight="1" ht="28.5" hidden="1">
      <c r="A51" s="1013"/>
      <c r="B51" s="640"/>
      <c r="C51" s="757"/>
      <c r="D51" s="758"/>
      <c r="E51" s="618" t="s">
        <v>60</v>
      </c>
      <c r="F51" s="937" t="s">
        <v>19</v>
      </c>
      <c r="G51" s="759"/>
      <c r="I51" s="761"/>
      <c r="J51" s="1105"/>
      <c r="P51" s="762"/>
      <c r="Q51" s="760">
        <v>0</v>
      </c>
    </row>
    <row s="12228" customFormat="1" customHeight="1" ht="6" hidden="1">
      <c r="A52" s="1012"/>
      <c r="B52" s="653"/>
      <c r="C52" s="654"/>
      <c r="D52" s="466"/>
      <c r="E52" s="464"/>
      <c r="F52" s="467"/>
      <c r="G52" s="304"/>
      <c r="H52" s="636"/>
      <c r="I52" s="638"/>
      <c r="J52" s="1101"/>
      <c r="Q52" s="657">
        <v>0</v>
      </c>
    </row>
    <row s="12253" customFormat="1" customHeight="1" ht="27" hidden="1">
      <c r="A53" s="1013"/>
      <c r="B53" s="640"/>
      <c r="C53" s="757"/>
      <c r="D53" s="758"/>
      <c r="E53" s="618" t="s">
        <v>61</v>
      </c>
      <c r="F53" s="1275" t="s">
        <v>19</v>
      </c>
      <c r="G53" s="759"/>
      <c r="I53" s="761"/>
      <c r="J53" s="1105"/>
      <c r="P53" s="762"/>
      <c r="Q53" s="760">
        <v>0</v>
      </c>
    </row>
    <row s="12253" customFormat="1" customHeight="1" ht="27" hidden="1">
      <c r="A54" s="1013"/>
      <c r="B54" s="640"/>
      <c r="C54" s="757"/>
      <c r="D54" s="758"/>
      <c r="E54" s="618" t="s">
        <v>62</v>
      </c>
      <c r="F54" s="2001"/>
      <c r="G54" s="759"/>
      <c r="I54" s="761"/>
      <c r="J54" s="1105"/>
      <c r="P54" s="762"/>
      <c r="Q54" s="760">
        <v>0</v>
      </c>
    </row>
    <row s="12228" customFormat="1" customHeight="1" ht="6" hidden="1">
      <c r="A55" s="1012"/>
      <c r="B55" s="653"/>
      <c r="C55" s="654"/>
      <c r="D55" s="466"/>
      <c r="E55" s="464"/>
      <c r="F55" s="467"/>
      <c r="G55" s="304"/>
      <c r="H55" s="636"/>
      <c r="I55" s="638"/>
      <c r="J55" s="1101"/>
      <c r="Q55" s="657">
        <v>0</v>
      </c>
    </row>
    <row s="12253" customFormat="1" customHeight="1" ht="25.5" hidden="1">
      <c r="A56" s="1013"/>
      <c r="B56" s="640"/>
      <c r="C56" s="757"/>
      <c r="D56" s="758"/>
      <c r="E56" s="618" t="s">
        <v>63</v>
      </c>
      <c r="F56" s="1275" t="s">
        <v>19</v>
      </c>
      <c r="G56" s="759"/>
      <c r="I56" s="761"/>
      <c r="J56" s="1105"/>
      <c r="P56" s="762"/>
      <c r="Q56" s="760">
        <v>0</v>
      </c>
    </row>
    <row s="12228" customFormat="1" customHeight="1" ht="6" hidden="1">
      <c r="A57" s="1012"/>
      <c r="B57" s="653"/>
      <c r="C57" s="654"/>
      <c r="D57" s="466"/>
      <c r="E57" s="464"/>
      <c r="F57" s="467"/>
      <c r="G57" s="304"/>
      <c r="H57" s="636"/>
      <c r="I57" s="638"/>
      <c r="J57" s="1101"/>
      <c r="Q57" s="657">
        <v>0</v>
      </c>
    </row>
    <row s="12253" customFormat="1" customHeight="1" ht="15" hidden="1">
      <c r="A58" s="1013"/>
      <c r="B58" s="640"/>
      <c r="C58" s="757"/>
      <c r="D58" s="758"/>
      <c r="E58" s="618" t="s">
        <v>64</v>
      </c>
      <c r="F58" s="1275" t="s">
        <v>65</v>
      </c>
      <c r="G58" s="759"/>
      <c r="I58" s="761"/>
      <c r="J58" s="1105"/>
      <c r="P58" s="762"/>
      <c r="Q58" s="760">
        <v>0</v>
      </c>
    </row>
    <row s="1225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16"/>
      <c r="G59" s="759"/>
      <c r="I59" s="761"/>
      <c r="J59" s="1105"/>
      <c r="P59" s="762"/>
      <c r="Q59" s="760">
        <v>0</v>
      </c>
    </row>
    <row s="12253" customFormat="1" customHeight="1" ht="15" hidden="1">
      <c r="A60" s="1013"/>
      <c r="B60" s="640"/>
      <c r="C60" s="757"/>
      <c r="D60" s="758"/>
      <c r="E60" s="1392" t="s">
        <v>66</v>
      </c>
      <c r="F60" s="1378"/>
      <c r="G60" s="759"/>
      <c r="I60" s="761"/>
      <c r="J60" s="1105"/>
      <c r="P60" s="762"/>
      <c r="Q60" s="760">
        <v>0</v>
      </c>
    </row>
    <row s="12228" customFormat="1" customHeight="1" ht="6" hidden="1">
      <c r="A61" s="1012"/>
      <c r="B61" s="653"/>
      <c r="C61" s="654"/>
      <c r="D61" s="655"/>
      <c r="E61" s="656"/>
      <c r="F61" s="1280"/>
      <c r="G61" s="300"/>
      <c r="H61" s="636"/>
      <c r="I61" s="638"/>
      <c r="J61" s="1103"/>
      <c r="Q61" s="657">
        <v>0</v>
      </c>
    </row>
    <row s="12253" customFormat="1" customHeight="1" ht="33.75" hidden="1">
      <c r="A62" s="1012"/>
      <c r="B62" s="325"/>
      <c r="C62" s="635"/>
      <c r="D62" s="637"/>
      <c r="E62" s="1392" t="s">
        <v>67</v>
      </c>
      <c r="F62" s="1898" t="s">
        <v>65</v>
      </c>
      <c r="G62" s="300"/>
      <c r="H62" s="1000" t="s">
        <v>23</v>
      </c>
      <c r="I62" s="638"/>
      <c r="J62" s="1103"/>
      <c r="Q62" s="636">
        <v>0</v>
      </c>
    </row>
    <row s="12228"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498"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4DE1F94-102F-DA36-0605-06169003185A}"/>
    <hyperlink ref="H17" location="Титульный!H9" display="Как заполнить?" tooltip="Помощь по работе с полями отчётной формы" xr:uid="{6B62730C-15D2-57C5-47E7-58E0E691336B}"/>
    <hyperlink ref="H39" location="Титульный!H9" display="Как заполнить?" tooltip="Помощь по работе с полями отчётной формы" xr:uid="{FCB0492F-9341-C31F-F30C-D3B2119FDE7C}"/>
    <hyperlink ref="H62" location="Титульный!H9" display="Как заполнить?" tooltip="Помощь по работе с полями отчётной формы" xr:uid="{8F55D374-E481-5CB1-00AF-F998C550DC1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7F632-0771-049D-D04D-54CEC025DD21}" mc:Ignorable="x14ac xr xr2 xr3">
  <sheetPr>
    <tabColor rgb="FFCCCCFF"/>
    <pageSetUpPr fitToPage="1"/>
  </sheetPr>
  <dimension ref="A1:AC32"/>
  <sheetViews>
    <sheetView topLeftCell="A1" showGridLines="0" zoomScale="90" workbookViewId="0">
      <selection activeCell="G16" sqref="G16"/>
    </sheetView>
  </sheetViews>
  <sheetFormatPr defaultColWidth="9.140625" customHeight="1" defaultRowHeight="14.25"/>
  <cols>
    <col min="1" max="1" style="12253" width="8.00390625" hidden="1" customWidth="1"/>
    <col min="2" max="2" style="12330" width="6.00390625" hidden="1" customWidth="1"/>
    <col min="3" max="3" style="12253" width="3.00390625" customWidth="1"/>
    <col min="4" max="4" style="12429" width="3.00390625" customWidth="1"/>
    <col min="5" max="5" style="12253" width="6.00390625" customWidth="1"/>
    <col min="6" max="6" style="12253" width="2.7109375" hidden="1" customWidth="1"/>
    <col min="7" max="7" style="12253" width="46.7109375" customWidth="1"/>
    <col min="8" max="8" style="12253" width="42.00390625" customWidth="1"/>
    <col min="9" max="9" style="12253" width="14.00390625" customWidth="1"/>
    <col min="10" max="10" style="12430" width="3.00390625" customWidth="1"/>
    <col min="11" max="13" style="12430" width="9.140625" hidden="1"/>
    <col min="14" max="14" style="12430" width="25.7109375" hidden="1" customWidth="1"/>
    <col min="15" max="15" style="12430" width="14.421875" hidden="1" customWidth="1"/>
    <col min="16" max="19" style="12431" width="9.140625" hidden="1"/>
    <col min="20" max="27" style="12253" width="9.140625" hidden="1"/>
    <col min="28" max="28" style="12253" width="8.00390625" customWidth="1"/>
    <col min="29" max="29" style="12253" width="9.140625" hidden="1"/>
  </cols>
  <sheetData>
    <row s="12331"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2340"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2346" customFormat="1" customHeight="1" ht="3">
      <c r="A3" s="985"/>
      <c r="B3" s="644"/>
      <c r="C3" s="985"/>
      <c r="D3" s="391"/>
      <c r="E3" s="330"/>
      <c r="F3" s="736"/>
      <c r="G3" s="330"/>
      <c r="H3" s="330"/>
      <c r="I3" s="393"/>
      <c r="J3" s="474"/>
      <c r="K3" s="382"/>
      <c r="L3" s="382"/>
      <c r="M3" s="382"/>
      <c r="N3" s="453"/>
      <c r="O3" s="382"/>
      <c r="P3" s="452"/>
      <c r="Q3" s="452"/>
      <c r="R3" s="452"/>
      <c r="S3" s="452"/>
      <c r="AC3" s="343">
        <v>3</v>
      </c>
    </row>
    <row s="12346" customFormat="1" customHeight="1" ht="27.299999999999997">
      <c r="A4" s="985"/>
      <c r="B4" s="644"/>
      <c r="C4" s="985"/>
      <c r="D4" s="391"/>
      <c r="E4" s="2327" t="str">
        <f>NameTemplatesInListMO</f>
        <v>Перечень муниципальных районов и муниципальных образований (территорий оказания услуг)</v>
      </c>
      <c r="F4" s="2327"/>
      <c r="G4" s="2327"/>
      <c r="H4" s="2327"/>
      <c r="I4" s="2327"/>
      <c r="J4" s="474"/>
      <c r="K4" s="382"/>
      <c r="L4" s="382"/>
      <c r="M4" s="382"/>
      <c r="N4" s="453"/>
      <c r="O4" s="382"/>
      <c r="P4" s="452"/>
      <c r="Q4" s="452"/>
      <c r="R4" s="452"/>
      <c r="S4" s="452"/>
      <c r="AC4" s="343">
        <v>26</v>
      </c>
    </row>
    <row s="12346" customFormat="1" customHeight="1" ht="3">
      <c r="A5" s="985"/>
      <c r="B5" s="644"/>
      <c r="C5" s="985"/>
      <c r="D5" s="391"/>
      <c r="E5" s="330"/>
      <c r="F5" s="736"/>
      <c r="G5" s="394"/>
      <c r="H5" s="394"/>
      <c r="I5" s="395"/>
      <c r="J5" s="382"/>
      <c r="K5" s="382"/>
      <c r="L5" s="382"/>
      <c r="M5" s="382"/>
      <c r="N5" s="453"/>
      <c r="O5" s="382"/>
      <c r="P5" s="452"/>
      <c r="Q5" s="452"/>
      <c r="R5" s="452"/>
      <c r="S5" s="452"/>
      <c r="AC5" s="343">
        <v>3</v>
      </c>
    </row>
    <row s="12346"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2346"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2346"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2346"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2346"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2391" customFormat="1" customHeight="1" ht="47.25">
      <c r="A13" s="2326"/>
      <c r="B13" s="644">
        <v>1</v>
      </c>
      <c r="C13" s="644"/>
      <c r="D13" s="1027"/>
      <c r="E13" s="1007" t="str">
        <f>A12&amp;"."&amp;B13</f>
        <v>1.1</v>
      </c>
      <c r="F13" s="1022" t="s">
        <v>98</v>
      </c>
      <c r="G13" s="1020" t="s">
        <v>99</v>
      </c>
      <c r="H13" s="1020" t="s">
        <v>100</v>
      </c>
      <c r="I13" s="1018" t="s">
        <v>101</v>
      </c>
      <c r="J13" s="727">
        <f>MERGEVALUE(G13)</f>
      </c>
      <c r="K13" s="738"/>
      <c r="L13" s="738"/>
      <c r="M13" s="727" t="str">
        <f t="array" ref="M13:M13">IF(ISERROR(MATCH(MID(N13,1,250),MID(note_ter,1,250),0)),"n","y")</f>
        <v>n</v>
      </c>
      <c r="N13" s="738"/>
      <c r="O13" s="727" t="str">
        <f>H13&amp;"("&amp;I13&amp;")"</f>
        <v>Тайшетское городское поселение(25636101)</v>
      </c>
      <c r="P13" s="644"/>
      <c r="Q13" s="644"/>
      <c r="R13" s="647"/>
      <c r="S13" s="644"/>
      <c r="T13" s="644"/>
      <c r="U13" s="644"/>
      <c r="V13" s="649"/>
      <c r="W13" s="649"/>
      <c r="X13" s="646"/>
      <c r="Y13" s="646"/>
      <c r="Z13" s="646"/>
      <c r="AA13" s="646"/>
      <c r="AB13" s="646"/>
      <c r="AC13" s="650">
        <v>15</v>
      </c>
    </row>
    <row s="12391" customFormat="1" customHeight="1" ht="15.75">
      <c r="A14" s="2326"/>
      <c r="B14" s="644"/>
      <c r="C14" s="639"/>
      <c r="D14" s="1028"/>
      <c r="E14" s="648"/>
      <c r="F14" s="404"/>
      <c r="G14" s="642" t="s">
        <v>102</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customHeight="1" ht="15">
      <c r="A15" s="2444" t="s">
        <v>103</v>
      </c>
      <c r="B15" s="1387"/>
      <c r="C15" s="1028" t="s">
        <v>104</v>
      </c>
      <c r="D15" s="2045"/>
      <c r="E15" s="2032" t="str">
        <f>A15</f>
        <v>2</v>
      </c>
      <c r="F15" s="1031" t="s">
        <v>105</v>
      </c>
      <c r="G15" s="767" t="str">
        <f>"Территория "&amp;E15</f>
        <v>Территория 2</v>
      </c>
      <c r="H15" s="1019"/>
      <c r="I15" s="1019"/>
      <c r="J15" s="1016"/>
      <c r="K15" s="1851"/>
      <c r="L15" s="1851"/>
      <c r="M15" s="1851"/>
      <c r="N15" s="453"/>
      <c r="O15" s="1851"/>
      <c r="P15" s="452"/>
      <c r="Q15" s="452"/>
      <c r="R15" s="452"/>
      <c r="S15" s="452"/>
      <c r="T15" s="5849"/>
      <c r="U15" s="5849"/>
      <c r="V15" s="5849"/>
      <c r="W15" s="5849"/>
      <c r="X15" s="5849"/>
      <c r="Y15" s="5849"/>
      <c r="Z15" s="5849"/>
      <c r="AA15" s="5849"/>
      <c r="AB15" s="5849"/>
      <c r="AC15" s="5849"/>
    </row>
    <row customHeight="1" ht="15">
      <c r="A16" s="2444"/>
      <c r="B16" s="1387">
        <v>1</v>
      </c>
      <c r="C16" s="1387"/>
      <c r="D16" s="1027"/>
      <c r="E16" s="2040" t="str">
        <f>A15&amp;"."&amp;B16</f>
        <v>2.1</v>
      </c>
      <c r="F16" s="1030" t="s">
        <v>106</v>
      </c>
      <c r="G16" s="1020" t="s">
        <v>107</v>
      </c>
      <c r="H16" s="1020" t="s">
        <v>107</v>
      </c>
      <c r="I16" s="1018" t="s">
        <v>108</v>
      </c>
      <c r="J16" s="1851"/>
      <c r="K16" s="1863"/>
      <c r="L16" s="1863"/>
      <c r="M16" s="1851" t="str">
        <f t="array" ref="M16:M16">IF(ISERROR(MATCH(MID(N16,1,250),MID(note_ter,1,250),0)),"n","y")</f>
        <v>n</v>
      </c>
      <c r="N16" s="1863"/>
      <c r="O16" s="1851" t="str">
        <f>H16&amp;"("&amp;I16&amp;")"</f>
        <v>город Иркутск(25701000)</v>
      </c>
      <c r="P16" s="1387"/>
      <c r="Q16" s="1387"/>
      <c r="R16" s="647"/>
      <c r="S16" s="1387"/>
      <c r="T16" s="1387"/>
      <c r="U16" s="1387"/>
      <c r="V16" s="649"/>
      <c r="W16" s="649"/>
      <c r="X16" s="646"/>
      <c r="Y16" s="646"/>
      <c r="Z16" s="646"/>
      <c r="AA16" s="646"/>
      <c r="AB16" s="646"/>
      <c r="AC16" s="646"/>
    </row>
    <row customHeight="1" ht="15">
      <c r="A17" s="2444"/>
      <c r="B17" s="1387"/>
      <c r="C17" s="639"/>
      <c r="D17" s="1028"/>
      <c r="E17" s="648"/>
      <c r="F17" s="404"/>
      <c r="G17" s="642" t="s">
        <v>102</v>
      </c>
      <c r="H17" s="414"/>
      <c r="I17" s="651"/>
      <c r="J17" s="1863"/>
      <c r="K17" s="1863"/>
      <c r="L17" s="1863"/>
      <c r="M17" s="1863"/>
      <c r="N17" s="1851"/>
      <c r="O17" s="1863"/>
      <c r="P17" s="1387"/>
      <c r="Q17" s="1387"/>
      <c r="R17" s="647"/>
      <c r="S17" s="1387"/>
      <c r="T17" s="1387"/>
      <c r="U17" s="1387"/>
      <c r="V17" s="649"/>
      <c r="W17" s="649"/>
      <c r="X17" s="646"/>
      <c r="Y17" s="646"/>
      <c r="Z17" s="646"/>
      <c r="AA17" s="646"/>
      <c r="AB17" s="646"/>
      <c r="AC17" s="646"/>
    </row>
    <row s="12346" customFormat="1" customHeight="1" ht="14.699999999999998">
      <c r="A18" s="985"/>
      <c r="B18" s="644"/>
      <c r="C18" s="985"/>
      <c r="D18" s="1009"/>
      <c r="E18" s="1021"/>
      <c r="F18" s="405"/>
      <c r="G18" s="643" t="s">
        <v>109</v>
      </c>
      <c r="H18" s="405"/>
      <c r="I18" s="406"/>
      <c r="J18" s="476"/>
      <c r="K18" s="382"/>
      <c r="L18" s="382"/>
      <c r="M18" s="382"/>
      <c r="N18" s="453" t="s">
        <v>110</v>
      </c>
      <c r="O18" s="382"/>
      <c r="P18" s="452"/>
      <c r="Q18" s="452"/>
      <c r="R18" s="452"/>
      <c r="S18" s="452"/>
      <c r="AC18" s="343">
        <v>14</v>
      </c>
    </row>
    <row s="12346" customFormat="1" customHeight="1" ht="22.049999999999997">
      <c r="A19" s="985"/>
      <c r="B19" s="644"/>
      <c r="C19" s="985"/>
      <c r="D19" s="392"/>
      <c r="E19" s="407"/>
      <c r="F19" s="407"/>
      <c r="G19" s="407"/>
      <c r="H19" s="407"/>
      <c r="I19" s="407"/>
      <c r="J19" s="382"/>
      <c r="K19" s="382"/>
      <c r="L19" s="382"/>
      <c r="M19" s="382"/>
      <c r="N19" s="453"/>
      <c r="O19" s="382"/>
      <c r="P19" s="452"/>
      <c r="Q19" s="452"/>
      <c r="R19" s="452"/>
      <c r="S19" s="452"/>
      <c r="AC19" s="343">
        <v>21</v>
      </c>
    </row>
    <row s="12346" customFormat="1" customHeight="1" ht="14.699999999999998">
      <c r="A20" s="985"/>
      <c r="B20" s="644"/>
      <c r="C20" s="985"/>
      <c r="D20" s="392"/>
      <c r="E20" s="310"/>
      <c r="F20" s="985"/>
      <c r="G20" s="310"/>
      <c r="H20" s="310"/>
      <c r="I20" s="310"/>
      <c r="J20" s="382"/>
      <c r="K20" s="382"/>
      <c r="L20" s="382"/>
      <c r="M20" s="382"/>
      <c r="N20" s="453"/>
      <c r="O20" s="382"/>
      <c r="P20" s="452"/>
      <c r="Q20" s="452"/>
      <c r="R20" s="452"/>
      <c r="S20" s="452"/>
      <c r="AC20" s="343">
        <v>14</v>
      </c>
    </row>
    <row s="12346" customFormat="1" customHeight="1" ht="1.05">
      <c r="A21" s="985"/>
      <c r="B21" s="644"/>
      <c r="C21" s="985"/>
      <c r="D21" s="392"/>
      <c r="E21" s="310"/>
      <c r="F21" s="985"/>
      <c r="G21" s="310"/>
      <c r="H21" s="310"/>
      <c r="I21" s="310"/>
      <c r="J21" s="382"/>
      <c r="K21" s="382"/>
      <c r="L21" s="382"/>
      <c r="M21" s="382"/>
      <c r="N21" s="453"/>
      <c r="O21" s="382"/>
      <c r="P21" s="452"/>
      <c r="Q21" s="452"/>
      <c r="R21" s="452"/>
      <c r="S21" s="452"/>
      <c r="AC21" s="343">
        <v>1</v>
      </c>
    </row>
    <row s="12424" customFormat="1" customHeight="1" ht="10.5">
      <c r="B22" s="1061"/>
      <c r="D22" s="409"/>
      <c r="J22" s="382"/>
      <c r="K22" s="382"/>
      <c r="L22" s="382"/>
      <c r="M22" s="382"/>
      <c r="N22" s="453"/>
      <c r="O22" s="382"/>
      <c r="P22" s="452"/>
      <c r="Q22" s="452"/>
      <c r="R22" s="452"/>
      <c r="S22" s="452"/>
      <c r="AC22" s="408">
        <v>10</v>
      </c>
    </row>
    <row s="12424" customFormat="1" customHeight="1" ht="10.5">
      <c r="B23" s="1061"/>
      <c r="D23" s="409"/>
      <c r="J23" s="382"/>
      <c r="K23" s="382"/>
      <c r="L23" s="382"/>
      <c r="M23" s="382"/>
      <c r="N23" s="453"/>
      <c r="O23" s="382"/>
      <c r="P23" s="452"/>
      <c r="Q23" s="452"/>
      <c r="R23" s="452"/>
      <c r="S23" s="452"/>
      <c r="AC23" s="408">
        <v>10</v>
      </c>
    </row>
    <row customHeight="1" ht="14.699999999999998">
      <c r="AC24" s="310">
        <v>14</v>
      </c>
    </row>
    <row customHeight="1" ht="14.699999999999998">
      <c r="AC25" s="310">
        <v>14</v>
      </c>
    </row>
    <row customHeight="1" ht="14.699999999999998">
      <c r="AC26" s="310">
        <v>14</v>
      </c>
    </row>
    <row customHeight="1" ht="14.699999999999998">
      <c r="H27" s="289"/>
      <c r="AC27" s="310">
        <v>14</v>
      </c>
    </row>
    <row customHeight="1" ht="14.699999999999998">
      <c r="AC28" s="310">
        <v>14</v>
      </c>
    </row>
    <row customHeight="1" ht="14.699999999999998">
      <c r="AC29" s="310">
        <v>14</v>
      </c>
    </row>
    <row customHeight="1" ht="14.699999999999998">
      <c r="AC30" s="310">
        <v>14</v>
      </c>
    </row>
    <row customHeight="1" ht="14.699999999999998">
      <c r="J31" s="310"/>
      <c r="K31" s="310"/>
      <c r="L31" s="310"/>
      <c r="AC31" s="310">
        <v>14</v>
      </c>
    </row>
    <row customHeight="1" ht="22.5" hidden="1">
      <c r="A32" s="985" t="s">
        <v>81</v>
      </c>
      <c r="B32" s="644">
        <v>0</v>
      </c>
      <c r="C32" s="985">
        <v>3</v>
      </c>
      <c r="D32" s="392">
        <v>3</v>
      </c>
      <c r="E32" s="310">
        <v>6</v>
      </c>
      <c r="F32" s="985">
        <v>0</v>
      </c>
      <c r="G32" s="310">
        <v>46</v>
      </c>
      <c r="H32" s="310">
        <v>42</v>
      </c>
      <c r="I32" s="310">
        <v>14</v>
      </c>
      <c r="J32" s="382">
        <v>3</v>
      </c>
      <c r="K32" s="382">
        <v>0</v>
      </c>
      <c r="L32" s="382">
        <v>0</v>
      </c>
      <c r="M32" s="382">
        <v>0</v>
      </c>
      <c r="N32" s="453">
        <v>0</v>
      </c>
      <c r="O32" s="382">
        <v>0</v>
      </c>
      <c r="P32" s="452">
        <v>0</v>
      </c>
      <c r="Q32" s="452">
        <v>0</v>
      </c>
      <c r="R32" s="452">
        <v>0</v>
      </c>
      <c r="S32" s="452">
        <v>0</v>
      </c>
      <c r="T32" s="310">
        <v>0</v>
      </c>
      <c r="U32" s="310">
        <v>0</v>
      </c>
      <c r="V32" s="310">
        <v>0</v>
      </c>
      <c r="W32" s="310">
        <v>0</v>
      </c>
      <c r="X32" s="310">
        <v>0</v>
      </c>
      <c r="Y32" s="310">
        <v>0</v>
      </c>
      <c r="Z32" s="310">
        <v>0</v>
      </c>
      <c r="AA32" s="310">
        <v>0</v>
      </c>
      <c r="AB32" s="310">
        <v>8</v>
      </c>
      <c r="AC32" s="310">
        <v>23</v>
      </c>
    </row>
  </sheetData>
  <sheetProtection formatColumns="0" formatRows="0" autoFilter="0" sort="0" insertRows="0" insertColumns="1" deleteRows="0" deleteColumns="0"/>
  <mergeCells count="5">
    <mergeCell ref="A12:A14"/>
    <mergeCell ref="E4:I4"/>
    <mergeCell ref="E8:G8"/>
    <mergeCell ref="H8:I8"/>
    <mergeCell ref="A15:A17"/>
  </mergeCells>
  <dataValidations count="2">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2AAED-7911-81FD-975D-776785984E9F}" mc:Ignorable="x14ac xr xr2 xr3">
  <sheetPr>
    <tabColor rgb="FFCCCCFF"/>
  </sheetPr>
  <dimension ref="A1:AM56"/>
  <sheetViews>
    <sheetView topLeftCell="A1" showGridLines="0" zoomScale="90" workbookViewId="0">
      <selection activeCell="M37" sqref="M37"/>
    </sheetView>
  </sheetViews>
  <sheetFormatPr defaultColWidth="9.140625" customHeight="1" defaultRowHeight="11.25"/>
  <cols>
    <col min="1" max="1" style="12467" width="6.421875" hidden="1" customWidth="1"/>
    <col min="2" max="2" style="12467" width="2.00390625" hidden="1" customWidth="1"/>
    <col min="3" max="3" style="12467" width="3.00390625" customWidth="1"/>
    <col min="4" max="4" style="12467" width="4.00390625" customWidth="1"/>
    <col min="5" max="5" style="12467" width="44.00390625" customWidth="1"/>
    <col min="6" max="6" style="12467" width="6.421875" customWidth="1"/>
    <col min="7" max="7" style="12467" width="4.00390625" customWidth="1"/>
    <col min="8" max="8" style="12467" width="5.00390625" customWidth="1"/>
    <col min="9" max="9" style="12467" width="52.00390625" customWidth="1"/>
    <col min="10" max="10" style="12467" width="7.00390625" customWidth="1"/>
    <col min="11" max="11" style="12467" width="3.00390625" customWidth="1"/>
    <col min="12" max="12" style="12467" width="6.00390625" customWidth="1"/>
    <col min="13" max="13" style="12467" width="56.00390625" customWidth="1"/>
    <col min="14" max="14" style="12536" width="8.00390625" customWidth="1"/>
    <col min="15" max="20" style="12430" width="9.140625" hidden="1"/>
    <col min="21" max="24" style="12537" width="9.140625" hidden="1"/>
    <col min="25" max="37" style="12536" width="9.140625" hidden="1"/>
    <col min="38" max="38" style="12536" width="8.00390625" customWidth="1"/>
    <col min="39" max="39" style="12467"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об условиях, на которых осуществляется поставка товаров (оказание услуг) в сфере теплоснабжения</v>
      </c>
      <c r="E4" s="2347"/>
      <c r="F4" s="2347"/>
      <c r="G4" s="2347"/>
      <c r="H4" s="2347"/>
      <c r="I4" s="2348"/>
      <c r="J4" s="811"/>
      <c r="K4" s="811"/>
      <c r="L4" s="811"/>
      <c r="M4" s="811"/>
      <c r="AM4" s="810">
        <v>34</v>
      </c>
    </row>
    <row s="12438" customFormat="1" customHeight="1" ht="14.699999999999998">
      <c r="A5" s="812"/>
      <c r="B5" s="812"/>
      <c r="C5" s="812"/>
      <c r="D5" s="2349" t="str">
        <f>IF(org=0,"Не определено",org)</f>
        <v>АО "Байкалэнерго"</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2438"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2438"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111</v>
      </c>
      <c r="E9" s="2354"/>
      <c r="F9" s="2355" t="s">
        <v>112</v>
      </c>
      <c r="G9" s="2356"/>
      <c r="H9" s="2356"/>
      <c r="I9" s="2356"/>
      <c r="J9" s="2359" t="s">
        <v>113</v>
      </c>
      <c r="K9" s="2359"/>
      <c r="L9" s="2359"/>
      <c r="M9" s="2359"/>
      <c r="AM9" s="810">
        <v>18</v>
      </c>
    </row>
    <row customHeight="1" ht="24">
      <c r="A10" s="2353"/>
      <c r="B10" s="819"/>
      <c r="C10" s="752"/>
      <c r="D10" s="750" t="s">
        <v>87</v>
      </c>
      <c r="E10" s="750" t="s">
        <v>88</v>
      </c>
      <c r="F10" s="750" t="s">
        <v>114</v>
      </c>
      <c r="G10" s="2360" t="s">
        <v>87</v>
      </c>
      <c r="H10" s="2361"/>
      <c r="I10" s="750" t="s">
        <v>88</v>
      </c>
      <c r="J10" s="750" t="s">
        <v>114</v>
      </c>
      <c r="K10" s="2360" t="s">
        <v>87</v>
      </c>
      <c r="L10" s="2361"/>
      <c r="M10" s="750" t="s">
        <v>88</v>
      </c>
      <c r="N10" s="1854"/>
      <c r="AM10" s="810">
        <v>23</v>
      </c>
    </row>
    <row s="12467" customFormat="1" customHeight="1" ht="11.25" hidden="1">
      <c r="A11" s="820"/>
      <c r="B11" s="820"/>
      <c r="C11" s="820"/>
      <c r="D11" s="821" t="s">
        <v>115</v>
      </c>
      <c r="E11" s="821" t="s">
        <v>103</v>
      </c>
      <c r="F11" s="821" t="s">
        <v>89</v>
      </c>
      <c r="G11" s="2342" t="s">
        <v>90</v>
      </c>
      <c r="H11" s="2343"/>
      <c r="I11" s="821" t="s">
        <v>116</v>
      </c>
      <c r="J11" s="821" t="s">
        <v>91</v>
      </c>
      <c r="K11" s="2344" t="s">
        <v>92</v>
      </c>
      <c r="L11" s="2345"/>
      <c r="M11" s="821" t="s">
        <v>117</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118</v>
      </c>
      <c r="P12" s="1640" t="s">
        <v>119</v>
      </c>
      <c r="Q12" s="1640" t="s">
        <v>120</v>
      </c>
      <c r="R12" s="1640" t="s">
        <v>121</v>
      </c>
      <c r="AM12" s="810">
        <v>1</v>
      </c>
    </row>
    <row s="12467" customFormat="1" customHeight="1" ht="15.75">
      <c r="A13" s="520"/>
      <c r="B13" s="520"/>
      <c r="C13" s="753"/>
      <c r="D13" s="2335" t="s">
        <v>115</v>
      </c>
      <c r="E13" s="2336" t="str">
        <f>INDEX(VD_NAME_LIST,MATCH("4190064",VD_ID_LIST,0))</f>
        <v>Производство тепловой энергии. Некомбинированная выработка</v>
      </c>
      <c r="F13" s="2339" t="s">
        <v>65</v>
      </c>
      <c r="G13" s="2340"/>
      <c r="H13" s="2341">
        <v>1</v>
      </c>
      <c r="I13" s="8744" t="str">
        <f>IF($U$13="","",INDEX(TERRITORY_MR_LIST,MATCH($U$13,TERRITORY_LIST_ID,0)))</f>
        <v>Территория 1</v>
      </c>
      <c r="J13" s="2334" t="s">
        <v>65</v>
      </c>
      <c r="K13" s="829"/>
      <c r="L13" s="754" t="s">
        <v>115</v>
      </c>
      <c r="M13" s="3175" t="s">
        <v>122</v>
      </c>
      <c r="N13" s="1039"/>
      <c r="O13" s="1643" t="s">
        <v>123</v>
      </c>
      <c r="P13" s="1640" t="str">
        <f>$E$13</f>
        <v>Производство тепловой энергии. Некомбинированная выработка</v>
      </c>
      <c r="Q13" s="1640" t="str">
        <f>IF($F$13="нет","без дифференциации",$I$13)</f>
        <v>Территория 1</v>
      </c>
      <c r="R13" s="1640" t="str">
        <f>IF($J$13="нет","без дифференциации",M13)</f>
        <v>Котельная №1</v>
      </c>
      <c r="S13" s="1643"/>
      <c r="T13" s="1643"/>
      <c r="U13" s="1493" t="s">
        <v>97</v>
      </c>
      <c r="V13" s="1493" t="s">
        <v>124</v>
      </c>
      <c r="W13" s="1493"/>
      <c r="X13" s="1493"/>
      <c r="Y13" s="831" t="s">
        <v>125</v>
      </c>
      <c r="Z13" s="831">
        <v>1705000</v>
      </c>
      <c r="AA13" s="831"/>
      <c r="AB13" s="831"/>
      <c r="AC13" s="831"/>
      <c r="AD13" s="831"/>
      <c r="AE13" s="831"/>
      <c r="AF13" s="831"/>
      <c r="AG13" s="831"/>
      <c r="AH13" s="831"/>
      <c r="AI13" s="831"/>
      <c r="AJ13" s="831"/>
      <c r="AK13" s="831"/>
      <c r="AL13" s="831"/>
      <c r="AM13" s="833">
        <v>15</v>
      </c>
    </row>
    <row customHeight="1" ht="15">
      <c r="A14" s="650"/>
      <c r="B14" s="650"/>
      <c r="C14" s="403"/>
      <c r="D14" s="2048"/>
      <c r="E14" s="2048"/>
      <c r="F14" s="2048"/>
      <c r="G14" s="2048"/>
      <c r="H14" s="2048"/>
      <c r="I14" s="8755" t="str">
        <f>IF($U$13="","",INDEX(TERRITORY_MR_LIST,MATCH($U$13,TERRITORY_LIST_ID,0)))</f>
        <v>Территория 1</v>
      </c>
      <c r="J14" s="2048"/>
      <c r="K14" s="2026" t="s">
        <v>104</v>
      </c>
      <c r="L14" s="1956" t="s">
        <v>103</v>
      </c>
      <c r="M14" s="1038" t="s">
        <v>126</v>
      </c>
      <c r="N14" s="1039"/>
      <c r="O14" s="831" t="s">
        <v>127</v>
      </c>
      <c r="P14" s="831" t="str">
        <f>$E$13</f>
        <v>Производство тепловой энергии. Некомбинированная выработка</v>
      </c>
      <c r="Q14" s="831" t="str">
        <f>IF($F$13="нет","без дифференциации",$I$13)</f>
        <v>Территория 1</v>
      </c>
      <c r="R14" s="831" t="str">
        <f>IF($J$14="нет","без дифференциации",$M$14)</f>
        <v>Котельная №2</v>
      </c>
      <c r="S14" s="831"/>
      <c r="T14" s="831"/>
      <c r="U14" s="832"/>
      <c r="V14" s="831"/>
      <c r="W14" s="831"/>
      <c r="X14" s="822"/>
      <c r="Y14" s="822" t="s">
        <v>125</v>
      </c>
      <c r="Z14" s="822">
        <v>1705000</v>
      </c>
      <c r="AA14" s="822"/>
      <c r="AB14" s="822"/>
      <c r="AC14" s="822"/>
      <c r="AD14" s="822"/>
      <c r="AE14" s="822"/>
      <c r="AF14" s="822"/>
      <c r="AG14" s="822"/>
      <c r="AH14" s="822"/>
      <c r="AI14" s="822"/>
      <c r="AJ14" s="822"/>
      <c r="AK14" s="822"/>
      <c r="AL14" s="822"/>
      <c r="AM14" s="3186"/>
    </row>
    <row customHeight="1" ht="15">
      <c r="A15" s="650"/>
      <c r="B15" s="650"/>
      <c r="C15" s="403"/>
      <c r="D15" s="2048"/>
      <c r="E15" s="2048"/>
      <c r="F15" s="2048"/>
      <c r="G15" s="2048"/>
      <c r="H15" s="2048"/>
      <c r="I15" s="8755" t="str">
        <f>IF($U$13="","",INDEX(TERRITORY_MR_LIST,MATCH($U$13,TERRITORY_LIST_ID,0)))</f>
        <v>Территория 1</v>
      </c>
      <c r="J15" s="2048"/>
      <c r="K15" s="2026" t="s">
        <v>104</v>
      </c>
      <c r="L15" s="1956" t="s">
        <v>89</v>
      </c>
      <c r="M15" s="1038" t="s">
        <v>128</v>
      </c>
      <c r="N15" s="1039"/>
      <c r="O15" s="831" t="s">
        <v>129</v>
      </c>
      <c r="P15" s="831" t="str">
        <f>$E$13</f>
        <v>Производство тепловой энергии. Некомбинированная выработка</v>
      </c>
      <c r="Q15" s="831" t="str">
        <f>IF($F$13="нет","без дифференциации",$I$13)</f>
        <v>Территория 1</v>
      </c>
      <c r="R15" s="831" t="str">
        <f>IF($J$15="нет","без дифференциации",$M$15)</f>
        <v>Котельная №3</v>
      </c>
      <c r="S15" s="831"/>
      <c r="T15" s="831"/>
      <c r="U15" s="832"/>
      <c r="V15" s="831"/>
      <c r="W15" s="831"/>
      <c r="X15" s="822"/>
      <c r="Y15" s="822" t="s">
        <v>125</v>
      </c>
      <c r="Z15" s="822">
        <v>1705000</v>
      </c>
      <c r="AA15" s="822"/>
      <c r="AB15" s="822"/>
      <c r="AC15" s="822"/>
      <c r="AD15" s="822"/>
      <c r="AE15" s="822"/>
      <c r="AF15" s="822"/>
      <c r="AG15" s="822"/>
      <c r="AH15" s="822"/>
      <c r="AI15" s="822"/>
      <c r="AJ15" s="822"/>
      <c r="AK15" s="822"/>
      <c r="AL15" s="822"/>
      <c r="AM15" s="3186"/>
    </row>
    <row customHeight="1" ht="15">
      <c r="A16" s="650"/>
      <c r="B16" s="650"/>
      <c r="C16" s="403"/>
      <c r="D16" s="2048"/>
      <c r="E16" s="2048"/>
      <c r="F16" s="2048"/>
      <c r="G16" s="2048"/>
      <c r="H16" s="2048"/>
      <c r="I16" s="8755" t="str">
        <f>IF($U$13="","",INDEX(TERRITORY_MR_LIST,MATCH($U$13,TERRITORY_LIST_ID,0)))</f>
        <v>Территория 1</v>
      </c>
      <c r="J16" s="2048"/>
      <c r="K16" s="2026" t="s">
        <v>104</v>
      </c>
      <c r="L16" s="1956" t="s">
        <v>90</v>
      </c>
      <c r="M16" s="1038" t="s">
        <v>130</v>
      </c>
      <c r="N16" s="1039"/>
      <c r="O16" s="831" t="s">
        <v>131</v>
      </c>
      <c r="P16" s="831" t="str">
        <f>$E$13</f>
        <v>Производство тепловой энергии. Некомбинированная выработка</v>
      </c>
      <c r="Q16" s="831" t="str">
        <f>IF($F$13="нет","без дифференциации",$I$13)</f>
        <v>Территория 1</v>
      </c>
      <c r="R16" s="831" t="str">
        <f>IF($J$16="нет","без дифференциации",$M$16)</f>
        <v>Котельная №4</v>
      </c>
      <c r="S16" s="831"/>
      <c r="T16" s="831"/>
      <c r="U16" s="832"/>
      <c r="V16" s="831"/>
      <c r="W16" s="831"/>
      <c r="X16" s="822"/>
      <c r="Y16" s="822" t="s">
        <v>125</v>
      </c>
      <c r="Z16" s="822">
        <v>1705000</v>
      </c>
      <c r="AA16" s="822"/>
      <c r="AB16" s="822"/>
      <c r="AC16" s="822"/>
      <c r="AD16" s="822"/>
      <c r="AE16" s="822"/>
      <c r="AF16" s="822"/>
      <c r="AG16" s="822"/>
      <c r="AH16" s="822"/>
      <c r="AI16" s="822"/>
      <c r="AJ16" s="822"/>
      <c r="AK16" s="822"/>
      <c r="AL16" s="822"/>
      <c r="AM16" s="3186"/>
    </row>
    <row customHeight="1" ht="15">
      <c r="A17" s="650"/>
      <c r="B17" s="650"/>
      <c r="C17" s="403"/>
      <c r="D17" s="2048"/>
      <c r="E17" s="2048"/>
      <c r="F17" s="2048"/>
      <c r="G17" s="2048"/>
      <c r="H17" s="2048"/>
      <c r="I17" s="8755" t="str">
        <f>IF($U$13="","",INDEX(TERRITORY_MR_LIST,MATCH($U$13,TERRITORY_LIST_ID,0)))</f>
        <v>Территория 1</v>
      </c>
      <c r="J17" s="2048"/>
      <c r="K17" s="2026" t="s">
        <v>104</v>
      </c>
      <c r="L17" s="1956" t="s">
        <v>116</v>
      </c>
      <c r="M17" s="1038" t="s">
        <v>132</v>
      </c>
      <c r="N17" s="1039"/>
      <c r="O17" s="831" t="s">
        <v>133</v>
      </c>
      <c r="P17" s="831" t="str">
        <f>$E$13</f>
        <v>Производство тепловой энергии. Некомбинированная выработка</v>
      </c>
      <c r="Q17" s="831" t="str">
        <f>IF($F$13="нет","без дифференциации",$I$13)</f>
        <v>Территория 1</v>
      </c>
      <c r="R17" s="831" t="str">
        <f>IF($J$17="нет","без дифференциации",$M$17)</f>
        <v>Котельная №5</v>
      </c>
      <c r="S17" s="831"/>
      <c r="T17" s="831"/>
      <c r="U17" s="832"/>
      <c r="V17" s="831"/>
      <c r="W17" s="831"/>
      <c r="X17" s="822"/>
      <c r="Y17" s="822" t="s">
        <v>125</v>
      </c>
      <c r="Z17" s="822">
        <v>1705000</v>
      </c>
      <c r="AA17" s="822"/>
      <c r="AB17" s="822"/>
      <c r="AC17" s="822"/>
      <c r="AD17" s="822"/>
      <c r="AE17" s="822"/>
      <c r="AF17" s="822"/>
      <c r="AG17" s="822"/>
      <c r="AH17" s="822"/>
      <c r="AI17" s="822"/>
      <c r="AJ17" s="822"/>
      <c r="AK17" s="822"/>
      <c r="AL17" s="822"/>
      <c r="AM17" s="3186"/>
    </row>
    <row s="12467" customFormat="1" customHeight="1" ht="15.75">
      <c r="A18" s="520"/>
      <c r="B18" s="520"/>
      <c r="C18" s="403"/>
      <c r="D18" s="2335"/>
      <c r="E18" s="2337"/>
      <c r="F18" s="2334"/>
      <c r="G18" s="2340"/>
      <c r="H18" s="2341"/>
      <c r="I18" s="8762" t="str">
        <f>IF($U$13="","",INDEX(TERRITORY_MR_LIST,MATCH($U$13,TERRITORY_LIST_ID,0)))</f>
        <v>Территория 1</v>
      </c>
      <c r="J18" s="2334"/>
      <c r="K18" s="648"/>
      <c r="L18" s="404"/>
      <c r="M18" s="834" t="s">
        <v>134</v>
      </c>
      <c r="N18" s="1039"/>
      <c r="O18" s="1643"/>
      <c r="P18" s="1640"/>
      <c r="Q18" s="1640"/>
      <c r="R18" s="1640"/>
      <c r="S18" s="1643"/>
      <c r="T18" s="1643"/>
      <c r="U18" s="1493"/>
      <c r="V18" s="1493"/>
      <c r="W18" s="1493"/>
      <c r="X18" s="1493"/>
      <c r="Y18" s="831"/>
      <c r="Z18" s="831"/>
      <c r="AA18" s="831"/>
      <c r="AB18" s="831"/>
      <c r="AC18" s="831"/>
      <c r="AD18" s="831"/>
      <c r="AE18" s="831"/>
      <c r="AF18" s="831"/>
      <c r="AG18" s="831"/>
      <c r="AH18" s="831"/>
      <c r="AI18" s="831"/>
      <c r="AJ18" s="831"/>
      <c r="AK18" s="831"/>
      <c r="AL18" s="831"/>
      <c r="AM18" s="833">
        <v>15</v>
      </c>
    </row>
    <row customHeight="1" ht="15">
      <c r="A19" s="650"/>
      <c r="B19" s="650"/>
      <c r="C19" s="403"/>
      <c r="D19" s="2048"/>
      <c r="E19" s="2048"/>
      <c r="F19" s="2048"/>
      <c r="G19" s="2788" t="s">
        <v>104</v>
      </c>
      <c r="H19" s="2330" t="s">
        <v>103</v>
      </c>
      <c r="I19" s="2789" t="str">
        <f>IF(U19="","",INDEX(TERRITORY_MR_LIST,MATCH(U19,TERRITORY_LIST_ID,0)))</f>
        <v>Территория 2</v>
      </c>
      <c r="J19" s="2334" t="s">
        <v>65</v>
      </c>
      <c r="K19" s="1059"/>
      <c r="L19" s="2009" t="s">
        <v>115</v>
      </c>
      <c r="M19" s="8768" t="s">
        <v>135</v>
      </c>
      <c r="N19" s="831"/>
      <c r="O19" s="831" t="s">
        <v>136</v>
      </c>
      <c r="P19" s="831" t="str">
        <f>$E$13</f>
        <v>Производство тепловой энергии. Некомбинированная выработка</v>
      </c>
      <c r="Q19" s="831" t="str">
        <f>IF($F$19="нет","без дифференциации",$I$19)</f>
        <v>Территория 2</v>
      </c>
      <c r="R19" s="831" t="str">
        <f>IF($J$19="нет","без дифференциации",$M$19)</f>
        <v>Ленская 6</v>
      </c>
      <c r="S19" s="831"/>
      <c r="T19" s="831"/>
      <c r="U19" s="832" t="s">
        <v>105</v>
      </c>
      <c r="V19" s="831"/>
      <c r="W19" s="831"/>
      <c r="X19" s="822"/>
      <c r="Y19" s="822" t="s">
        <v>125</v>
      </c>
      <c r="Z19" s="822">
        <v>1705000</v>
      </c>
      <c r="AA19" s="822"/>
      <c r="AB19" s="822"/>
      <c r="AC19" s="822"/>
      <c r="AD19" s="822"/>
      <c r="AE19" s="822"/>
      <c r="AF19" s="822"/>
      <c r="AG19" s="822"/>
      <c r="AH19" s="822"/>
      <c r="AI19" s="822"/>
      <c r="AJ19" s="822"/>
      <c r="AK19" s="822"/>
      <c r="AL19" s="822"/>
      <c r="AM19" s="8769"/>
    </row>
    <row customHeight="1" ht="15">
      <c r="A20" s="650"/>
      <c r="B20" s="650"/>
      <c r="C20" s="403"/>
      <c r="D20" s="2048"/>
      <c r="E20" s="2048"/>
      <c r="F20" s="2048"/>
      <c r="G20" s="2048"/>
      <c r="H20" s="2048"/>
      <c r="I20" s="2048"/>
      <c r="J20" s="2048"/>
      <c r="K20" s="2026" t="s">
        <v>104</v>
      </c>
      <c r="L20" s="1956" t="s">
        <v>103</v>
      </c>
      <c r="M20" s="1038" t="s">
        <v>137</v>
      </c>
      <c r="N20" s="1039"/>
      <c r="O20" s="831" t="s">
        <v>138</v>
      </c>
      <c r="P20" s="831" t="str">
        <f>$E$13</f>
        <v>Производство тепловой энергии. Некомбинированная выработка</v>
      </c>
      <c r="Q20" s="831" t="str">
        <f>IF($F$19="нет","без дифференциации",$I$19)</f>
        <v>Территория 2</v>
      </c>
      <c r="R20" s="831" t="str">
        <f>IF($J$20="нет","без дифференциации",$M$20)</f>
        <v>Баррикад 159</v>
      </c>
      <c r="S20" s="831"/>
      <c r="T20" s="831"/>
      <c r="U20" s="832"/>
      <c r="V20" s="831"/>
      <c r="W20" s="831"/>
      <c r="X20" s="822"/>
      <c r="Y20" s="822" t="s">
        <v>125</v>
      </c>
      <c r="Z20" s="822">
        <v>1705000</v>
      </c>
      <c r="AA20" s="822"/>
      <c r="AB20" s="822"/>
      <c r="AC20" s="822"/>
      <c r="AD20" s="822"/>
      <c r="AE20" s="822"/>
      <c r="AF20" s="822"/>
      <c r="AG20" s="822"/>
      <c r="AH20" s="822"/>
      <c r="AI20" s="822"/>
      <c r="AJ20" s="822"/>
      <c r="AK20" s="822"/>
      <c r="AL20" s="822"/>
      <c r="AM20" s="8769"/>
    </row>
    <row customHeight="1" ht="15">
      <c r="A21" s="650"/>
      <c r="B21" s="650"/>
      <c r="C21" s="403"/>
      <c r="D21" s="2048"/>
      <c r="E21" s="2048"/>
      <c r="F21" s="2048"/>
      <c r="G21" s="2048"/>
      <c r="H21" s="2048"/>
      <c r="I21" s="2048"/>
      <c r="J21" s="2048"/>
      <c r="K21" s="2026" t="s">
        <v>104</v>
      </c>
      <c r="L21" s="1956" t="s">
        <v>89</v>
      </c>
      <c r="M21" s="1038" t="s">
        <v>139</v>
      </c>
      <c r="N21" s="1039"/>
      <c r="O21" s="831" t="s">
        <v>140</v>
      </c>
      <c r="P21" s="831" t="str">
        <f>$E$13</f>
        <v>Производство тепловой энергии. Некомбинированная выработка</v>
      </c>
      <c r="Q21" s="831" t="str">
        <f>IF($F$19="нет","без дифференциации",$I$19)</f>
        <v>Территория 2</v>
      </c>
      <c r="R21" s="831" t="str">
        <f>IF($J$21="нет","без дифференциации",$M$21)</f>
        <v>Баррикад 145</v>
      </c>
      <c r="S21" s="831"/>
      <c r="T21" s="831"/>
      <c r="U21" s="832"/>
      <c r="V21" s="831"/>
      <c r="W21" s="831"/>
      <c r="X21" s="822"/>
      <c r="Y21" s="822" t="s">
        <v>125</v>
      </c>
      <c r="Z21" s="822">
        <v>1705000</v>
      </c>
      <c r="AA21" s="822"/>
      <c r="AB21" s="822"/>
      <c r="AC21" s="822"/>
      <c r="AD21" s="822"/>
      <c r="AE21" s="822"/>
      <c r="AF21" s="822"/>
      <c r="AG21" s="822"/>
      <c r="AH21" s="822"/>
      <c r="AI21" s="822"/>
      <c r="AJ21" s="822"/>
      <c r="AK21" s="822"/>
      <c r="AL21" s="822"/>
      <c r="AM21" s="8769"/>
    </row>
    <row customHeight="1" ht="15">
      <c r="A22" s="650"/>
      <c r="B22" s="650"/>
      <c r="C22" s="403"/>
      <c r="D22" s="2048"/>
      <c r="E22" s="2048"/>
      <c r="F22" s="2048"/>
      <c r="G22" s="2048"/>
      <c r="H22" s="2048"/>
      <c r="I22" s="2048"/>
      <c r="J22" s="2048"/>
      <c r="K22" s="2026" t="s">
        <v>104</v>
      </c>
      <c r="L22" s="1956" t="s">
        <v>90</v>
      </c>
      <c r="M22" s="1038" t="s">
        <v>141</v>
      </c>
      <c r="N22" s="1039"/>
      <c r="O22" s="831" t="s">
        <v>142</v>
      </c>
      <c r="P22" s="831" t="str">
        <f>$E$13</f>
        <v>Производство тепловой энергии. Некомбинированная выработка</v>
      </c>
      <c r="Q22" s="831" t="str">
        <f>IF($F$19="нет","без дифференциации",$I$19)</f>
        <v>Территория 2</v>
      </c>
      <c r="R22" s="831" t="str">
        <f>IF($J$22="нет","без дифференциации",$M$22)</f>
        <v>Зимняя 6</v>
      </c>
      <c r="S22" s="831"/>
      <c r="T22" s="831"/>
      <c r="U22" s="832"/>
      <c r="V22" s="831"/>
      <c r="W22" s="831"/>
      <c r="X22" s="822"/>
      <c r="Y22" s="822" t="s">
        <v>125</v>
      </c>
      <c r="Z22" s="822">
        <v>1705000</v>
      </c>
      <c r="AA22" s="822"/>
      <c r="AB22" s="822"/>
      <c r="AC22" s="822"/>
      <c r="AD22" s="822"/>
      <c r="AE22" s="822"/>
      <c r="AF22" s="822"/>
      <c r="AG22" s="822"/>
      <c r="AH22" s="822"/>
      <c r="AI22" s="822"/>
      <c r="AJ22" s="822"/>
      <c r="AK22" s="822"/>
      <c r="AL22" s="822"/>
      <c r="AM22" s="8769"/>
    </row>
    <row customHeight="1" ht="15">
      <c r="A23" s="650"/>
      <c r="B23" s="650"/>
      <c r="C23" s="403"/>
      <c r="D23" s="2048"/>
      <c r="E23" s="2048"/>
      <c r="F23" s="2048"/>
      <c r="G23" s="2048"/>
      <c r="H23" s="2048"/>
      <c r="I23" s="2048"/>
      <c r="J23" s="2048"/>
      <c r="K23" s="2026" t="s">
        <v>104</v>
      </c>
      <c r="L23" s="1956" t="s">
        <v>116</v>
      </c>
      <c r="M23" s="1038" t="s">
        <v>143</v>
      </c>
      <c r="N23" s="1039"/>
      <c r="O23" s="831" t="s">
        <v>144</v>
      </c>
      <c r="P23" s="831" t="str">
        <f>$E$13</f>
        <v>Производство тепловой энергии. Некомбинированная выработка</v>
      </c>
      <c r="Q23" s="831" t="str">
        <f>IF($F$19="нет","без дифференциации",$I$19)</f>
        <v>Территория 2</v>
      </c>
      <c r="R23" s="831" t="str">
        <f>IF($J$23="нет","без дифференциации",$M$23)</f>
        <v>Радищева 67</v>
      </c>
      <c r="S23" s="831"/>
      <c r="T23" s="831"/>
      <c r="U23" s="832"/>
      <c r="V23" s="831"/>
      <c r="W23" s="831"/>
      <c r="X23" s="822"/>
      <c r="Y23" s="822" t="s">
        <v>125</v>
      </c>
      <c r="Z23" s="822">
        <v>1705000</v>
      </c>
      <c r="AA23" s="822"/>
      <c r="AB23" s="822"/>
      <c r="AC23" s="822"/>
      <c r="AD23" s="822"/>
      <c r="AE23" s="822"/>
      <c r="AF23" s="822"/>
      <c r="AG23" s="822"/>
      <c r="AH23" s="822"/>
      <c r="AI23" s="822"/>
      <c r="AJ23" s="822"/>
      <c r="AK23" s="822"/>
      <c r="AL23" s="822"/>
      <c r="AM23" s="8769"/>
    </row>
    <row customHeight="1" ht="15">
      <c r="A24" s="650"/>
      <c r="B24" s="650"/>
      <c r="C24" s="403"/>
      <c r="D24" s="2048"/>
      <c r="E24" s="2048"/>
      <c r="F24" s="2048"/>
      <c r="G24" s="2048"/>
      <c r="H24" s="2048"/>
      <c r="I24" s="2048"/>
      <c r="J24" s="2048"/>
      <c r="K24" s="2026" t="s">
        <v>104</v>
      </c>
      <c r="L24" s="1956" t="s">
        <v>91</v>
      </c>
      <c r="M24" s="1038" t="s">
        <v>145</v>
      </c>
      <c r="N24" s="1039"/>
      <c r="O24" s="831" t="s">
        <v>146</v>
      </c>
      <c r="P24" s="831" t="str">
        <f>$E$13</f>
        <v>Производство тепловой энергии. Некомбинированная выработка</v>
      </c>
      <c r="Q24" s="831" t="str">
        <f>IF($F$19="нет","без дифференциации",$I$19)</f>
        <v>Территория 2</v>
      </c>
      <c r="R24" s="831" t="str">
        <f>IF($J$24="нет","без дифференциации",$M$24)</f>
        <v>Нестерова 14</v>
      </c>
      <c r="S24" s="831"/>
      <c r="T24" s="831"/>
      <c r="U24" s="832"/>
      <c r="V24" s="831"/>
      <c r="W24" s="831"/>
      <c r="X24" s="822"/>
      <c r="Y24" s="822" t="s">
        <v>125</v>
      </c>
      <c r="Z24" s="822">
        <v>1705000</v>
      </c>
      <c r="AA24" s="822"/>
      <c r="AB24" s="822"/>
      <c r="AC24" s="822"/>
      <c r="AD24" s="822"/>
      <c r="AE24" s="822"/>
      <c r="AF24" s="822"/>
      <c r="AG24" s="822"/>
      <c r="AH24" s="822"/>
      <c r="AI24" s="822"/>
      <c r="AJ24" s="822"/>
      <c r="AK24" s="822"/>
      <c r="AL24" s="822"/>
      <c r="AM24" s="8769"/>
    </row>
    <row customHeight="1" ht="15">
      <c r="A25" s="650"/>
      <c r="B25" s="650"/>
      <c r="C25" s="403"/>
      <c r="D25" s="2048"/>
      <c r="E25" s="2048"/>
      <c r="F25" s="2048"/>
      <c r="G25" s="2048"/>
      <c r="H25" s="2048"/>
      <c r="I25" s="2048"/>
      <c r="J25" s="2048"/>
      <c r="K25" s="2026" t="s">
        <v>104</v>
      </c>
      <c r="L25" s="1956" t="s">
        <v>92</v>
      </c>
      <c r="M25" s="1038" t="s">
        <v>147</v>
      </c>
      <c r="N25" s="1039"/>
      <c r="O25" s="831" t="s">
        <v>148</v>
      </c>
      <c r="P25" s="831" t="str">
        <f>$E$13</f>
        <v>Производство тепловой энергии. Некомбинированная выработка</v>
      </c>
      <c r="Q25" s="831" t="str">
        <f>IF($F$19="нет","без дифференциации",$I$19)</f>
        <v>Территория 2</v>
      </c>
      <c r="R25" s="831" t="str">
        <f>IF($J$25="нет","без дифференциации",$M$25)</f>
        <v>Нестерова 32</v>
      </c>
      <c r="S25" s="831"/>
      <c r="T25" s="831"/>
      <c r="U25" s="832"/>
      <c r="V25" s="831"/>
      <c r="W25" s="831"/>
      <c r="X25" s="822"/>
      <c r="Y25" s="822" t="s">
        <v>125</v>
      </c>
      <c r="Z25" s="822">
        <v>1705000</v>
      </c>
      <c r="AA25" s="822"/>
      <c r="AB25" s="822"/>
      <c r="AC25" s="822"/>
      <c r="AD25" s="822"/>
      <c r="AE25" s="822"/>
      <c r="AF25" s="822"/>
      <c r="AG25" s="822"/>
      <c r="AH25" s="822"/>
      <c r="AI25" s="822"/>
      <c r="AJ25" s="822"/>
      <c r="AK25" s="822"/>
      <c r="AL25" s="822"/>
      <c r="AM25" s="8769"/>
    </row>
    <row customHeight="1" ht="15">
      <c r="A26" s="650"/>
      <c r="B26" s="650"/>
      <c r="C26" s="403"/>
      <c r="D26" s="2048"/>
      <c r="E26" s="2048"/>
      <c r="F26" s="2048"/>
      <c r="G26" s="2048"/>
      <c r="H26" s="2048"/>
      <c r="I26" s="2048"/>
      <c r="J26" s="2048"/>
      <c r="K26" s="2026" t="s">
        <v>104</v>
      </c>
      <c r="L26" s="1956" t="s">
        <v>117</v>
      </c>
      <c r="M26" s="1038" t="s">
        <v>149</v>
      </c>
      <c r="N26" s="1039"/>
      <c r="O26" s="831" t="s">
        <v>150</v>
      </c>
      <c r="P26" s="831" t="str">
        <f>$E$13</f>
        <v>Производство тепловой энергии. Некомбинированная выработка</v>
      </c>
      <c r="Q26" s="831" t="str">
        <f>IF($F$19="нет","без дифференциации",$I$19)</f>
        <v>Территория 2</v>
      </c>
      <c r="R26" s="831" t="str">
        <f>IF($J$26="нет","без дифференциации",$M$26)</f>
        <v>4 Советская 1</v>
      </c>
      <c r="S26" s="831"/>
      <c r="T26" s="831"/>
      <c r="U26" s="832"/>
      <c r="V26" s="831"/>
      <c r="W26" s="831"/>
      <c r="X26" s="822"/>
      <c r="Y26" s="822" t="s">
        <v>125</v>
      </c>
      <c r="Z26" s="822">
        <v>1705000</v>
      </c>
      <c r="AA26" s="822"/>
      <c r="AB26" s="822"/>
      <c r="AC26" s="822"/>
      <c r="AD26" s="822"/>
      <c r="AE26" s="822"/>
      <c r="AF26" s="822"/>
      <c r="AG26" s="822"/>
      <c r="AH26" s="822"/>
      <c r="AI26" s="822"/>
      <c r="AJ26" s="822"/>
      <c r="AK26" s="822"/>
      <c r="AL26" s="822"/>
      <c r="AM26" s="8769"/>
    </row>
    <row customHeight="1" ht="15">
      <c r="A27" s="650"/>
      <c r="B27" s="650"/>
      <c r="C27" s="403"/>
      <c r="D27" s="2048"/>
      <c r="E27" s="2048"/>
      <c r="F27" s="2048"/>
      <c r="G27" s="2048"/>
      <c r="H27" s="2048"/>
      <c r="I27" s="2048"/>
      <c r="J27" s="2048"/>
      <c r="K27" s="2026" t="s">
        <v>104</v>
      </c>
      <c r="L27" s="1956" t="s">
        <v>151</v>
      </c>
      <c r="M27" s="1038" t="s">
        <v>152</v>
      </c>
      <c r="N27" s="1039"/>
      <c r="O27" s="831" t="s">
        <v>153</v>
      </c>
      <c r="P27" s="831" t="str">
        <f>$E$13</f>
        <v>Производство тепловой энергии. Некомбинированная выработка</v>
      </c>
      <c r="Q27" s="831" t="str">
        <f>IF($F$19="нет","без дифференциации",$I$19)</f>
        <v>Территория 2</v>
      </c>
      <c r="R27" s="831" t="str">
        <f>IF($J$27="нет","без дифференциации",$M$27)</f>
        <v>Вьюжная 2</v>
      </c>
      <c r="S27" s="831"/>
      <c r="T27" s="831"/>
      <c r="U27" s="832"/>
      <c r="V27" s="831"/>
      <c r="W27" s="831"/>
      <c r="X27" s="822"/>
      <c r="Y27" s="822" t="s">
        <v>125</v>
      </c>
      <c r="Z27" s="822">
        <v>1705000</v>
      </c>
      <c r="AA27" s="822"/>
      <c r="AB27" s="822"/>
      <c r="AC27" s="822"/>
      <c r="AD27" s="822"/>
      <c r="AE27" s="822"/>
      <c r="AF27" s="822"/>
      <c r="AG27" s="822"/>
      <c r="AH27" s="822"/>
      <c r="AI27" s="822"/>
      <c r="AJ27" s="822"/>
      <c r="AK27" s="822"/>
      <c r="AL27" s="822"/>
      <c r="AM27" s="8769"/>
    </row>
    <row customHeight="1" ht="15">
      <c r="A28" s="650"/>
      <c r="B28" s="650"/>
      <c r="C28" s="403"/>
      <c r="D28" s="2048"/>
      <c r="E28" s="2048"/>
      <c r="F28" s="2048"/>
      <c r="G28" s="2048"/>
      <c r="H28" s="2048"/>
      <c r="I28" s="2048"/>
      <c r="J28" s="2048"/>
      <c r="K28" s="2026" t="s">
        <v>104</v>
      </c>
      <c r="L28" s="1956" t="s">
        <v>154</v>
      </c>
      <c r="M28" s="1038" t="s">
        <v>155</v>
      </c>
      <c r="N28" s="1039"/>
      <c r="O28" s="831" t="s">
        <v>156</v>
      </c>
      <c r="P28" s="831" t="str">
        <f>$E$13</f>
        <v>Производство тепловой энергии. Некомбинированная выработка</v>
      </c>
      <c r="Q28" s="831" t="str">
        <f>IF($F$19="нет","без дифференциации",$I$19)</f>
        <v>Территория 2</v>
      </c>
      <c r="R28" s="831" t="str">
        <f>IF($J$28="нет","без дифференциации",$M$28)</f>
        <v>Шахтерская 22</v>
      </c>
      <c r="S28" s="831"/>
      <c r="T28" s="831"/>
      <c r="U28" s="832"/>
      <c r="V28" s="831"/>
      <c r="W28" s="831"/>
      <c r="X28" s="822"/>
      <c r="Y28" s="822" t="s">
        <v>125</v>
      </c>
      <c r="Z28" s="822">
        <v>1705000</v>
      </c>
      <c r="AA28" s="822"/>
      <c r="AB28" s="822"/>
      <c r="AC28" s="822"/>
      <c r="AD28" s="822"/>
      <c r="AE28" s="822"/>
      <c r="AF28" s="822"/>
      <c r="AG28" s="822"/>
      <c r="AH28" s="822"/>
      <c r="AI28" s="822"/>
      <c r="AJ28" s="822"/>
      <c r="AK28" s="822"/>
      <c r="AL28" s="822"/>
      <c r="AM28" s="8769"/>
    </row>
    <row customHeight="1" ht="15">
      <c r="A29" s="650"/>
      <c r="B29" s="650"/>
      <c r="C29" s="403"/>
      <c r="D29" s="2048"/>
      <c r="E29" s="2048"/>
      <c r="F29" s="2048"/>
      <c r="G29" s="2048"/>
      <c r="H29" s="2048"/>
      <c r="I29" s="2048"/>
      <c r="J29" s="2048"/>
      <c r="K29" s="2026" t="s">
        <v>104</v>
      </c>
      <c r="L29" s="1956" t="s">
        <v>157</v>
      </c>
      <c r="M29" s="1038" t="s">
        <v>158</v>
      </c>
      <c r="N29" s="1039"/>
      <c r="O29" s="831" t="s">
        <v>159</v>
      </c>
      <c r="P29" s="831" t="str">
        <f>$E$13</f>
        <v>Производство тепловой энергии. Некомбинированная выработка</v>
      </c>
      <c r="Q29" s="831" t="str">
        <f>IF($F$19="нет","без дифференциации",$I$19)</f>
        <v>Территория 2</v>
      </c>
      <c r="R29" s="831" t="str">
        <f>IF($J$29="нет","без дифференциации",$M$29)</f>
        <v>Иртышская 5</v>
      </c>
      <c r="S29" s="831"/>
      <c r="T29" s="831"/>
      <c r="U29" s="832"/>
      <c r="V29" s="831"/>
      <c r="W29" s="831"/>
      <c r="X29" s="822"/>
      <c r="Y29" s="822" t="s">
        <v>125</v>
      </c>
      <c r="Z29" s="822">
        <v>1705000</v>
      </c>
      <c r="AA29" s="822"/>
      <c r="AB29" s="822"/>
      <c r="AC29" s="822"/>
      <c r="AD29" s="822"/>
      <c r="AE29" s="822"/>
      <c r="AF29" s="822"/>
      <c r="AG29" s="822"/>
      <c r="AH29" s="822"/>
      <c r="AI29" s="822"/>
      <c r="AJ29" s="822"/>
      <c r="AK29" s="822"/>
      <c r="AL29" s="822"/>
      <c r="AM29" s="8769"/>
    </row>
    <row customHeight="1" ht="15">
      <c r="A30" s="650"/>
      <c r="B30" s="650"/>
      <c r="C30" s="403"/>
      <c r="D30" s="2048"/>
      <c r="E30" s="2048"/>
      <c r="F30" s="2048"/>
      <c r="G30" s="2048"/>
      <c r="H30" s="2048"/>
      <c r="I30" s="2048"/>
      <c r="J30" s="2048"/>
      <c r="K30" s="2026" t="s">
        <v>104</v>
      </c>
      <c r="L30" s="1956" t="s">
        <v>160</v>
      </c>
      <c r="M30" s="1038" t="s">
        <v>161</v>
      </c>
      <c r="N30" s="1039"/>
      <c r="O30" s="831" t="s">
        <v>162</v>
      </c>
      <c r="P30" s="831" t="str">
        <f>$E$13</f>
        <v>Производство тепловой энергии. Некомбинированная выработка</v>
      </c>
      <c r="Q30" s="831" t="str">
        <f>IF($F$19="нет","без дифференциации",$I$19)</f>
        <v>Территория 2</v>
      </c>
      <c r="R30" s="831" t="str">
        <f>IF($J$30="нет","без дифференциации",$M$30)</f>
        <v>Сварщик</v>
      </c>
      <c r="S30" s="831"/>
      <c r="T30" s="831"/>
      <c r="U30" s="832"/>
      <c r="V30" s="831"/>
      <c r="W30" s="831"/>
      <c r="X30" s="822"/>
      <c r="Y30" s="822" t="s">
        <v>125</v>
      </c>
      <c r="Z30" s="822">
        <v>1705000</v>
      </c>
      <c r="AA30" s="822"/>
      <c r="AB30" s="822"/>
      <c r="AC30" s="822"/>
      <c r="AD30" s="822"/>
      <c r="AE30" s="822"/>
      <c r="AF30" s="822"/>
      <c r="AG30" s="822"/>
      <c r="AH30" s="822"/>
      <c r="AI30" s="822"/>
      <c r="AJ30" s="822"/>
      <c r="AK30" s="822"/>
      <c r="AL30" s="822"/>
      <c r="AM30" s="8769"/>
    </row>
    <row customHeight="1" ht="15">
      <c r="A31" s="650"/>
      <c r="B31" s="650"/>
      <c r="C31" s="403"/>
      <c r="D31" s="2048"/>
      <c r="E31" s="2048"/>
      <c r="F31" s="2048"/>
      <c r="G31" s="2048"/>
      <c r="H31" s="2048"/>
      <c r="I31" s="2048"/>
      <c r="J31" s="2048"/>
      <c r="K31" s="2026" t="s">
        <v>104</v>
      </c>
      <c r="L31" s="1956" t="s">
        <v>163</v>
      </c>
      <c r="M31" s="1038" t="s">
        <v>164</v>
      </c>
      <c r="N31" s="1039"/>
      <c r="O31" s="831" t="s">
        <v>165</v>
      </c>
      <c r="P31" s="831" t="str">
        <f>$E$13</f>
        <v>Производство тепловой энергии. Некомбинированная выработка</v>
      </c>
      <c r="Q31" s="831" t="str">
        <f>IF($F$19="нет","без дифференциации",$I$19)</f>
        <v>Территория 2</v>
      </c>
      <c r="R31" s="831" t="str">
        <f>IF($J$31="нет","без дифференциации",$M$31)</f>
        <v>Школа, 20</v>
      </c>
      <c r="S31" s="831"/>
      <c r="T31" s="831"/>
      <c r="U31" s="832"/>
      <c r="V31" s="831"/>
      <c r="W31" s="831"/>
      <c r="X31" s="822"/>
      <c r="Y31" s="822" t="s">
        <v>125</v>
      </c>
      <c r="Z31" s="822">
        <v>1705000</v>
      </c>
      <c r="AA31" s="822"/>
      <c r="AB31" s="822"/>
      <c r="AC31" s="822"/>
      <c r="AD31" s="822"/>
      <c r="AE31" s="822"/>
      <c r="AF31" s="822"/>
      <c r="AG31" s="822"/>
      <c r="AH31" s="822"/>
      <c r="AI31" s="822"/>
      <c r="AJ31" s="822"/>
      <c r="AK31" s="822"/>
      <c r="AL31" s="822"/>
      <c r="AM31" s="8769"/>
    </row>
    <row customHeight="1" ht="15">
      <c r="A32" s="650"/>
      <c r="B32" s="650"/>
      <c r="C32" s="403"/>
      <c r="D32" s="2048"/>
      <c r="E32" s="2048"/>
      <c r="F32" s="2048"/>
      <c r="G32" s="2048"/>
      <c r="H32" s="2048"/>
      <c r="I32" s="2048"/>
      <c r="J32" s="2048"/>
      <c r="K32" s="2026" t="s">
        <v>104</v>
      </c>
      <c r="L32" s="1956" t="s">
        <v>166</v>
      </c>
      <c r="M32" s="1038" t="s">
        <v>167</v>
      </c>
      <c r="N32" s="1039"/>
      <c r="O32" s="831" t="s">
        <v>168</v>
      </c>
      <c r="P32" s="831" t="str">
        <f>$E$13</f>
        <v>Производство тепловой энергии. Некомбинированная выработка</v>
      </c>
      <c r="Q32" s="831" t="str">
        <f>IF($F$19="нет","без дифференциации",$I$19)</f>
        <v>Территория 2</v>
      </c>
      <c r="R32" s="831" t="str">
        <f>IF($J$32="нет","без дифференциации",$M$32)</f>
        <v>Воровского, 18а</v>
      </c>
      <c r="S32" s="831"/>
      <c r="T32" s="831"/>
      <c r="U32" s="832"/>
      <c r="V32" s="831"/>
      <c r="W32" s="831"/>
      <c r="X32" s="822"/>
      <c r="Y32" s="822" t="s">
        <v>125</v>
      </c>
      <c r="Z32" s="822">
        <v>1705000</v>
      </c>
      <c r="AA32" s="822"/>
      <c r="AB32" s="822"/>
      <c r="AC32" s="822"/>
      <c r="AD32" s="822"/>
      <c r="AE32" s="822"/>
      <c r="AF32" s="822"/>
      <c r="AG32" s="822"/>
      <c r="AH32" s="822"/>
      <c r="AI32" s="822"/>
      <c r="AJ32" s="822"/>
      <c r="AK32" s="822"/>
      <c r="AL32" s="822"/>
      <c r="AM32" s="8769"/>
    </row>
    <row customHeight="1" ht="15">
      <c r="A33" s="650"/>
      <c r="B33" s="650"/>
      <c r="C33" s="403"/>
      <c r="D33" s="2048"/>
      <c r="E33" s="2048"/>
      <c r="F33" s="2048"/>
      <c r="G33" s="2048"/>
      <c r="H33" s="2048"/>
      <c r="I33" s="2048"/>
      <c r="J33" s="2048"/>
      <c r="K33" s="2026" t="s">
        <v>104</v>
      </c>
      <c r="L33" s="1956" t="s">
        <v>169</v>
      </c>
      <c r="M33" s="1038" t="s">
        <v>170</v>
      </c>
      <c r="N33" s="1039"/>
      <c r="O33" s="831" t="s">
        <v>171</v>
      </c>
      <c r="P33" s="831" t="str">
        <f>$E$13</f>
        <v>Производство тепловой энергии. Некомбинированная выработка</v>
      </c>
      <c r="Q33" s="831" t="str">
        <f>IF($F$19="нет","без дифференциации",$I$19)</f>
        <v>Территория 2</v>
      </c>
      <c r="R33" s="831" t="str">
        <f>IF($J$33="нет","без дифференциации",$M$33)</f>
        <v>1 Московская 1а</v>
      </c>
      <c r="S33" s="831"/>
      <c r="T33" s="831"/>
      <c r="U33" s="832"/>
      <c r="V33" s="831"/>
      <c r="W33" s="831"/>
      <c r="X33" s="822"/>
      <c r="Y33" s="822" t="s">
        <v>125</v>
      </c>
      <c r="Z33" s="822">
        <v>1705000</v>
      </c>
      <c r="AA33" s="822"/>
      <c r="AB33" s="822"/>
      <c r="AC33" s="822"/>
      <c r="AD33" s="822"/>
      <c r="AE33" s="822"/>
      <c r="AF33" s="822"/>
      <c r="AG33" s="822"/>
      <c r="AH33" s="822"/>
      <c r="AI33" s="822"/>
      <c r="AJ33" s="822"/>
      <c r="AK33" s="822"/>
      <c r="AL33" s="822"/>
      <c r="AM33" s="8769"/>
    </row>
    <row customHeight="1" ht="15">
      <c r="A34" s="650"/>
      <c r="B34" s="650"/>
      <c r="C34" s="403"/>
      <c r="D34" s="2048"/>
      <c r="E34" s="2048"/>
      <c r="F34" s="2048"/>
      <c r="G34" s="2048"/>
      <c r="H34" s="2048"/>
      <c r="I34" s="2048"/>
      <c r="J34" s="2048"/>
      <c r="K34" s="2026" t="s">
        <v>104</v>
      </c>
      <c r="L34" s="1956" t="s">
        <v>172</v>
      </c>
      <c r="M34" s="1038" t="s">
        <v>173</v>
      </c>
      <c r="N34" s="1039"/>
      <c r="O34" s="831" t="s">
        <v>174</v>
      </c>
      <c r="P34" s="831" t="str">
        <f>$E$13</f>
        <v>Производство тепловой энергии. Некомбинированная выработка</v>
      </c>
      <c r="Q34" s="831" t="str">
        <f>IF($F$19="нет","без дифференциации",$I$19)</f>
        <v>Территория 2</v>
      </c>
      <c r="R34" s="831" t="str">
        <f>IF($J$34="нет","без дифференциации",$M$34)</f>
        <v>Завод "Стройдеталь"</v>
      </c>
      <c r="S34" s="831"/>
      <c r="T34" s="831"/>
      <c r="U34" s="832"/>
      <c r="V34" s="831"/>
      <c r="W34" s="831"/>
      <c r="X34" s="822"/>
      <c r="Y34" s="822" t="s">
        <v>125</v>
      </c>
      <c r="Z34" s="822">
        <v>1705000</v>
      </c>
      <c r="AA34" s="822"/>
      <c r="AB34" s="822"/>
      <c r="AC34" s="822"/>
      <c r="AD34" s="822"/>
      <c r="AE34" s="822"/>
      <c r="AF34" s="822"/>
      <c r="AG34" s="822"/>
      <c r="AH34" s="822"/>
      <c r="AI34" s="822"/>
      <c r="AJ34" s="822"/>
      <c r="AK34" s="822"/>
      <c r="AL34" s="822"/>
      <c r="AM34" s="8769"/>
    </row>
    <row customHeight="1" ht="15">
      <c r="A35" s="650"/>
      <c r="B35" s="650"/>
      <c r="C35" s="403"/>
      <c r="D35" s="2048"/>
      <c r="E35" s="2048"/>
      <c r="F35" s="2048"/>
      <c r="G35" s="2048"/>
      <c r="H35" s="2048"/>
      <c r="I35" s="2048"/>
      <c r="J35" s="2048"/>
      <c r="K35" s="2026" t="s">
        <v>104</v>
      </c>
      <c r="L35" s="1956" t="s">
        <v>175</v>
      </c>
      <c r="M35" s="1038" t="s">
        <v>176</v>
      </c>
      <c r="N35" s="1039"/>
      <c r="O35" s="831" t="s">
        <v>177</v>
      </c>
      <c r="P35" s="831" t="str">
        <f>$E$13</f>
        <v>Производство тепловой энергии. Некомбинированная выработка</v>
      </c>
      <c r="Q35" s="831" t="str">
        <f>IF($F$19="нет","без дифференциации",$I$19)</f>
        <v>Территория 2</v>
      </c>
      <c r="R35" s="831" t="str">
        <f>IF($J$35="нет","без дифференциации",$M$35)</f>
        <v>КСПУ</v>
      </c>
      <c r="S35" s="831"/>
      <c r="T35" s="831"/>
      <c r="U35" s="832"/>
      <c r="V35" s="831"/>
      <c r="W35" s="831"/>
      <c r="X35" s="822"/>
      <c r="Y35" s="822" t="s">
        <v>125</v>
      </c>
      <c r="Z35" s="822">
        <v>1705000</v>
      </c>
      <c r="AA35" s="822"/>
      <c r="AB35" s="822"/>
      <c r="AC35" s="822"/>
      <c r="AD35" s="822"/>
      <c r="AE35" s="822"/>
      <c r="AF35" s="822"/>
      <c r="AG35" s="822"/>
      <c r="AH35" s="822"/>
      <c r="AI35" s="822"/>
      <c r="AJ35" s="822"/>
      <c r="AK35" s="822"/>
      <c r="AL35" s="822"/>
      <c r="AM35" s="8769"/>
    </row>
    <row customHeight="1" ht="15">
      <c r="A36" s="650"/>
      <c r="B36" s="650"/>
      <c r="C36" s="403"/>
      <c r="D36" s="2048"/>
      <c r="E36" s="2048"/>
      <c r="F36" s="2048"/>
      <c r="G36" s="2048"/>
      <c r="H36" s="2048"/>
      <c r="I36" s="2048"/>
      <c r="J36" s="2048"/>
      <c r="K36" s="2026" t="s">
        <v>104</v>
      </c>
      <c r="L36" s="1956" t="s">
        <v>178</v>
      </c>
      <c r="M36" s="1038" t="s">
        <v>179</v>
      </c>
      <c r="N36" s="1039"/>
      <c r="O36" s="831" t="s">
        <v>180</v>
      </c>
      <c r="P36" s="831" t="str">
        <f>$E$13</f>
        <v>Производство тепловой энергии. Некомбинированная выработка</v>
      </c>
      <c r="Q36" s="831" t="str">
        <f>IF($F$19="нет","без дифференциации",$I$19)</f>
        <v>Территория 2</v>
      </c>
      <c r="R36" s="831" t="str">
        <f>IF($J$36="нет","без дифференциации",$M$36)</f>
        <v>Напольная 90</v>
      </c>
      <c r="S36" s="831"/>
      <c r="T36" s="831"/>
      <c r="U36" s="832"/>
      <c r="V36" s="831"/>
      <c r="W36" s="831"/>
      <c r="X36" s="822"/>
      <c r="Y36" s="822" t="s">
        <v>125</v>
      </c>
      <c r="Z36" s="822">
        <v>1705000</v>
      </c>
      <c r="AA36" s="822"/>
      <c r="AB36" s="822"/>
      <c r="AC36" s="822"/>
      <c r="AD36" s="822"/>
      <c r="AE36" s="822"/>
      <c r="AF36" s="822"/>
      <c r="AG36" s="822"/>
      <c r="AH36" s="822"/>
      <c r="AI36" s="822"/>
      <c r="AJ36" s="822"/>
      <c r="AK36" s="822"/>
      <c r="AL36" s="822"/>
      <c r="AM36" s="8769"/>
    </row>
    <row customHeight="1" ht="15">
      <c r="A37" s="650"/>
      <c r="B37" s="650"/>
      <c r="C37" s="403"/>
      <c r="D37" s="2048"/>
      <c r="E37" s="2048"/>
      <c r="F37" s="2048"/>
      <c r="G37" s="2048"/>
      <c r="H37" s="2048"/>
      <c r="I37" s="2048"/>
      <c r="J37" s="2048"/>
      <c r="K37" s="2026" t="s">
        <v>104</v>
      </c>
      <c r="L37" s="1956" t="s">
        <v>181</v>
      </c>
      <c r="M37" s="1038" t="s">
        <v>182</v>
      </c>
      <c r="N37" s="1039"/>
      <c r="O37" s="831" t="s">
        <v>183</v>
      </c>
      <c r="P37" s="831" t="str">
        <f>$E$13</f>
        <v>Производство тепловой энергии. Некомбинированная выработка</v>
      </c>
      <c r="Q37" s="831" t="str">
        <f>IF($F$19="нет","без дифференциации",$I$19)</f>
        <v>Территория 2</v>
      </c>
      <c r="R37" s="831" t="str">
        <f>IF($J$37="нет","без дифференциации",$M$37)</f>
        <v>ДИБ</v>
      </c>
      <c r="S37" s="831"/>
      <c r="T37" s="831"/>
      <c r="U37" s="832"/>
      <c r="V37" s="831"/>
      <c r="W37" s="831"/>
      <c r="X37" s="822"/>
      <c r="Y37" s="822" t="s">
        <v>125</v>
      </c>
      <c r="Z37" s="822">
        <v>1705000</v>
      </c>
      <c r="AA37" s="822"/>
      <c r="AB37" s="822"/>
      <c r="AC37" s="822"/>
      <c r="AD37" s="822"/>
      <c r="AE37" s="822"/>
      <c r="AF37" s="822"/>
      <c r="AG37" s="822"/>
      <c r="AH37" s="822"/>
      <c r="AI37" s="822"/>
      <c r="AJ37" s="822"/>
      <c r="AK37" s="822"/>
      <c r="AL37" s="822"/>
      <c r="AM37" s="8769"/>
    </row>
    <row customHeight="1" ht="15">
      <c r="A38" s="650"/>
      <c r="B38" s="650"/>
      <c r="C38" s="403"/>
      <c r="D38" s="2048"/>
      <c r="E38" s="2048"/>
      <c r="F38" s="2048"/>
      <c r="G38" s="2048"/>
      <c r="H38" s="2048"/>
      <c r="I38" s="2048"/>
      <c r="J38" s="2048"/>
      <c r="K38" s="2026" t="s">
        <v>104</v>
      </c>
      <c r="L38" s="1956" t="s">
        <v>184</v>
      </c>
      <c r="M38" s="1038" t="s">
        <v>185</v>
      </c>
      <c r="N38" s="1039"/>
      <c r="O38" s="831" t="s">
        <v>186</v>
      </c>
      <c r="P38" s="831" t="str">
        <f>$E$13</f>
        <v>Производство тепловой энергии. Некомбинированная выработка</v>
      </c>
      <c r="Q38" s="831" t="str">
        <f>IF($F$19="нет","без дифференциации",$I$19)</f>
        <v>Территория 2</v>
      </c>
      <c r="R38" s="831" t="str">
        <f>IF($J$38="нет","без дифференциации",$M$38)</f>
        <v>ИЗО</v>
      </c>
      <c r="S38" s="831"/>
      <c r="T38" s="831"/>
      <c r="U38" s="832"/>
      <c r="V38" s="831"/>
      <c r="W38" s="831"/>
      <c r="X38" s="822"/>
      <c r="Y38" s="822" t="s">
        <v>125</v>
      </c>
      <c r="Z38" s="822">
        <v>1705000</v>
      </c>
      <c r="AA38" s="822"/>
      <c r="AB38" s="822"/>
      <c r="AC38" s="822"/>
      <c r="AD38" s="822"/>
      <c r="AE38" s="822"/>
      <c r="AF38" s="822"/>
      <c r="AG38" s="822"/>
      <c r="AH38" s="822"/>
      <c r="AI38" s="822"/>
      <c r="AJ38" s="822"/>
      <c r="AK38" s="822"/>
      <c r="AL38" s="822"/>
      <c r="AM38" s="8769"/>
    </row>
    <row customHeight="1" ht="15">
      <c r="A39" s="650"/>
      <c r="B39" s="650"/>
      <c r="C39" s="403"/>
      <c r="D39" s="2048"/>
      <c r="E39" s="2048"/>
      <c r="F39" s="2048"/>
      <c r="G39" s="2048"/>
      <c r="H39" s="2048"/>
      <c r="I39" s="2048"/>
      <c r="J39" s="2048"/>
      <c r="K39" s="2026" t="s">
        <v>104</v>
      </c>
      <c r="L39" s="1956" t="s">
        <v>187</v>
      </c>
      <c r="M39" s="1038" t="s">
        <v>188</v>
      </c>
      <c r="N39" s="1039"/>
      <c r="O39" s="831" t="s">
        <v>189</v>
      </c>
      <c r="P39" s="831" t="str">
        <f>$E$13</f>
        <v>Производство тепловой энергии. Некомбинированная выработка</v>
      </c>
      <c r="Q39" s="831" t="str">
        <f>IF($F$19="нет","без дифференциации",$I$19)</f>
        <v>Территория 2</v>
      </c>
      <c r="R39" s="831" t="str">
        <f>IF($J$39="нет","без дифференциации",$M$39)</f>
        <v>Вересовка</v>
      </c>
      <c r="S39" s="831"/>
      <c r="T39" s="831"/>
      <c r="U39" s="832"/>
      <c r="V39" s="831"/>
      <c r="W39" s="831"/>
      <c r="X39" s="822"/>
      <c r="Y39" s="822" t="s">
        <v>125</v>
      </c>
      <c r="Z39" s="822">
        <v>1705000</v>
      </c>
      <c r="AA39" s="822"/>
      <c r="AB39" s="822"/>
      <c r="AC39" s="822"/>
      <c r="AD39" s="822"/>
      <c r="AE39" s="822"/>
      <c r="AF39" s="822"/>
      <c r="AG39" s="822"/>
      <c r="AH39" s="822"/>
      <c r="AI39" s="822"/>
      <c r="AJ39" s="822"/>
      <c r="AK39" s="822"/>
      <c r="AL39" s="822"/>
      <c r="AM39" s="8769"/>
    </row>
    <row customHeight="1" ht="15">
      <c r="A40" s="650"/>
      <c r="B40" s="650"/>
      <c r="C40" s="403"/>
      <c r="D40" s="2048"/>
      <c r="E40" s="2048"/>
      <c r="F40" s="2048"/>
      <c r="G40" s="2048"/>
      <c r="H40" s="2048"/>
      <c r="I40" s="2048"/>
      <c r="J40" s="2048"/>
      <c r="K40" s="2026" t="s">
        <v>104</v>
      </c>
      <c r="L40" s="1956" t="s">
        <v>190</v>
      </c>
      <c r="M40" s="1038" t="s">
        <v>191</v>
      </c>
      <c r="N40" s="1039"/>
      <c r="O40" s="831" t="s">
        <v>192</v>
      </c>
      <c r="P40" s="831" t="str">
        <f>$E$13</f>
        <v>Производство тепловой энергии. Некомбинированная выработка</v>
      </c>
      <c r="Q40" s="831" t="str">
        <f>IF($F$19="нет","без дифференциации",$I$19)</f>
        <v>Территория 2</v>
      </c>
      <c r="R40" s="831" t="str">
        <f>IF($J$40="нет","без дифференциации",$M$40)</f>
        <v>Падь Еловая</v>
      </c>
      <c r="S40" s="831"/>
      <c r="T40" s="831"/>
      <c r="U40" s="832"/>
      <c r="V40" s="831"/>
      <c r="W40" s="831"/>
      <c r="X40" s="822"/>
      <c r="Y40" s="822" t="s">
        <v>125</v>
      </c>
      <c r="Z40" s="822">
        <v>1705000</v>
      </c>
      <c r="AA40" s="822"/>
      <c r="AB40" s="822"/>
      <c r="AC40" s="822"/>
      <c r="AD40" s="822"/>
      <c r="AE40" s="822"/>
      <c r="AF40" s="822"/>
      <c r="AG40" s="822"/>
      <c r="AH40" s="822"/>
      <c r="AI40" s="822"/>
      <c r="AJ40" s="822"/>
      <c r="AK40" s="822"/>
      <c r="AL40" s="822"/>
      <c r="AM40" s="8769"/>
    </row>
    <row customHeight="1" ht="15">
      <c r="A41" s="650"/>
      <c r="B41" s="650"/>
      <c r="C41" s="403"/>
      <c r="D41" s="2048"/>
      <c r="E41" s="2048"/>
      <c r="F41" s="2048"/>
      <c r="G41" s="2788"/>
      <c r="H41" s="2330"/>
      <c r="I41" s="2789"/>
      <c r="J41" s="2334"/>
      <c r="K41" s="648"/>
      <c r="L41" s="404"/>
      <c r="M41" s="834" t="s">
        <v>134</v>
      </c>
      <c r="N41" s="831"/>
      <c r="O41" s="831"/>
      <c r="P41" s="831"/>
      <c r="Q41" s="831"/>
      <c r="R41" s="831"/>
      <c r="S41" s="831"/>
      <c r="T41" s="831"/>
      <c r="U41" s="832"/>
      <c r="V41" s="831"/>
      <c r="W41" s="831"/>
      <c r="X41" s="822"/>
      <c r="Y41" s="822"/>
      <c r="Z41" s="822"/>
      <c r="AA41" s="822"/>
      <c r="AB41" s="822"/>
      <c r="AC41" s="822"/>
      <c r="AD41" s="822"/>
      <c r="AE41" s="822"/>
      <c r="AF41" s="822"/>
      <c r="AG41" s="822"/>
      <c r="AH41" s="822"/>
      <c r="AI41" s="822"/>
      <c r="AJ41" s="822"/>
      <c r="AK41" s="822"/>
      <c r="AL41" s="822"/>
      <c r="AM41" s="8769"/>
    </row>
    <row s="12467" customFormat="1" customHeight="1" ht="15.75">
      <c r="A42" s="520"/>
      <c r="B42" s="520"/>
      <c r="C42" s="403"/>
      <c r="D42" s="2335"/>
      <c r="E42" s="2338"/>
      <c r="F42" s="2334"/>
      <c r="G42" s="1287"/>
      <c r="H42" s="1288"/>
      <c r="I42" s="807" t="s">
        <v>193</v>
      </c>
      <c r="J42" s="404"/>
      <c r="K42" s="404"/>
      <c r="L42" s="404"/>
      <c r="M42" s="835"/>
      <c r="N42" s="1039"/>
      <c r="O42" s="1643"/>
      <c r="P42" s="1640"/>
      <c r="Q42" s="1640"/>
      <c r="R42" s="1640"/>
      <c r="S42" s="1643"/>
      <c r="T42" s="1643"/>
      <c r="U42" s="1493"/>
      <c r="V42" s="1493"/>
      <c r="W42" s="1493"/>
      <c r="X42" s="1493"/>
      <c r="Y42" s="831"/>
      <c r="Z42" s="831"/>
      <c r="AA42" s="831"/>
      <c r="AB42" s="831"/>
      <c r="AC42" s="831"/>
      <c r="AD42" s="831"/>
      <c r="AE42" s="831"/>
      <c r="AF42" s="831"/>
      <c r="AG42" s="831"/>
      <c r="AH42" s="831"/>
      <c r="AI42" s="831"/>
      <c r="AJ42" s="831"/>
      <c r="AK42" s="831"/>
      <c r="AL42" s="831"/>
      <c r="AM42" s="833">
        <v>15</v>
      </c>
    </row>
    <row customHeight="1" ht="15">
      <c r="A43" s="650"/>
      <c r="B43" s="650"/>
      <c r="C43" s="1955" t="s">
        <v>104</v>
      </c>
      <c r="D43" s="2335" t="s">
        <v>103</v>
      </c>
      <c r="E43" s="2336" t="str">
        <f>INDEX(VD_NAME_LIST,MATCH("4190067",VD_ID_LIST,0))</f>
        <v>Производство. Теплоноситель</v>
      </c>
      <c r="F43" s="2334" t="s">
        <v>65</v>
      </c>
      <c r="G43" s="2784"/>
      <c r="H43" s="2354"/>
      <c r="I43" s="8777" t="str">
        <f>IF($U$43="","",INDEX(TERRITORY_MR_LIST,MATCH($U$43,TERRITORY_LIST_ID,0)))</f>
        <v>Территория 1</v>
      </c>
      <c r="J43" s="2334" t="s">
        <v>65</v>
      </c>
      <c r="K43" s="1059"/>
      <c r="L43" s="2009" t="s">
        <v>115</v>
      </c>
      <c r="M43" s="3175" t="s">
        <v>122</v>
      </c>
      <c r="N43" s="831"/>
      <c r="O43" s="831" t="s">
        <v>194</v>
      </c>
      <c r="P43" s="831" t="str">
        <f>$E$43</f>
        <v>Производство. Теплоноситель</v>
      </c>
      <c r="Q43" s="831" t="str">
        <f>IF($F$43="нет","без дифференциации",$I$43)</f>
        <v>Территория 1</v>
      </c>
      <c r="R43" s="831" t="str">
        <f>IF($J$43="нет","без дифференциации",$M$43)</f>
        <v>Котельная №1</v>
      </c>
      <c r="S43" s="831"/>
      <c r="T43" s="831"/>
      <c r="U43" s="832" t="s">
        <v>97</v>
      </c>
      <c r="V43" s="831" t="s">
        <v>195</v>
      </c>
      <c r="W43" s="831"/>
      <c r="X43" s="822"/>
      <c r="Y43" s="822" t="s">
        <v>125</v>
      </c>
      <c r="Z43" s="822">
        <v>1705000</v>
      </c>
      <c r="AA43" s="822"/>
      <c r="AB43" s="822"/>
      <c r="AC43" s="822"/>
      <c r="AD43" s="822"/>
      <c r="AE43" s="822"/>
      <c r="AF43" s="822"/>
      <c r="AG43" s="822"/>
      <c r="AH43" s="822"/>
      <c r="AI43" s="822"/>
      <c r="AJ43" s="822"/>
      <c r="AK43" s="822"/>
      <c r="AL43" s="822"/>
      <c r="AM43" s="3186"/>
    </row>
    <row customHeight="1" ht="15">
      <c r="A44" s="650"/>
      <c r="B44" s="650"/>
      <c r="C44" s="403"/>
      <c r="D44" s="2335"/>
      <c r="E44" s="2337"/>
      <c r="F44" s="2334"/>
      <c r="G44" s="2785"/>
      <c r="H44" s="2354"/>
      <c r="I44" s="8779" t="str">
        <f>IF($U$43="","",INDEX(TERRITORY_MR_LIST,MATCH($U$43,TERRITORY_LIST_ID,0)))</f>
        <v>Территория 1</v>
      </c>
      <c r="J44" s="2334"/>
      <c r="K44" s="648"/>
      <c r="L44" s="404"/>
      <c r="M44" s="834" t="s">
        <v>134</v>
      </c>
      <c r="N44" s="831"/>
      <c r="O44" s="831"/>
      <c r="P44" s="831"/>
      <c r="Q44" s="831"/>
      <c r="R44" s="831"/>
      <c r="S44" s="831"/>
      <c r="T44" s="831"/>
      <c r="U44" s="832"/>
      <c r="V44" s="831"/>
      <c r="W44" s="831"/>
      <c r="X44" s="822"/>
      <c r="Y44" s="822"/>
      <c r="Z44" s="822"/>
      <c r="AA44" s="822"/>
      <c r="AB44" s="822"/>
      <c r="AC44" s="822"/>
      <c r="AD44" s="822"/>
      <c r="AE44" s="822"/>
      <c r="AF44" s="822"/>
      <c r="AG44" s="822"/>
      <c r="AH44" s="822"/>
      <c r="AI44" s="822"/>
      <c r="AJ44" s="822"/>
      <c r="AK44" s="822"/>
      <c r="AL44" s="822"/>
      <c r="AM44" s="3186"/>
    </row>
    <row customHeight="1" ht="15">
      <c r="A45" s="650"/>
      <c r="B45" s="650"/>
      <c r="C45" s="403"/>
      <c r="D45" s="2335"/>
      <c r="E45" s="2338"/>
      <c r="F45" s="2334"/>
      <c r="G45" s="648"/>
      <c r="H45" s="404"/>
      <c r="I45" s="807" t="s">
        <v>193</v>
      </c>
      <c r="J45" s="404"/>
      <c r="K45" s="404"/>
      <c r="L45" s="404"/>
      <c r="M45" s="835"/>
      <c r="N45" s="831"/>
      <c r="O45" s="831"/>
      <c r="P45" s="831"/>
      <c r="Q45" s="831"/>
      <c r="R45" s="831"/>
      <c r="S45" s="831"/>
      <c r="T45" s="831"/>
      <c r="U45" s="832"/>
      <c r="V45" s="831"/>
      <c r="W45" s="831"/>
      <c r="X45" s="822"/>
      <c r="Y45" s="822"/>
      <c r="Z45" s="822"/>
      <c r="AA45" s="822"/>
      <c r="AB45" s="822"/>
      <c r="AC45" s="822"/>
      <c r="AD45" s="822"/>
      <c r="AE45" s="822"/>
      <c r="AF45" s="822"/>
      <c r="AG45" s="822"/>
      <c r="AH45" s="822"/>
      <c r="AI45" s="822"/>
      <c r="AJ45" s="822"/>
      <c r="AK45" s="822"/>
      <c r="AL45" s="822"/>
      <c r="AM45" s="3186"/>
    </row>
    <row customHeight="1" ht="15">
      <c r="A46" s="650"/>
      <c r="B46" s="650"/>
      <c r="C46" s="1955" t="s">
        <v>104</v>
      </c>
      <c r="D46" s="2335" t="s">
        <v>89</v>
      </c>
      <c r="E46" s="2336" t="str">
        <f>INDEX(VD_NAME_LIST,MATCH("4190069",VD_ID_LIST,0))</f>
        <v>Передача. Теплоноситель</v>
      </c>
      <c r="F46" s="2334" t="s">
        <v>65</v>
      </c>
      <c r="G46" s="2784"/>
      <c r="H46" s="2354">
        <v>1</v>
      </c>
      <c r="I46" s="8777" t="str">
        <f>IF($U$46="","",INDEX(TERRITORY_MR_LIST,MATCH($U$46,TERRITORY_LIST_ID,0)))</f>
        <v>Территория 1</v>
      </c>
      <c r="J46" s="2334" t="s">
        <v>65</v>
      </c>
      <c r="K46" s="1059"/>
      <c r="L46" s="2009" t="s">
        <v>115</v>
      </c>
      <c r="M46" s="3175" t="s">
        <v>196</v>
      </c>
      <c r="N46" s="831"/>
      <c r="O46" s="831" t="s">
        <v>197</v>
      </c>
      <c r="P46" s="831" t="str">
        <f>$E$46</f>
        <v>Передача. Теплоноситель</v>
      </c>
      <c r="Q46" s="831" t="str">
        <f>IF($F$46="нет","без дифференциации",$I$46)</f>
        <v>Территория 1</v>
      </c>
      <c r="R46" s="831" t="str">
        <f>IF($J$46="нет","без дифференциации",$M$46)</f>
        <v>Тепловые сети</v>
      </c>
      <c r="S46" s="831"/>
      <c r="T46" s="831"/>
      <c r="U46" s="832" t="s">
        <v>97</v>
      </c>
      <c r="V46" s="831" t="s">
        <v>198</v>
      </c>
      <c r="W46" s="831"/>
      <c r="X46" s="822"/>
      <c r="Y46" s="822" t="s">
        <v>125</v>
      </c>
      <c r="Z46" s="822">
        <v>1705000</v>
      </c>
      <c r="AA46" s="822"/>
      <c r="AB46" s="822"/>
      <c r="AC46" s="822"/>
      <c r="AD46" s="822"/>
      <c r="AE46" s="822"/>
      <c r="AF46" s="822"/>
      <c r="AG46" s="822"/>
      <c r="AH46" s="822"/>
      <c r="AI46" s="822"/>
      <c r="AJ46" s="822"/>
      <c r="AK46" s="822"/>
      <c r="AL46" s="822"/>
      <c r="AM46" s="3186"/>
    </row>
    <row customHeight="1" ht="15">
      <c r="A47" s="650"/>
      <c r="B47" s="650"/>
      <c r="C47" s="403"/>
      <c r="D47" s="2335"/>
      <c r="E47" s="2337"/>
      <c r="F47" s="2334"/>
      <c r="G47" s="2785"/>
      <c r="H47" s="2354"/>
      <c r="I47" s="8779" t="str">
        <f>IF($U$46="","",INDEX(TERRITORY_MR_LIST,MATCH($U$46,TERRITORY_LIST_ID,0)))</f>
        <v>Территория 1</v>
      </c>
      <c r="J47" s="2334"/>
      <c r="K47" s="648"/>
      <c r="L47" s="404"/>
      <c r="M47" s="834" t="s">
        <v>134</v>
      </c>
      <c r="N47" s="831"/>
      <c r="O47" s="831"/>
      <c r="P47" s="831"/>
      <c r="Q47" s="831"/>
      <c r="R47" s="831"/>
      <c r="S47" s="831"/>
      <c r="T47" s="831"/>
      <c r="U47" s="832"/>
      <c r="V47" s="831"/>
      <c r="W47" s="831"/>
      <c r="X47" s="822"/>
      <c r="Y47" s="822"/>
      <c r="Z47" s="822"/>
      <c r="AA47" s="822"/>
      <c r="AB47" s="822"/>
      <c r="AC47" s="822"/>
      <c r="AD47" s="822"/>
      <c r="AE47" s="822"/>
      <c r="AF47" s="822"/>
      <c r="AG47" s="822"/>
      <c r="AH47" s="822"/>
      <c r="AI47" s="822"/>
      <c r="AJ47" s="822"/>
      <c r="AK47" s="822"/>
      <c r="AL47" s="822"/>
      <c r="AM47" s="3186"/>
    </row>
    <row customHeight="1" ht="15">
      <c r="A48" s="650"/>
      <c r="B48" s="650"/>
      <c r="C48" s="403"/>
      <c r="D48" s="2335"/>
      <c r="E48" s="2338"/>
      <c r="F48" s="2334"/>
      <c r="G48" s="648"/>
      <c r="H48" s="404"/>
      <c r="I48" s="807" t="s">
        <v>193</v>
      </c>
      <c r="J48" s="404"/>
      <c r="K48" s="404"/>
      <c r="L48" s="404"/>
      <c r="M48" s="835"/>
      <c r="N48" s="831"/>
      <c r="O48" s="831"/>
      <c r="P48" s="831"/>
      <c r="Q48" s="831"/>
      <c r="R48" s="831"/>
      <c r="S48" s="831"/>
      <c r="T48" s="831"/>
      <c r="U48" s="832"/>
      <c r="V48" s="831"/>
      <c r="W48" s="831"/>
      <c r="X48" s="822"/>
      <c r="Y48" s="822"/>
      <c r="Z48" s="822"/>
      <c r="AA48" s="822"/>
      <c r="AB48" s="822"/>
      <c r="AC48" s="822"/>
      <c r="AD48" s="822"/>
      <c r="AE48" s="822"/>
      <c r="AF48" s="822"/>
      <c r="AG48" s="822"/>
      <c r="AH48" s="822"/>
      <c r="AI48" s="822"/>
      <c r="AJ48" s="822"/>
      <c r="AK48" s="822"/>
      <c r="AL48" s="822"/>
      <c r="AM48" s="3186"/>
    </row>
    <row customHeight="1" ht="15">
      <c r="A49" s="650"/>
      <c r="B49" s="650"/>
      <c r="C49" s="1955" t="s">
        <v>104</v>
      </c>
      <c r="D49" s="2335" t="s">
        <v>90</v>
      </c>
      <c r="E49" s="2336" t="str">
        <f>INDEX(VD_NAME_LIST,MATCH("4190068",VD_ID_LIST,0))</f>
        <v>Передача. Тепловая энергия</v>
      </c>
      <c r="F49" s="2334" t="s">
        <v>65</v>
      </c>
      <c r="G49" s="2784"/>
      <c r="H49" s="2354">
        <v>1</v>
      </c>
      <c r="I49" s="8777" t="str">
        <f>IF($U$49="","",INDEX(TERRITORY_MR_LIST,MATCH($U$49,TERRITORY_LIST_ID,0)))</f>
        <v>Территория 2</v>
      </c>
      <c r="J49" s="2334" t="s">
        <v>65</v>
      </c>
      <c r="K49" s="1059"/>
      <c r="L49" s="2009" t="s">
        <v>115</v>
      </c>
      <c r="M49" s="8768" t="s">
        <v>199</v>
      </c>
      <c r="N49" s="831"/>
      <c r="O49" s="831" t="s">
        <v>200</v>
      </c>
      <c r="P49" s="831" t="str">
        <f>$E$49</f>
        <v>Передача. Тепловая энергия</v>
      </c>
      <c r="Q49" s="831" t="str">
        <f>IF($F$49="нет","без дифференциации",$I$49)</f>
        <v>Территория 2</v>
      </c>
      <c r="R49" s="831" t="str">
        <f>IF($J$49="нет","без дифференциации",$M$49)</f>
        <v>Тепловые сети источник Ново-Иркутская ТЭЦ</v>
      </c>
      <c r="S49" s="831"/>
      <c r="T49" s="831"/>
      <c r="U49" s="832" t="s">
        <v>105</v>
      </c>
      <c r="V49" s="831" t="s">
        <v>201</v>
      </c>
      <c r="W49" s="831"/>
      <c r="X49" s="822"/>
      <c r="Y49" s="822" t="s">
        <v>125</v>
      </c>
      <c r="Z49" s="822">
        <v>1705000</v>
      </c>
      <c r="AA49" s="822"/>
      <c r="AB49" s="822"/>
      <c r="AC49" s="822"/>
      <c r="AD49" s="822"/>
      <c r="AE49" s="822"/>
      <c r="AF49" s="822"/>
      <c r="AG49" s="822"/>
      <c r="AH49" s="822"/>
      <c r="AI49" s="822"/>
      <c r="AJ49" s="822"/>
      <c r="AK49" s="822"/>
      <c r="AL49" s="822"/>
      <c r="AM49" s="8769"/>
    </row>
    <row customHeight="1" ht="15">
      <c r="A50" s="650"/>
      <c r="B50" s="650"/>
      <c r="C50" s="403"/>
      <c r="D50" s="2048"/>
      <c r="E50" s="2048"/>
      <c r="F50" s="2048"/>
      <c r="G50" s="2048"/>
      <c r="H50" s="2048"/>
      <c r="I50" s="2048"/>
      <c r="J50" s="2048"/>
      <c r="K50" s="2026" t="s">
        <v>104</v>
      </c>
      <c r="L50" s="1956" t="s">
        <v>103</v>
      </c>
      <c r="M50" s="1038" t="s">
        <v>202</v>
      </c>
      <c r="N50" s="1039"/>
      <c r="O50" s="831" t="s">
        <v>203</v>
      </c>
      <c r="P50" s="831" t="str">
        <f>$E$49</f>
        <v>Передача. Тепловая энергия</v>
      </c>
      <c r="Q50" s="831" t="str">
        <f>IF($F$49="нет","без дифференциации",$I$49)</f>
        <v>Территория 2</v>
      </c>
      <c r="R50" s="831" t="str">
        <f>IF($J$50="нет","без дифференциации",$M$50)</f>
        <v>Сибтехинвест, Полярная, 97</v>
      </c>
      <c r="S50" s="831"/>
      <c r="T50" s="831"/>
      <c r="U50" s="832"/>
      <c r="V50" s="831"/>
      <c r="W50" s="831"/>
      <c r="X50" s="822"/>
      <c r="Y50" s="822" t="s">
        <v>125</v>
      </c>
      <c r="Z50" s="822">
        <v>1705000</v>
      </c>
      <c r="AA50" s="822"/>
      <c r="AB50" s="822"/>
      <c r="AC50" s="822"/>
      <c r="AD50" s="822"/>
      <c r="AE50" s="822"/>
      <c r="AF50" s="822"/>
      <c r="AG50" s="822"/>
      <c r="AH50" s="822"/>
      <c r="AI50" s="822"/>
      <c r="AJ50" s="822"/>
      <c r="AK50" s="822"/>
      <c r="AL50" s="822"/>
      <c r="AM50" s="8769"/>
    </row>
    <row customHeight="1" ht="15">
      <c r="A51" s="650"/>
      <c r="B51" s="650"/>
      <c r="C51" s="403"/>
      <c r="D51" s="2048"/>
      <c r="E51" s="2048"/>
      <c r="F51" s="2048"/>
      <c r="G51" s="2048"/>
      <c r="H51" s="2048"/>
      <c r="I51" s="2048"/>
      <c r="J51" s="2048"/>
      <c r="K51" s="2026" t="s">
        <v>104</v>
      </c>
      <c r="L51" s="1956" t="s">
        <v>89</v>
      </c>
      <c r="M51" s="1038" t="s">
        <v>204</v>
      </c>
      <c r="N51" s="1039"/>
      <c r="O51" s="831" t="s">
        <v>205</v>
      </c>
      <c r="P51" s="831" t="str">
        <f>$E$49</f>
        <v>Передача. Тепловая энергия</v>
      </c>
      <c r="Q51" s="831" t="str">
        <f>IF($F$49="нет","без дифференциации",$I$49)</f>
        <v>Территория 2</v>
      </c>
      <c r="R51" s="831" t="str">
        <f>IF($J$51="нет","без дифференциации",$M$51)</f>
        <v>Иркутскнефтепродукт, Полярная, 199</v>
      </c>
      <c r="S51" s="831"/>
      <c r="T51" s="831"/>
      <c r="U51" s="832"/>
      <c r="V51" s="831"/>
      <c r="W51" s="831"/>
      <c r="X51" s="822"/>
      <c r="Y51" s="822" t="s">
        <v>125</v>
      </c>
      <c r="Z51" s="822">
        <v>1705000</v>
      </c>
      <c r="AA51" s="822"/>
      <c r="AB51" s="822"/>
      <c r="AC51" s="822"/>
      <c r="AD51" s="822"/>
      <c r="AE51" s="822"/>
      <c r="AF51" s="822"/>
      <c r="AG51" s="822"/>
      <c r="AH51" s="822"/>
      <c r="AI51" s="822"/>
      <c r="AJ51" s="822"/>
      <c r="AK51" s="822"/>
      <c r="AL51" s="822"/>
      <c r="AM51" s="8769"/>
    </row>
    <row customHeight="1" ht="15">
      <c r="A52" s="650"/>
      <c r="B52" s="650"/>
      <c r="C52" s="403"/>
      <c r="D52" s="2048"/>
      <c r="E52" s="2048"/>
      <c r="F52" s="2048"/>
      <c r="G52" s="2048"/>
      <c r="H52" s="2048"/>
      <c r="I52" s="2048"/>
      <c r="J52" s="2048"/>
      <c r="K52" s="2026" t="s">
        <v>104</v>
      </c>
      <c r="L52" s="1956" t="s">
        <v>90</v>
      </c>
      <c r="M52" s="1038" t="s">
        <v>206</v>
      </c>
      <c r="N52" s="1039"/>
      <c r="O52" s="831" t="s">
        <v>207</v>
      </c>
      <c r="P52" s="831" t="str">
        <f>$E$49</f>
        <v>Передача. Тепловая энергия</v>
      </c>
      <c r="Q52" s="831" t="str">
        <f>IF($F$49="нет","без дифференциации",$I$49)</f>
        <v>Территория 2</v>
      </c>
      <c r="R52" s="831" t="str">
        <f>IF($J$52="нет","без дифференциации",$M$52)</f>
        <v>РТРС, 4 Советская, 1</v>
      </c>
      <c r="S52" s="831"/>
      <c r="T52" s="831"/>
      <c r="U52" s="832"/>
      <c r="V52" s="831"/>
      <c r="W52" s="831"/>
      <c r="X52" s="822"/>
      <c r="Y52" s="822" t="s">
        <v>125</v>
      </c>
      <c r="Z52" s="822">
        <v>1705000</v>
      </c>
      <c r="AA52" s="822"/>
      <c r="AB52" s="822"/>
      <c r="AC52" s="822"/>
      <c r="AD52" s="822"/>
      <c r="AE52" s="822"/>
      <c r="AF52" s="822"/>
      <c r="AG52" s="822"/>
      <c r="AH52" s="822"/>
      <c r="AI52" s="822"/>
      <c r="AJ52" s="822"/>
      <c r="AK52" s="822"/>
      <c r="AL52" s="822"/>
      <c r="AM52" s="8769"/>
    </row>
    <row customHeight="1" ht="15">
      <c r="A53" s="650"/>
      <c r="B53" s="650"/>
      <c r="C53" s="403"/>
      <c r="D53" s="2335"/>
      <c r="E53" s="2337"/>
      <c r="F53" s="2334"/>
      <c r="G53" s="2785"/>
      <c r="H53" s="2354"/>
      <c r="I53" s="8779" t="str">
        <f>IF($U$49="","",INDEX(TERRITORY_MR_LIST,MATCH($U$49,TERRITORY_LIST_ID,0)))</f>
        <v>Территория 2</v>
      </c>
      <c r="J53" s="2334"/>
      <c r="K53" s="648"/>
      <c r="L53" s="404"/>
      <c r="M53" s="834" t="s">
        <v>134</v>
      </c>
      <c r="N53" s="831"/>
      <c r="O53" s="831"/>
      <c r="P53" s="831"/>
      <c r="Q53" s="831"/>
      <c r="R53" s="831"/>
      <c r="S53" s="831"/>
      <c r="T53" s="831"/>
      <c r="U53" s="832"/>
      <c r="V53" s="831"/>
      <c r="W53" s="831"/>
      <c r="X53" s="822"/>
      <c r="Y53" s="822"/>
      <c r="Z53" s="822"/>
      <c r="AA53" s="822"/>
      <c r="AB53" s="822"/>
      <c r="AC53" s="822"/>
      <c r="AD53" s="822"/>
      <c r="AE53" s="822"/>
      <c r="AF53" s="822"/>
      <c r="AG53" s="822"/>
      <c r="AH53" s="822"/>
      <c r="AI53" s="822"/>
      <c r="AJ53" s="822"/>
      <c r="AK53" s="822"/>
      <c r="AL53" s="822"/>
      <c r="AM53" s="8769"/>
    </row>
    <row customHeight="1" ht="15">
      <c r="A54" s="650"/>
      <c r="B54" s="650"/>
      <c r="C54" s="403"/>
      <c r="D54" s="2335"/>
      <c r="E54" s="2338"/>
      <c r="F54" s="2334"/>
      <c r="G54" s="648"/>
      <c r="H54" s="404"/>
      <c r="I54" s="807" t="s">
        <v>193</v>
      </c>
      <c r="J54" s="404"/>
      <c r="K54" s="404"/>
      <c r="L54" s="404"/>
      <c r="M54" s="835"/>
      <c r="N54" s="831"/>
      <c r="O54" s="831"/>
      <c r="P54" s="831"/>
      <c r="Q54" s="831"/>
      <c r="R54" s="831"/>
      <c r="S54" s="831"/>
      <c r="T54" s="831"/>
      <c r="U54" s="832"/>
      <c r="V54" s="831"/>
      <c r="W54" s="831"/>
      <c r="X54" s="822"/>
      <c r="Y54" s="822"/>
      <c r="Z54" s="822"/>
      <c r="AA54" s="822"/>
      <c r="AB54" s="822"/>
      <c r="AC54" s="822"/>
      <c r="AD54" s="822"/>
      <c r="AE54" s="822"/>
      <c r="AF54" s="822"/>
      <c r="AG54" s="822"/>
      <c r="AH54" s="822"/>
      <c r="AI54" s="822"/>
      <c r="AJ54" s="822"/>
      <c r="AK54" s="822"/>
      <c r="AL54" s="822"/>
      <c r="AM54" s="8769"/>
    </row>
    <row customHeight="1" ht="15.75">
      <c r="A55" s="836"/>
      <c r="B55" s="362"/>
      <c r="C55" s="1033"/>
      <c r="D55" s="648"/>
      <c r="E55" s="798" t="s">
        <v>208</v>
      </c>
      <c r="F55" s="404"/>
      <c r="G55" s="404"/>
      <c r="H55" s="404"/>
      <c r="I55" s="404"/>
      <c r="J55" s="404"/>
      <c r="K55" s="404" t="s">
        <v>22</v>
      </c>
      <c r="L55" s="404"/>
      <c r="M55" s="835"/>
      <c r="N55" s="1854"/>
      <c r="AM55" s="810">
        <v>15</v>
      </c>
    </row>
    <row customHeight="1" ht="11.25" hidden="1">
      <c r="A56" s="810" t="s">
        <v>81</v>
      </c>
      <c r="B56" s="810">
        <v>0</v>
      </c>
      <c r="C56" s="810">
        <v>3</v>
      </c>
      <c r="D56" s="810"/>
      <c r="E56" s="810">
        <v>44</v>
      </c>
      <c r="F56" s="810">
        <v>6</v>
      </c>
      <c r="G56" s="810">
        <v>4</v>
      </c>
      <c r="H56" s="810">
        <v>5</v>
      </c>
      <c r="I56" s="810">
        <v>52</v>
      </c>
      <c r="J56" s="810">
        <v>6</v>
      </c>
      <c r="K56" s="810">
        <v>3</v>
      </c>
      <c r="L56" s="810">
        <v>6</v>
      </c>
      <c r="M56" s="810">
        <v>56</v>
      </c>
      <c r="N56" s="811">
        <v>8</v>
      </c>
      <c r="O56" s="1640">
        <v>0</v>
      </c>
      <c r="P56" s="1640">
        <v>0</v>
      </c>
      <c r="Q56" s="1640">
        <v>0</v>
      </c>
      <c r="R56" s="1640">
        <v>0</v>
      </c>
      <c r="S56" s="1640">
        <v>0</v>
      </c>
      <c r="T56" s="1640">
        <v>0</v>
      </c>
      <c r="U56" s="1490">
        <v>0</v>
      </c>
      <c r="V56" s="1490">
        <v>0</v>
      </c>
      <c r="W56" s="1490">
        <v>0</v>
      </c>
      <c r="X56" s="1490">
        <v>0</v>
      </c>
      <c r="Y56" s="811">
        <v>0</v>
      </c>
      <c r="Z56" s="811">
        <v>0</v>
      </c>
      <c r="AA56" s="811">
        <v>0</v>
      </c>
      <c r="AB56" s="811">
        <v>0</v>
      </c>
      <c r="AC56" s="811">
        <v>0</v>
      </c>
      <c r="AD56" s="811">
        <v>0</v>
      </c>
      <c r="AE56" s="811">
        <v>0</v>
      </c>
      <c r="AF56" s="811">
        <v>0</v>
      </c>
      <c r="AG56" s="811">
        <v>0</v>
      </c>
      <c r="AH56" s="811">
        <v>0</v>
      </c>
      <c r="AI56" s="811">
        <v>0</v>
      </c>
      <c r="AJ56" s="811">
        <v>0</v>
      </c>
      <c r="AK56" s="811">
        <v>0</v>
      </c>
      <c r="AL56" s="811">
        <v>8</v>
      </c>
      <c r="AM56" s="810">
        <v>11</v>
      </c>
    </row>
  </sheetData>
  <sheetProtection formatColumns="0" formatRows="0" autoFilter="0" sort="0" insertRows="0" insertColumns="1" deleteRows="0" deleteColumns="0"/>
  <mergeCells count="47">
    <mergeCell ref="G11:H11"/>
    <mergeCell ref="K11:L11"/>
    <mergeCell ref="D4:I4"/>
    <mergeCell ref="D5:I5"/>
    <mergeCell ref="A6:F6"/>
    <mergeCell ref="A9:A10"/>
    <mergeCell ref="D9:E9"/>
    <mergeCell ref="F9:I9"/>
    <mergeCell ref="E7:M7"/>
    <mergeCell ref="J9:M9"/>
    <mergeCell ref="G10:H10"/>
    <mergeCell ref="K10:L10"/>
    <mergeCell ref="I13:I18"/>
    <mergeCell ref="J13:J18"/>
    <mergeCell ref="D13:D42"/>
    <mergeCell ref="E13:E42"/>
    <mergeCell ref="F13:F42"/>
    <mergeCell ref="G13:G18"/>
    <mergeCell ref="H13:H18"/>
    <mergeCell ref="D43:D45"/>
    <mergeCell ref="E43:E45"/>
    <mergeCell ref="F43:F45"/>
    <mergeCell ref="G43:G44"/>
    <mergeCell ref="H43:H44"/>
    <mergeCell ref="I43:I44"/>
    <mergeCell ref="J43:J44"/>
    <mergeCell ref="C43:C45"/>
    <mergeCell ref="D46:D48"/>
    <mergeCell ref="E46:E48"/>
    <mergeCell ref="F46:F48"/>
    <mergeCell ref="G46:G47"/>
    <mergeCell ref="H46:H47"/>
    <mergeCell ref="I46:I47"/>
    <mergeCell ref="J46:J47"/>
    <mergeCell ref="C46:C48"/>
    <mergeCell ref="G19:G41"/>
    <mergeCell ref="H19:H41"/>
    <mergeCell ref="I19:I41"/>
    <mergeCell ref="J19:J41"/>
    <mergeCell ref="D49:D54"/>
    <mergeCell ref="E49:E54"/>
    <mergeCell ref="F49:F54"/>
    <mergeCell ref="G49:G53"/>
    <mergeCell ref="H49:H53"/>
    <mergeCell ref="I49:I53"/>
    <mergeCell ref="J49:J53"/>
    <mergeCell ref="C49:C54"/>
  </mergeCells>
  <dataValidations count="61">
    <dataValidation type="textLength" operator="lessThanOrEqual" allowBlank="1" showInputMessage="1" showErrorMessage="1" errorTitle="Ошибка" error="Допускается ввод не более 900 символов!" sqref="M40">
      <formula1>900</formula1>
    </dataValidation>
    <dataValidation type="list" allowBlank="1" showInputMessage="1" showErrorMessage="1" sqref="I40">
      <formula1>DESCRIPTION_TERRITORY</formula1>
    </dataValidation>
    <dataValidation type="textLength" operator="lessThanOrEqual" allowBlank="1" showInputMessage="1" showErrorMessage="1" errorTitle="Ошибка" error="Допускается ввод не более 900 символов!" sqref="M39">
      <formula1>900</formula1>
    </dataValidation>
    <dataValidation type="list" allowBlank="1" showInputMessage="1" showErrorMessage="1" sqref="I39">
      <formula1>DESCRIPTION_TERRITORY</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list" allowBlank="1" showInputMessage="1" showErrorMessage="1" sqref="I38">
      <formula1>DESCRIPTION_TERRITORY</formula1>
    </dataValidation>
    <dataValidation type="textLength" operator="lessThanOrEqual" allowBlank="1" showInputMessage="1" showErrorMessage="1" errorTitle="Ошибка" error="Допускается ввод не более 900 символов!" sqref="M37">
      <formula1>900</formula1>
    </dataValidation>
    <dataValidation type="list" allowBlank="1" showInputMessage="1" showErrorMessage="1" sqref="I37">
      <formula1>DESCRIPTION_TERRITORY</formula1>
    </dataValidation>
    <dataValidation type="textLength" operator="lessThanOrEqual" allowBlank="1" showInputMessage="1" showErrorMessage="1" errorTitle="Ошибка" error="Допускается ввод не более 900 символов!" sqref="M36">
      <formula1>900</formula1>
    </dataValidation>
    <dataValidation type="list" allowBlank="1" showInputMessage="1" showErrorMessage="1" sqref="I36">
      <formula1>DESCRIPTION_TERRITORY</formula1>
    </dataValidation>
    <dataValidation type="textLength" operator="lessThanOrEqual" allowBlank="1" showInputMessage="1" showErrorMessage="1" errorTitle="Ошибка" error="Допускается ввод не более 900 символов!" sqref="M35">
      <formula1>900</formula1>
    </dataValidation>
    <dataValidation type="list" allowBlank="1" showInputMessage="1" showErrorMessage="1" sqref="I35">
      <formula1>DESCRIPTION_TERRITORY</formula1>
    </dataValidation>
    <dataValidation type="textLength" operator="lessThanOrEqual" allowBlank="1" showInputMessage="1" showErrorMessage="1" errorTitle="Ошибка" error="Допускается ввод не более 900 символов!" sqref="M34">
      <formula1>900</formula1>
    </dataValidation>
    <dataValidation type="list" allowBlank="1" showInputMessage="1" showErrorMessage="1" sqref="I34">
      <formula1>DESCRIPTION_TERRITORY</formula1>
    </dataValidation>
    <dataValidation type="textLength" operator="lessThanOrEqual" allowBlank="1" showInputMessage="1" showErrorMessage="1" errorTitle="Ошибка" error="Допускается ввод не более 900 символов!" sqref="M33">
      <formula1>900</formula1>
    </dataValidation>
    <dataValidation type="list" allowBlank="1" showInputMessage="1" showErrorMessage="1" sqref="I33">
      <formula1>DESCRIPTION_TERRITORY</formula1>
    </dataValidation>
    <dataValidation type="textLength" operator="lessThanOrEqual" allowBlank="1" showInputMessage="1" showErrorMessage="1" errorTitle="Ошибка" error="Допускается ввод не более 900 символов!" sqref="M32">
      <formula1>900</formula1>
    </dataValidation>
    <dataValidation type="list" allowBlank="1" showInputMessage="1" showErrorMessage="1" sqref="I32">
      <formula1>DESCRIPTION_TERRITORY</formula1>
    </dataValidation>
    <dataValidation type="textLength" operator="lessThanOrEqual" allowBlank="1" showInputMessage="1" showErrorMessage="1" errorTitle="Ошибка" error="Допускается ввод не более 900 символов!" sqref="M31">
      <formula1>900</formula1>
    </dataValidation>
    <dataValidation type="list" allowBlank="1" showInputMessage="1" showErrorMessage="1" sqref="I31">
      <formula1>DESCRIPTION_TERRITORY</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list" allowBlank="1" showInputMessage="1" showErrorMessage="1" sqref="I30">
      <formula1>DESCRIPTION_TERRITORY</formula1>
    </dataValidation>
    <dataValidation type="textLength" operator="lessThanOrEqual" allowBlank="1" showInputMessage="1" showErrorMessage="1" errorTitle="Ошибка" error="Допускается ввод не более 900 символов!" sqref="M29">
      <formula1>900</formula1>
    </dataValidation>
    <dataValidation type="list" allowBlank="1" showInputMessage="1" showErrorMessage="1" sqref="I29">
      <formula1>DESCRIPTION_TERRITORY</formula1>
    </dataValidation>
    <dataValidation type="textLength" operator="lessThanOrEqual" allowBlank="1" showInputMessage="1" showErrorMessage="1" errorTitle="Ошибка" error="Допускается ввод не более 900 символов!" sqref="M28">
      <formula1>900</formula1>
    </dataValidation>
    <dataValidation type="list" allowBlank="1" showInputMessage="1" showErrorMessage="1" sqref="I28">
      <formula1>DESCRIPTION_TERRITORY</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list" allowBlank="1" showInputMessage="1" showErrorMessage="1" sqref="I27">
      <formula1>DESCRIPTION_TERRITORY</formula1>
    </dataValidation>
    <dataValidation type="textLength" operator="lessThanOrEqual" allowBlank="1" showInputMessage="1" showErrorMessage="1" errorTitle="Ошибка" error="Допускается ввод не более 900 символов!" sqref="M26">
      <formula1>900</formula1>
    </dataValidation>
    <dataValidation type="list" allowBlank="1" showInputMessage="1" showErrorMessage="1" sqref="I26">
      <formula1>DESCRIPTION_TERRITORY</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list" allowBlank="1" showInputMessage="1" showErrorMessage="1" sqref="I25">
      <formula1>DESCRIPTION_TERRITORY</formula1>
    </dataValidation>
    <dataValidation type="textLength" operator="lessThanOrEqual" allowBlank="1" showInputMessage="1" showErrorMessage="1" errorTitle="Ошибка" error="Допускается ввод не более 900 символов!" sqref="M24">
      <formula1>900</formula1>
    </dataValidation>
    <dataValidation type="list" allowBlank="1" showInputMessage="1" showErrorMessage="1" sqref="I24">
      <formula1>DESCRIPTION_TERRITORY</formula1>
    </dataValidation>
    <dataValidation type="textLength" operator="lessThanOrEqual" allowBlank="1" showInputMessage="1" showErrorMessage="1" errorTitle="Ошибка" error="Допускается ввод не более 900 символов!" sqref="M23">
      <formula1>900</formula1>
    </dataValidation>
    <dataValidation type="list" allowBlank="1" showInputMessage="1" showErrorMessage="1" sqref="I23">
      <formula1>DESCRIPTION_TERRITORY</formula1>
    </dataValidation>
    <dataValidation type="textLength" operator="lessThanOrEqual" allowBlank="1" showInputMessage="1" showErrorMessage="1" errorTitle="Ошибка" error="Допускается ввод не более 900 символов!" sqref="M22">
      <formula1>900</formula1>
    </dataValidation>
    <dataValidation type="list" allowBlank="1" showInputMessage="1" showErrorMessage="1" sqref="I22">
      <formula1>DESCRIPTION_TERRITORY</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list" allowBlank="1" showInputMessage="1" showErrorMessage="1" sqref="I21">
      <formula1>DESCRIPTION_TERRITORY</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list" allowBlank="1" showInputMessage="1" showErrorMessage="1" sqref="I20">
      <formula1>DESCRIPTION_TERRITORY</formula1>
    </dataValidation>
    <dataValidation type="textLength" operator="lessThanOrEqual" allowBlank="1" showInputMessage="1" showErrorMessage="1" errorTitle="Ошибка" error="Допускается ввод не более 900 символов!" sqref="M52">
      <formula1>900</formula1>
    </dataValidation>
    <dataValidation type="list" allowBlank="1" showInputMessage="1" showErrorMessage="1" sqref="I52">
      <formula1>DESCRIPTION_TERRITORY</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list" allowBlank="1" showInputMessage="1" showErrorMessage="1" sqref="I51">
      <formula1>DESCRIPTION_TERRITORY</formula1>
    </dataValidation>
    <dataValidation type="textLength" operator="lessThanOrEqual" allowBlank="1" showInputMessage="1" showErrorMessage="1" errorTitle="Ошибка" error="Допускается ввод не более 900 символов!" sqref="M50">
      <formula1>900</formula1>
    </dataValidation>
    <dataValidation type="list" allowBlank="1" showInputMessage="1" showErrorMessage="1" sqref="I50">
      <formula1>DESCRIPTION_TERRITORY</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46">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OrEqual" allowBlank="1" showInputMessage="1" showErrorMessage="1" errorTitle="Ошибка" error="Допускается ввод не более 900 символов!" sqref="M17">
      <formula1>900</formula1>
    </dataValidation>
    <dataValidation type="list" allowBlank="1" showInputMessage="1" showErrorMessage="1" sqref="I17">
      <formula1>DESCRIPTION_TERRITORY</formula1>
    </dataValidation>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4">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BC43D-82D3-2C9B-A822-F1580789B6F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2430" width="3.7109375" hidden="1" customWidth="1"/>
    <col min="3" max="3" style="12467" width="3.00390625" customWidth="1"/>
    <col min="4" max="4" style="12467" width="6.00390625" customWidth="1"/>
    <col min="5" max="5" style="12467" width="42.00390625" customWidth="1"/>
    <col min="6" max="6" style="12467" width="15.00390625" customWidth="1"/>
    <col min="7" max="7" style="12467" width="42.00390625" customWidth="1"/>
    <col min="8" max="8" style="12467" width="3.00390625" customWidth="1"/>
    <col min="9" max="9" style="12467" width="5.00390625" customWidth="1"/>
    <col min="10" max="10" style="12467" width="47.00390625" customWidth="1"/>
    <col min="11" max="12" style="12467" width="3.00390625" customWidth="1"/>
    <col min="13" max="13" style="12467" width="5.00390625" customWidth="1"/>
    <col min="14" max="14" style="12467" width="28.00390625" customWidth="1"/>
    <col min="15" max="16" style="12467" width="3.00390625" customWidth="1"/>
    <col min="17" max="17" style="12467" width="5.00390625" customWidth="1"/>
    <col min="18" max="18" style="12467" width="34.00390625" customWidth="1"/>
    <col min="19" max="20" style="12467" width="3.7109375" customWidth="1"/>
    <col min="21" max="21" style="12467" width="5.7109375" customWidth="1"/>
    <col min="22" max="22" style="12467" width="34.421875" customWidth="1"/>
    <col min="23" max="23" style="12467" width="30.00390625" customWidth="1"/>
    <col min="24" max="24" style="12467" width="3.00390625" customWidth="1"/>
    <col min="25" max="28" style="12537" width="9.8515625" hidden="1" customWidth="1"/>
    <col min="29" max="29" style="12537" width="27.00390625" hidden="1" customWidth="1"/>
    <col min="30" max="30" style="12537" width="10.57421875" hidden="1" customWidth="1"/>
    <col min="31" max="31" style="12537" width="10.7109375" hidden="1" customWidth="1"/>
    <col min="32" max="32" style="12537" width="10.00390625" hidden="1" customWidth="1"/>
    <col min="33" max="33" style="12537" width="12.8515625" hidden="1" customWidth="1"/>
    <col min="34" max="34" style="12537" width="24.421875" hidden="1" customWidth="1"/>
    <col min="35" max="35" style="12537" width="15.8515625" hidden="1" customWidth="1"/>
    <col min="36" max="36" style="12537" width="19.421875" hidden="1" customWidth="1"/>
    <col min="37" max="37" style="12537" width="11.00390625" hidden="1" customWidth="1"/>
    <col min="38" max="38" style="12537" width="23.57421875" hidden="1" customWidth="1"/>
    <col min="39" max="39" style="12537" width="23.8515625" hidden="1" customWidth="1"/>
    <col min="40" max="40" style="12537" width="25.28125" hidden="1" customWidth="1"/>
    <col min="41" max="41" style="12537" width="16.8515625" hidden="1" customWidth="1"/>
    <col min="42" max="42" style="12537" width="29.57421875" hidden="1" customWidth="1"/>
    <col min="43" max="43" style="12537" width="29.8515625" hidden="1" customWidth="1"/>
    <col min="44" max="44" style="12467" width="9.140625" hidden="1"/>
  </cols>
  <sheetData>
    <row customHeight="1" ht="11.25" hidden="1">
      <c r="A1" s="383"/>
      <c r="AR1" s="331" t="s">
        <v>14</v>
      </c>
    </row>
    <row customHeight="1" ht="11.25" hidden="1">
      <c r="AR2" s="331">
        <v>0</v>
      </c>
    </row>
    <row customHeight="1" ht="11.25" hidden="1">
      <c r="AR3" s="331">
        <v>0</v>
      </c>
    </row>
    <row customHeight="1" ht="3">
      <c r="AR4" s="331">
        <v>3</v>
      </c>
    </row>
    <row s="12438"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2438" customFormat="1" customHeight="1" ht="14.699999999999998">
      <c r="A6" s="812"/>
      <c r="B6" s="812"/>
      <c r="C6" s="812"/>
      <c r="D6" s="2390" t="str">
        <f>IF(org=0,"Не определено",org)</f>
        <v>АО "Байкалэнерго"</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2550"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2438"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209</v>
      </c>
      <c r="F9" s="2330"/>
      <c r="G9" s="2354" t="s">
        <v>111</v>
      </c>
      <c r="H9" s="2354" t="s">
        <v>87</v>
      </c>
      <c r="I9" s="2354"/>
      <c r="J9" s="2354" t="s">
        <v>210</v>
      </c>
      <c r="K9" s="2382" t="s">
        <v>211</v>
      </c>
      <c r="L9" s="2382"/>
      <c r="M9" s="2382"/>
      <c r="N9" s="2382"/>
      <c r="O9" s="2382" t="s">
        <v>212</v>
      </c>
      <c r="P9" s="2382"/>
      <c r="Q9" s="2382"/>
      <c r="R9" s="2382"/>
      <c r="S9" s="2382" t="s">
        <v>213</v>
      </c>
      <c r="T9" s="2382"/>
      <c r="U9" s="2382"/>
      <c r="V9" s="2382"/>
      <c r="W9" s="2354" t="s">
        <v>214</v>
      </c>
      <c r="AR9" s="331">
        <v>27</v>
      </c>
    </row>
    <row customHeight="1" ht="31.5">
      <c r="D10" s="2354"/>
      <c r="E10" s="1511" t="s">
        <v>88</v>
      </c>
      <c r="F10" s="1511" t="s">
        <v>215</v>
      </c>
      <c r="G10" s="2354"/>
      <c r="H10" s="2354"/>
      <c r="I10" s="2354"/>
      <c r="J10" s="2354"/>
      <c r="K10" s="337" t="s">
        <v>114</v>
      </c>
      <c r="L10" s="2354" t="s">
        <v>87</v>
      </c>
      <c r="M10" s="2354"/>
      <c r="N10" s="337" t="s">
        <v>216</v>
      </c>
      <c r="O10" s="337" t="s">
        <v>114</v>
      </c>
      <c r="P10" s="2354" t="s">
        <v>87</v>
      </c>
      <c r="Q10" s="2354"/>
      <c r="R10" s="337" t="s">
        <v>216</v>
      </c>
      <c r="S10" s="510" t="s">
        <v>114</v>
      </c>
      <c r="T10" s="2354" t="s">
        <v>87</v>
      </c>
      <c r="U10" s="2354"/>
      <c r="V10" s="510" t="s">
        <v>88</v>
      </c>
      <c r="W10" s="2354"/>
      <c r="Z10" s="1486" t="s">
        <v>217</v>
      </c>
      <c r="AA10" s="1486" t="s">
        <v>218</v>
      </c>
      <c r="AB10" s="1486" t="s">
        <v>219</v>
      </c>
      <c r="AC10" s="1486" t="s">
        <v>220</v>
      </c>
      <c r="AD10" s="1486" t="s">
        <v>221</v>
      </c>
      <c r="AE10" s="1486" t="s">
        <v>222</v>
      </c>
      <c r="AF10" s="1486" t="s">
        <v>223</v>
      </c>
      <c r="AG10" s="1486" t="s">
        <v>224</v>
      </c>
      <c r="AH10" s="1486" t="s">
        <v>225</v>
      </c>
      <c r="AI10" s="1486" t="s">
        <v>226</v>
      </c>
      <c r="AJ10" s="1486" t="s">
        <v>227</v>
      </c>
      <c r="AK10" s="1486" t="s">
        <v>228</v>
      </c>
      <c r="AL10" s="1486" t="s">
        <v>229</v>
      </c>
      <c r="AM10" s="1486" t="s">
        <v>230</v>
      </c>
      <c r="AN10" s="1486" t="s">
        <v>231</v>
      </c>
      <c r="AO10" s="1486" t="s">
        <v>232</v>
      </c>
      <c r="AP10" s="1486" t="s">
        <v>233</v>
      </c>
      <c r="AQ10" s="1486" t="s">
        <v>234</v>
      </c>
      <c r="AR10" s="331">
        <v>30</v>
      </c>
    </row>
    <row s="12430" customFormat="1" customHeight="1" ht="12" hidden="1">
      <c r="D11" s="1476" t="s">
        <v>115</v>
      </c>
      <c r="E11" s="1476" t="s">
        <v>103</v>
      </c>
      <c r="F11" s="1476"/>
      <c r="G11" s="1476" t="s">
        <v>89</v>
      </c>
      <c r="H11" s="2383" t="s">
        <v>116</v>
      </c>
      <c r="I11" s="2383"/>
      <c r="J11" s="1476" t="s">
        <v>91</v>
      </c>
      <c r="K11" s="1476" t="s">
        <v>92</v>
      </c>
      <c r="L11" s="2383" t="s">
        <v>117</v>
      </c>
      <c r="M11" s="2383"/>
      <c r="N11" s="1476" t="s">
        <v>151</v>
      </c>
      <c r="O11" s="1476" t="s">
        <v>154</v>
      </c>
      <c r="P11" s="2383" t="s">
        <v>157</v>
      </c>
      <c r="Q11" s="2383"/>
      <c r="R11" s="1476" t="s">
        <v>160</v>
      </c>
      <c r="S11" s="1476" t="s">
        <v>157</v>
      </c>
      <c r="T11" s="2383" t="s">
        <v>160</v>
      </c>
      <c r="U11" s="2383"/>
      <c r="V11" s="1476" t="s">
        <v>163</v>
      </c>
      <c r="W11" s="1476" t="s">
        <v>166</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2467" customFormat="1" customHeight="1" ht="17.25" hidden="1">
      <c r="A13" s="548"/>
      <c r="C13" s="436"/>
      <c r="D13" s="2362">
        <v>1</v>
      </c>
      <c r="E13" s="2370" t="s">
        <v>235</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236</v>
      </c>
      <c r="AD13" s="1494" t="s">
        <v>237</v>
      </c>
      <c r="AE13" s="1494" t="s">
        <v>238</v>
      </c>
      <c r="AF13" s="1494" t="s">
        <v>239</v>
      </c>
      <c r="AG13" s="1494" t="s">
        <v>240</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2467"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2467"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2467"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2467"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2467"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241</v>
      </c>
      <c r="AD18" s="1494" t="s">
        <v>242</v>
      </c>
      <c r="AE18" s="1494" t="s">
        <v>243</v>
      </c>
      <c r="AF18" s="1494" t="s">
        <v>244</v>
      </c>
      <c r="AG18" s="1494" t="s">
        <v>245</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2467"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2467"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2467"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2467"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2467" customFormat="1" customHeight="1" ht="17.25" hidden="1">
      <c r="A23" s="548"/>
      <c r="C23" s="436"/>
      <c r="D23" s="2362">
        <v>2</v>
      </c>
      <c r="E23" s="2370" t="s">
        <v>246</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241</v>
      </c>
      <c r="AD23" s="1494" t="s">
        <v>242</v>
      </c>
      <c r="AE23" s="1494" t="s">
        <v>243</v>
      </c>
      <c r="AF23" s="1494" t="s">
        <v>244</v>
      </c>
      <c r="AG23" s="1494" t="s">
        <v>245</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2467"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2467"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2467"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2467"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2467" customFormat="1" customHeight="1" ht="17.25" hidden="1">
      <c r="A28" s="548"/>
      <c r="C28" s="436"/>
      <c r="D28" s="2362">
        <v>3</v>
      </c>
      <c r="E28" s="2370" t="s">
        <v>247</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248</v>
      </c>
      <c r="AD28" s="1494" t="s">
        <v>249</v>
      </c>
      <c r="AE28" s="1494" t="s">
        <v>250</v>
      </c>
      <c r="AF28" s="1494" t="s">
        <v>251</v>
      </c>
      <c r="AG28" s="1494" t="s">
        <v>252</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2467"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2467"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2467"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2467"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2467" customFormat="1" customHeight="1" ht="17.25" hidden="1">
      <c r="A33" s="548"/>
      <c r="C33" s="436"/>
      <c r="D33" s="2362">
        <v>4</v>
      </c>
      <c r="E33" s="2370" t="s">
        <v>253</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254</v>
      </c>
      <c r="AD33" s="1494" t="s">
        <v>255</v>
      </c>
      <c r="AE33" s="1494" t="s">
        <v>256</v>
      </c>
      <c r="AF33" s="1494" t="s">
        <v>257</v>
      </c>
      <c r="AG33" s="1494" t="s">
        <v>258</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2467"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2467"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2467"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2467"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2467" customFormat="1" customHeight="1" ht="17.25" hidden="1">
      <c r="A38" s="548"/>
      <c r="C38" s="436"/>
      <c r="D38" s="2362">
        <v>5</v>
      </c>
      <c r="E38" s="2370" t="s">
        <v>259</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260</v>
      </c>
      <c r="AD38" s="1494" t="s">
        <v>261</v>
      </c>
      <c r="AE38" s="1494" t="s">
        <v>262</v>
      </c>
      <c r="AF38" s="1494" t="s">
        <v>263</v>
      </c>
      <c r="AG38" s="1494" t="s">
        <v>264</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2467"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2467"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2467"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2467"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2467" customFormat="1" customHeight="1" ht="17.25" hidden="1">
      <c r="A43" s="548"/>
      <c r="C43" s="436"/>
      <c r="D43" s="2362">
        <v>6</v>
      </c>
      <c r="E43" s="2370" t="s">
        <v>265</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266</v>
      </c>
      <c r="AD43" s="1494" t="s">
        <v>267</v>
      </c>
      <c r="AE43" s="1494" t="s">
        <v>268</v>
      </c>
      <c r="AF43" s="1494" t="s">
        <v>269</v>
      </c>
      <c r="AG43" s="1494" t="s">
        <v>270</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2467"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2467"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2467"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2467"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2467" customFormat="1" customHeight="1" ht="17.25" hidden="1">
      <c r="A48" s="548"/>
      <c r="C48" s="436"/>
      <c r="D48" s="2393">
        <v>7</v>
      </c>
      <c r="E48" s="2396" t="s">
        <v>271</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272</v>
      </c>
      <c r="AD48" s="1494" t="s">
        <v>273</v>
      </c>
      <c r="AE48" s="1494" t="s">
        <v>274</v>
      </c>
      <c r="AF48" s="1494" t="s">
        <v>275</v>
      </c>
      <c r="AG48" s="1494" t="s">
        <v>276</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2467"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2467"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2467"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2467"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2467" customFormat="1" customHeight="1" ht="17.25" hidden="1">
      <c r="A53" s="548"/>
      <c r="C53" s="436"/>
      <c r="D53" s="2362">
        <v>8</v>
      </c>
      <c r="E53" s="2370" t="s">
        <v>277</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278</v>
      </c>
      <c r="AD53" s="1494" t="s">
        <v>279</v>
      </c>
      <c r="AE53" s="1494" t="s">
        <v>280</v>
      </c>
      <c r="AF53" s="1494" t="s">
        <v>281</v>
      </c>
      <c r="AG53" s="1494" t="s">
        <v>282</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2467"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2467"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2467"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2467"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2467" customFormat="1" customHeight="1" ht="17.25" hidden="1">
      <c r="A58" s="548"/>
      <c r="C58" s="436"/>
      <c r="D58" s="2362">
        <v>9</v>
      </c>
      <c r="E58" s="2370" t="s">
        <v>283</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284</v>
      </c>
      <c r="AD58" s="1494" t="s">
        <v>285</v>
      </c>
      <c r="AE58" s="1494" t="s">
        <v>286</v>
      </c>
      <c r="AF58" s="1494" t="s">
        <v>287</v>
      </c>
      <c r="AG58" s="1494" t="s">
        <v>288</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2467"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2467"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2467"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2467"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2467" customFormat="1" customHeight="1" ht="17.25" hidden="1">
      <c r="A63" s="548"/>
      <c r="C63" s="436"/>
      <c r="D63" s="2362">
        <v>10</v>
      </c>
      <c r="E63" s="2370" t="s">
        <v>289</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290</v>
      </c>
      <c r="AD63" s="1494" t="s">
        <v>291</v>
      </c>
      <c r="AE63" s="1494" t="s">
        <v>292</v>
      </c>
      <c r="AF63" s="1494" t="s">
        <v>293</v>
      </c>
      <c r="AG63" s="1494" t="s">
        <v>294</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2467"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2467"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2467"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2467"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295</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296</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297</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298</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299</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300</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301</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302</v>
      </c>
      <c r="F77" s="2399"/>
      <c r="G77" s="2400"/>
      <c r="H77" s="2400"/>
      <c r="I77" s="2400"/>
      <c r="J77" s="2400"/>
      <c r="K77" s="2400"/>
      <c r="L77" s="2400"/>
      <c r="M77" s="2400"/>
      <c r="N77" s="2400"/>
      <c r="O77" s="2400"/>
      <c r="P77" s="2400"/>
      <c r="Q77" s="2400"/>
      <c r="R77" s="2400"/>
      <c r="S77" s="2400"/>
      <c r="T77" s="2400"/>
      <c r="U77" s="2400"/>
      <c r="V77" s="2400"/>
      <c r="W77" s="2400"/>
      <c r="AR77" s="331">
        <v>0</v>
      </c>
    </row>
    <row s="12467"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2467" customFormat="1" customHeight="1" ht="17.25" hidden="1">
      <c r="A79" s="548"/>
      <c r="C79" s="436"/>
      <c r="D79" s="2362">
        <v>1</v>
      </c>
      <c r="E79" s="2370" t="s">
        <v>303</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304</v>
      </c>
      <c r="AD79" s="1494" t="s">
        <v>305</v>
      </c>
      <c r="AE79" s="1494" t="s">
        <v>306</v>
      </c>
      <c r="AF79" s="1494" t="s">
        <v>307</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2467"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2467"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2467"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2467"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2467" customFormat="1" customHeight="1" ht="17.25" hidden="1">
      <c r="A84" s="548"/>
      <c r="C84" s="436"/>
      <c r="D84" s="2362">
        <v>2</v>
      </c>
      <c r="E84" s="2370" t="s">
        <v>308</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309</v>
      </c>
      <c r="AD84" s="1494" t="s">
        <v>310</v>
      </c>
      <c r="AE84" s="1494" t="s">
        <v>311</v>
      </c>
      <c r="AF84" s="1494" t="s">
        <v>312</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2467"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2467"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2467"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2467"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2467" customFormat="1" customHeight="1" ht="17.25" hidden="1">
      <c r="A89" s="548"/>
      <c r="C89" s="436"/>
      <c r="D89" s="2362">
        <v>3</v>
      </c>
      <c r="E89" s="2370" t="s">
        <v>313</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314</v>
      </c>
      <c r="AD89" s="1494" t="s">
        <v>315</v>
      </c>
      <c r="AE89" s="1494" t="s">
        <v>316</v>
      </c>
      <c r="AF89" s="1494" t="s">
        <v>317</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2467"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2467"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2467"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2467"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2467" customFormat="1" customHeight="1" ht="17.25" hidden="1">
      <c r="A94" s="548"/>
      <c r="C94" s="436"/>
      <c r="D94" s="2362">
        <v>4</v>
      </c>
      <c r="E94" s="2370" t="s">
        <v>318</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319</v>
      </c>
      <c r="AD94" s="1494" t="s">
        <v>320</v>
      </c>
      <c r="AE94" s="1494" t="s">
        <v>321</v>
      </c>
      <c r="AF94" s="1494" t="s">
        <v>322</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2467"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2467"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2467"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2467"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2467" customFormat="1" customHeight="1" ht="17.25" hidden="1">
      <c r="A99" s="548"/>
      <c r="C99" s="436"/>
      <c r="D99" s="2362">
        <v>5</v>
      </c>
      <c r="E99" s="2370" t="s">
        <v>323</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324</v>
      </c>
      <c r="AD99" s="1494" t="s">
        <v>325</v>
      </c>
      <c r="AE99" s="1494" t="s">
        <v>326</v>
      </c>
      <c r="AF99" s="1494" t="s">
        <v>327</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2467"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2467"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2467"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2467"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2467"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2467" customFormat="1" customHeight="1" ht="17.25" hidden="1">
      <c r="A105" s="548"/>
      <c r="C105" s="436"/>
      <c r="D105" s="2362">
        <v>1</v>
      </c>
      <c r="E105" s="2370" t="s">
        <v>328</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329</v>
      </c>
      <c r="AD105" s="1494" t="s">
        <v>330</v>
      </c>
      <c r="AE105" s="1494" t="s">
        <v>331</v>
      </c>
      <c r="AF105" s="1494" t="s">
        <v>332</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2467"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2467"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2467"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2467"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2467" customFormat="1" customHeight="1" ht="17.25" hidden="1">
      <c r="A110" s="548"/>
      <c r="C110" s="436"/>
      <c r="D110" s="2362">
        <v>2</v>
      </c>
      <c r="E110" s="2370" t="s">
        <v>333</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334</v>
      </c>
      <c r="AD110" s="1494" t="s">
        <v>335</v>
      </c>
      <c r="AE110" s="1494" t="s">
        <v>336</v>
      </c>
      <c r="AF110" s="1494" t="s">
        <v>337</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2467"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2467"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2467"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2467"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2467" customFormat="1" customHeight="1" ht="17.25" hidden="1">
      <c r="A115" s="548"/>
      <c r="C115" s="436"/>
      <c r="D115" s="2362">
        <v>3</v>
      </c>
      <c r="E115" s="2370" t="s">
        <v>338</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339</v>
      </c>
      <c r="AD115" s="1494" t="s">
        <v>340</v>
      </c>
      <c r="AE115" s="1494" t="s">
        <v>341</v>
      </c>
      <c r="AF115" s="1494" t="s">
        <v>342</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2467"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2467"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2467"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2467"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2467"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2467" customFormat="1" customHeight="1" ht="17.25" hidden="1">
      <c r="A121" s="548"/>
      <c r="C121" s="436"/>
      <c r="D121" s="2362">
        <v>1</v>
      </c>
      <c r="E121" s="2370" t="s">
        <v>343</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344</v>
      </c>
      <c r="AD121" s="1494" t="s">
        <v>345</v>
      </c>
      <c r="AE121" s="1494" t="s">
        <v>346</v>
      </c>
      <c r="AF121" s="1494" t="s">
        <v>347</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2467"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2467"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2467"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2467"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2467" customFormat="1" customHeight="1" ht="17.25" hidden="1">
      <c r="A126" s="548"/>
      <c r="C126" s="436"/>
      <c r="D126" s="2362">
        <v>2</v>
      </c>
      <c r="E126" s="2370" t="s">
        <v>348</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349</v>
      </c>
      <c r="AD126" s="1494" t="s">
        <v>350</v>
      </c>
      <c r="AE126" s="1494" t="s">
        <v>351</v>
      </c>
      <c r="AF126" s="1494" t="s">
        <v>352</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2467"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2467"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2467"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2467"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2467" customFormat="1" customHeight="1" ht="17.25" hidden="1">
      <c r="A131" s="548"/>
      <c r="C131" s="436"/>
      <c r="D131" s="2362">
        <v>3</v>
      </c>
      <c r="E131" s="2370" t="s">
        <v>353</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354</v>
      </c>
      <c r="AD131" s="1494" t="s">
        <v>355</v>
      </c>
      <c r="AE131" s="1494" t="s">
        <v>356</v>
      </c>
      <c r="AF131" s="1494" t="s">
        <v>357</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2467"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2467"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2467"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2467"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C0FD1-0561-13AB-E745-88D0714C2906}"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2391" width="9.140625" hidden="1"/>
    <col min="3" max="4" style="12391" width="3.00390625" customWidth="1"/>
    <col min="5" max="6" style="12391" width="15.00390625" customWidth="1"/>
    <col min="7" max="7" style="12391" width="11.57421875" customWidth="1"/>
    <col min="8" max="9" style="12391" width="3.00390625" customWidth="1"/>
    <col min="10" max="10" style="12391" width="12.00390625" customWidth="1"/>
    <col min="11" max="11" style="12391" width="0.28125" customWidth="1"/>
    <col min="12" max="13" style="12391" width="10.00390625" customWidth="1"/>
    <col min="14" max="15" style="12391" width="3.00390625" customWidth="1"/>
    <col min="16" max="16" style="12391" width="19.00390625" customWidth="1"/>
    <col min="17" max="17" style="12391" width="0.28125" customWidth="1"/>
    <col min="18" max="19" style="12391" width="10.00390625" customWidth="1"/>
    <col min="20" max="21" style="12391" width="3.00390625" customWidth="1"/>
    <col min="22" max="22" style="12391" width="25.00390625" customWidth="1"/>
    <col min="23" max="23" style="12391" width="0.28125" customWidth="1"/>
    <col min="24" max="25" style="12391" width="10.00390625" customWidth="1"/>
    <col min="26" max="27" style="12391" width="3.00390625" customWidth="1"/>
    <col min="28" max="28" style="12391" width="16.00390625" customWidth="1"/>
    <col min="29" max="29" style="12391" width="0.28125" customWidth="1"/>
    <col min="30" max="31" style="12391" width="10.00390625" customWidth="1"/>
    <col min="32" max="33" style="12391" width="3.00390625" customWidth="1"/>
    <col min="34" max="34" style="12391" width="8.00390625" customWidth="1"/>
    <col min="35" max="35" style="12391" width="21.00390625" customWidth="1"/>
    <col min="36" max="36" style="12391" width="8.00390625" customWidth="1"/>
    <col min="37" max="37" style="12742" width="8.00390625" customWidth="1"/>
    <col min="38" max="64" style="12391" width="8.00390625" customWidth="1"/>
    <col min="65" max="65" style="12391" width="9.140625" hidden="1"/>
  </cols>
  <sheetData>
    <row s="12666"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2667" customFormat="1" customHeight="1" ht="11.25" hidden="1">
      <c r="L2" s="1780" t="s">
        <v>358</v>
      </c>
      <c r="M2" s="1780" t="s">
        <v>359</v>
      </c>
      <c r="R2" s="1780" t="s">
        <v>360</v>
      </c>
      <c r="S2" s="1780" t="s">
        <v>359</v>
      </c>
      <c r="X2" s="1780" t="s">
        <v>358</v>
      </c>
      <c r="Y2" s="1780" t="s">
        <v>359</v>
      </c>
      <c r="AD2" s="1780" t="s">
        <v>358</v>
      </c>
      <c r="AE2" s="1780" t="s">
        <v>359</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2670"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2346" customFormat="1" customHeight="1" ht="34.5">
      <c r="A4" s="1383"/>
      <c r="B4" s="1382"/>
      <c r="C4" s="1742"/>
      <c r="D4" s="2418" t="s">
        <v>361</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2346" customFormat="1" customHeight="1" ht="14.699999999999998">
      <c r="A5" s="1859"/>
      <c r="B5" s="1858"/>
      <c r="C5" s="1742"/>
      <c r="D5" s="2403" t="str">
        <f>IF(org=0,"Не определено",org)</f>
        <v>АО "Байкалэнерго"</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2346"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2666"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111</v>
      </c>
      <c r="F8" s="2419" t="s">
        <v>209</v>
      </c>
      <c r="G8" s="2420"/>
      <c r="H8" s="2419" t="s">
        <v>87</v>
      </c>
      <c r="I8" s="2420"/>
      <c r="J8" s="2354" t="s">
        <v>210</v>
      </c>
      <c r="K8" s="1783"/>
      <c r="L8" s="2423" t="s">
        <v>362</v>
      </c>
      <c r="M8" s="2423"/>
      <c r="N8" s="2423"/>
      <c r="O8" s="2423"/>
      <c r="P8" s="2423"/>
      <c r="Q8" s="1784"/>
      <c r="R8" s="2323" t="s">
        <v>363</v>
      </c>
      <c r="S8" s="2424"/>
      <c r="T8" s="2424"/>
      <c r="U8" s="2424"/>
      <c r="V8" s="2424"/>
      <c r="W8" s="1784"/>
      <c r="X8" s="2425" t="s">
        <v>364</v>
      </c>
      <c r="Y8" s="2425"/>
      <c r="Z8" s="2425"/>
      <c r="AA8" s="2425"/>
      <c r="AB8" s="2425"/>
      <c r="AC8" s="1785"/>
      <c r="AD8" s="2354" t="s">
        <v>365</v>
      </c>
      <c r="AE8" s="2354"/>
      <c r="AF8" s="2354"/>
      <c r="AG8" s="2354"/>
      <c r="AH8" s="2328"/>
      <c r="AI8" s="2354" t="s">
        <v>366</v>
      </c>
      <c r="AJ8" s="1801"/>
      <c r="BM8" s="520">
        <v>32</v>
      </c>
    </row>
    <row customHeight="1" ht="23.25">
      <c r="D9" s="2354"/>
      <c r="E9" s="2354"/>
      <c r="F9" s="2402" t="s">
        <v>88</v>
      </c>
      <c r="G9" s="2402" t="s">
        <v>215</v>
      </c>
      <c r="H9" s="2421"/>
      <c r="I9" s="2422"/>
      <c r="J9" s="2328"/>
      <c r="K9" s="1786"/>
      <c r="L9" s="2354" t="s">
        <v>367</v>
      </c>
      <c r="M9" s="2328"/>
      <c r="N9" s="2419" t="s">
        <v>87</v>
      </c>
      <c r="O9" s="2420"/>
      <c r="P9" s="2354" t="s">
        <v>216</v>
      </c>
      <c r="Q9" s="1783"/>
      <c r="R9" s="2354" t="s">
        <v>367</v>
      </c>
      <c r="S9" s="2328"/>
      <c r="T9" s="2419" t="s">
        <v>87</v>
      </c>
      <c r="U9" s="2420"/>
      <c r="V9" s="2354" t="s">
        <v>216</v>
      </c>
      <c r="W9" s="1783"/>
      <c r="X9" s="2354" t="s">
        <v>367</v>
      </c>
      <c r="Y9" s="2328"/>
      <c r="Z9" s="2419" t="s">
        <v>87</v>
      </c>
      <c r="AA9" s="2420"/>
      <c r="AB9" s="2354" t="s">
        <v>368</v>
      </c>
      <c r="AC9" s="1783"/>
      <c r="AD9" s="2354" t="s">
        <v>367</v>
      </c>
      <c r="AE9" s="2328"/>
      <c r="AF9" s="2419" t="s">
        <v>87</v>
      </c>
      <c r="AG9" s="2420"/>
      <c r="AH9" s="2328" t="s">
        <v>368</v>
      </c>
      <c r="AI9" s="2354"/>
      <c r="AJ9" s="1801"/>
      <c r="BM9" s="520">
        <v>22</v>
      </c>
    </row>
    <row customHeight="1" ht="24">
      <c r="D10" s="2402"/>
      <c r="E10" s="2402"/>
      <c r="F10" s="2426"/>
      <c r="G10" s="2426"/>
      <c r="H10" s="2427"/>
      <c r="I10" s="2428"/>
      <c r="J10" s="2419"/>
      <c r="K10" s="1786"/>
      <c r="L10" s="1805" t="s">
        <v>369</v>
      </c>
      <c r="M10" s="1800" t="s">
        <v>370</v>
      </c>
      <c r="N10" s="2421"/>
      <c r="O10" s="2422"/>
      <c r="P10" s="2402"/>
      <c r="Q10" s="1783"/>
      <c r="R10" s="1805" t="s">
        <v>369</v>
      </c>
      <c r="S10" s="1800" t="s">
        <v>370</v>
      </c>
      <c r="T10" s="2421"/>
      <c r="U10" s="2422"/>
      <c r="V10" s="2402"/>
      <c r="W10" s="1783"/>
      <c r="X10" s="1805" t="s">
        <v>369</v>
      </c>
      <c r="Y10" s="1800" t="s">
        <v>370</v>
      </c>
      <c r="Z10" s="2421"/>
      <c r="AA10" s="2422"/>
      <c r="AB10" s="2402"/>
      <c r="AC10" s="1783"/>
      <c r="AD10" s="1805" t="s">
        <v>369</v>
      </c>
      <c r="AE10" s="1800" t="s">
        <v>370</v>
      </c>
      <c r="AF10" s="2421"/>
      <c r="AG10" s="2422"/>
      <c r="AH10" s="2419"/>
      <c r="AI10" s="2402"/>
      <c r="AJ10" s="1801"/>
      <c r="AK10" s="481" t="s">
        <v>371</v>
      </c>
      <c r="AL10" s="481" t="s">
        <v>217</v>
      </c>
      <c r="BM10" s="520">
        <v>23</v>
      </c>
    </row>
    <row customHeight="1" ht="15">
      <c r="D11" s="2410" t="s">
        <v>115</v>
      </c>
      <c r="E11" s="2406" t="s">
        <v>372</v>
      </c>
      <c r="F11" s="2406" t="s">
        <v>373</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2670"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103</v>
      </c>
      <c r="E17" s="2406" t="s">
        <v>372</v>
      </c>
      <c r="F17" s="2406" t="s">
        <v>374</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2670"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372</v>
      </c>
      <c r="F23" s="2406" t="s">
        <v>375</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2670"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372</v>
      </c>
      <c r="F29" s="2406" t="s">
        <v>376</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2670"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116</v>
      </c>
      <c r="E35" s="2406" t="s">
        <v>372</v>
      </c>
      <c r="F35" s="2406" t="s">
        <v>377</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2670"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F51FB-83A7-97AF-2E31-A2055E0ED57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2829" width="15.00390625" hidden="1" customWidth="1"/>
    <col min="2" max="2" style="12786" width="15.00390625" hidden="1" customWidth="1"/>
    <col min="3" max="3" style="12830" width="3.00390625" customWidth="1"/>
    <col min="4" max="4" style="12831" width="6.00390625" customWidth="1"/>
    <col min="5" max="5" style="12830" width="52.00390625" customWidth="1"/>
    <col min="6" max="6" style="12830" width="48.00390625" customWidth="1"/>
    <col min="7" max="7" style="12830" width="121.00390625" customWidth="1"/>
    <col min="8" max="8" style="12830" width="8.00390625" customWidth="1"/>
    <col min="9" max="9" style="12830" width="64.00390625" customWidth="1"/>
    <col min="10" max="10" style="12830" width="9.140625" hidden="1"/>
  </cols>
  <sheetData>
    <row customHeight="1" ht="11.25" hidden="1">
      <c r="A1" s="1913" t="s">
        <v>378</v>
      </c>
      <c r="J1" s="682" t="s">
        <v>14</v>
      </c>
    </row>
    <row customHeight="1" ht="11.25" hidden="1">
      <c r="J2" s="682">
        <v>0</v>
      </c>
    </row>
    <row s="12745" customFormat="1" customHeight="1" ht="11.549999999999999">
      <c r="A3" s="1913"/>
      <c r="B3" s="728"/>
      <c r="D3" s="705"/>
      <c r="J3" s="704">
        <v>11</v>
      </c>
    </row>
    <row customHeight="1" ht="27.299999999999997">
      <c r="D4" s="238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5"/>
      <c r="F4" s="2386"/>
      <c r="I4" s="942"/>
      <c r="J4" s="682">
        <v>26</v>
      </c>
    </row>
    <row customHeight="1" ht="18">
      <c r="D5" s="2403" t="str">
        <f>IF(org=0,"Не определено",org)</f>
        <v>АО "Байкалэнерго"</v>
      </c>
      <c r="E5" s="2403"/>
      <c r="F5" s="2403"/>
      <c r="I5" s="942"/>
      <c r="J5" s="682">
        <v>17</v>
      </c>
    </row>
    <row s="12745"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379</v>
      </c>
      <c r="E8" s="2432"/>
      <c r="F8" s="2432"/>
      <c r="G8" s="2435" t="s">
        <v>380</v>
      </c>
      <c r="J8" s="682">
        <v>11</v>
      </c>
    </row>
    <row customHeight="1" ht="11.549999999999999">
      <c r="A9" s="684"/>
      <c r="B9" s="729"/>
      <c r="C9" s="684"/>
      <c r="D9" s="699" t="s">
        <v>87</v>
      </c>
      <c r="E9" s="673" t="s">
        <v>381</v>
      </c>
      <c r="F9" s="673" t="s">
        <v>382</v>
      </c>
      <c r="G9" s="2436"/>
      <c r="J9" s="682">
        <v>11</v>
      </c>
    </row>
    <row customHeight="1" ht="12" hidden="1">
      <c r="A10" s="684"/>
      <c r="B10" s="729"/>
      <c r="C10" s="684"/>
      <c r="D10" s="691"/>
      <c r="E10" s="691"/>
      <c r="F10" s="691"/>
      <c r="G10" s="691"/>
      <c r="J10" s="682">
        <v>0</v>
      </c>
    </row>
    <row customHeight="1" ht="22.5" hidden="1">
      <c r="A11" s="684"/>
      <c r="B11" s="729"/>
      <c r="C11" s="684"/>
      <c r="D11" s="1236" t="s">
        <v>115</v>
      </c>
      <c r="E11" s="1239" t="s">
        <v>383</v>
      </c>
      <c r="F11" s="1238" t="str">
        <f>IF(region_name="","",region_name)</f>
        <v>Иркутская область</v>
      </c>
      <c r="G11" s="1239" t="s">
        <v>384</v>
      </c>
      <c r="H11" s="702"/>
      <c r="J11" s="682">
        <v>0</v>
      </c>
    </row>
    <row customHeight="1" ht="22.5" hidden="1">
      <c r="A12" s="684"/>
      <c r="B12" s="729"/>
      <c r="C12" s="684"/>
      <c r="D12" s="672" t="s">
        <v>115</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70" t="s">
        <v>385</v>
      </c>
      <c r="G12" s="701"/>
      <c r="H12" s="702"/>
      <c r="J12" s="682">
        <v>0</v>
      </c>
    </row>
    <row customHeight="1" ht="23.25">
      <c r="A13" s="684"/>
      <c r="B13" s="729"/>
      <c r="C13" s="684"/>
      <c r="D13" s="672" t="s">
        <v>115</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02"/>
      <c r="J13" s="682">
        <v>22</v>
      </c>
    </row>
    <row customHeight="1" ht="22.5" hidden="1">
      <c r="A14" s="684"/>
      <c r="B14" s="729"/>
      <c r="C14" s="684"/>
      <c r="D14" s="1236" t="s">
        <v>386</v>
      </c>
      <c r="E14" s="1237" t="s">
        <v>387</v>
      </c>
      <c r="F14" s="1238" t="str">
        <f>IF(inn="","",inn)</f>
        <v>3808108339</v>
      </c>
      <c r="G14" s="1239" t="s">
        <v>388</v>
      </c>
      <c r="H14" s="702"/>
      <c r="J14" s="682">
        <v>0</v>
      </c>
    </row>
    <row customHeight="1" ht="22.5" hidden="1">
      <c r="A15" s="684"/>
      <c r="B15" s="729"/>
      <c r="C15" s="684"/>
      <c r="D15" s="1236" t="s">
        <v>389</v>
      </c>
      <c r="E15" s="1237" t="s">
        <v>390</v>
      </c>
      <c r="F15" s="1238" t="str">
        <f>IF(kpp="","",kpp)</f>
        <v>380801001</v>
      </c>
      <c r="G15" s="1239" t="s">
        <v>391</v>
      </c>
      <c r="H15" s="702"/>
      <c r="J15" s="682">
        <v>0</v>
      </c>
    </row>
    <row customHeight="1" ht="39">
      <c r="A16" s="684"/>
      <c r="B16" s="729"/>
      <c r="C16" s="684"/>
      <c r="D16" s="672" t="s">
        <v>103</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392</v>
      </c>
      <c r="B19" s="729"/>
      <c r="C19" s="2440"/>
      <c r="D19" s="672" t="str">
        <f>A19</f>
        <v>5.1</v>
      </c>
      <c r="E19" s="669" t="s">
        <v>393</v>
      </c>
      <c r="F19" s="670" t="s">
        <v>385</v>
      </c>
      <c r="G19" s="671" t="s">
        <v>394</v>
      </c>
      <c r="H19" s="702"/>
      <c r="I19" s="1079"/>
      <c r="J19" s="682">
        <v>0</v>
      </c>
    </row>
    <row customHeight="1" ht="24" hidden="1">
      <c r="A20" s="2429"/>
      <c r="B20" s="729"/>
      <c r="C20" s="2440"/>
      <c r="D20" s="667" t="str">
        <f>D19&amp;".1"</f>
        <v>5.1.1</v>
      </c>
      <c r="E20" s="666" t="s">
        <v>395</v>
      </c>
      <c r="F20" s="1108" t="s">
        <v>22</v>
      </c>
      <c r="G20" s="701"/>
      <c r="H20" s="702"/>
      <c r="I20" s="1079"/>
      <c r="J20" s="682">
        <v>0</v>
      </c>
    </row>
    <row customHeight="1" ht="22.5" hidden="1">
      <c r="A21" s="2429"/>
      <c r="B21" s="729"/>
      <c r="C21" s="2440"/>
      <c r="D21" s="667" t="str">
        <f>D19&amp;".2"</f>
        <v>5.1.2</v>
      </c>
      <c r="E21" s="666" t="s">
        <v>396</v>
      </c>
      <c r="F21" s="1960" t="s">
        <v>22</v>
      </c>
      <c r="G21" s="671" t="s">
        <v>397</v>
      </c>
      <c r="H21" s="702"/>
      <c r="I21" s="1079"/>
      <c r="J21" s="682">
        <v>0</v>
      </c>
    </row>
    <row customHeight="1" ht="22.5" hidden="1">
      <c r="A22" s="2429"/>
      <c r="B22" s="729"/>
      <c r="C22" s="2440"/>
      <c r="D22" s="667" t="str">
        <f>D19&amp;".3"</f>
        <v>5.1.3</v>
      </c>
      <c r="E22" s="666" t="s">
        <v>398</v>
      </c>
      <c r="F22" s="1108" t="s">
        <v>22</v>
      </c>
      <c r="G22" s="701"/>
      <c r="H22" s="702"/>
      <c r="I22" s="1079"/>
      <c r="J22" s="682">
        <v>0</v>
      </c>
    </row>
    <row customHeight="1" ht="22.5" hidden="1">
      <c r="A23" s="2429"/>
      <c r="B23" s="729"/>
      <c r="C23" s="2440"/>
      <c r="D23" s="667" t="str">
        <f>D19&amp;".4"</f>
        <v>5.1.4</v>
      </c>
      <c r="E23" s="666" t="s">
        <v>399</v>
      </c>
      <c r="F23" s="1108" t="s">
        <v>22</v>
      </c>
      <c r="G23" s="671" t="s">
        <v>400</v>
      </c>
      <c r="H23" s="702"/>
      <c r="I23" s="1079"/>
      <c r="J23" s="682">
        <v>0</v>
      </c>
    </row>
    <row customHeight="1" ht="22.5" hidden="1">
      <c r="A24" s="2205"/>
      <c r="B24" s="729"/>
      <c r="C24" s="719"/>
      <c r="D24" s="694"/>
      <c r="E24" s="1395" t="s">
        <v>401</v>
      </c>
      <c r="F24" s="695"/>
      <c r="G24" s="696"/>
      <c r="H24" s="702"/>
      <c r="I24" s="1079"/>
      <c r="J24" s="682">
        <v>0</v>
      </c>
    </row>
    <row s="12786" customFormat="1" customHeight="1" ht="24.75" hidden="1">
      <c r="A25" s="684"/>
      <c r="B25" s="729"/>
      <c r="C25" s="729"/>
      <c r="D25" s="1233" t="s">
        <v>89</v>
      </c>
      <c r="E25" s="1235" t="s">
        <v>402</v>
      </c>
      <c r="F25" s="1240" t="s">
        <v>385</v>
      </c>
      <c r="G25" s="1235"/>
      <c r="J25" s="728">
        <v>0</v>
      </c>
    </row>
    <row s="12786" customFormat="1" customHeight="1" ht="11.25" hidden="1">
      <c r="A26" s="684"/>
      <c r="B26" s="729"/>
      <c r="C26" s="729"/>
      <c r="D26" s="1233" t="s">
        <v>403</v>
      </c>
      <c r="E26" s="1234" t="s">
        <v>404</v>
      </c>
      <c r="F26" s="1240" t="s">
        <v>385</v>
      </c>
      <c r="G26" s="1235"/>
      <c r="J26" s="728">
        <v>0</v>
      </c>
    </row>
    <row s="12786" customFormat="1" customHeight="1" ht="11.25" hidden="1">
      <c r="A27" s="684"/>
      <c r="B27" s="729"/>
      <c r="C27" s="729"/>
      <c r="D27" s="1233" t="s">
        <v>405</v>
      </c>
      <c r="E27" s="1241" t="s">
        <v>406</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28">
        <v>0</v>
      </c>
    </row>
    <row s="12786" customFormat="1" customHeight="1" ht="11.25" hidden="1">
      <c r="A28" s="684"/>
      <c r="B28" s="729"/>
      <c r="C28" s="729"/>
      <c r="D28" s="1233" t="s">
        <v>407</v>
      </c>
      <c r="E28" s="1241" t="s">
        <v>408</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28">
        <v>0</v>
      </c>
    </row>
    <row s="12786" customFormat="1" customHeight="1" ht="11.25" hidden="1">
      <c r="A29" s="684"/>
      <c r="B29" s="729"/>
      <c r="C29" s="729"/>
      <c r="D29" s="1233" t="s">
        <v>409</v>
      </c>
      <c r="E29" s="1241" t="s">
        <v>410</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28">
        <v>0</v>
      </c>
    </row>
    <row s="12786" customFormat="1" customHeight="1" ht="11.25" hidden="1">
      <c r="A30" s="684"/>
      <c r="B30" s="729"/>
      <c r="C30" s="729"/>
      <c r="D30" s="1233" t="s">
        <v>411</v>
      </c>
      <c r="E30" s="1234" t="s">
        <v>412</v>
      </c>
      <c r="F30" s="1242"/>
      <c r="G30" s="1235"/>
      <c r="J30" s="728">
        <v>0</v>
      </c>
    </row>
    <row s="12786" customFormat="1" customHeight="1" ht="11.25" hidden="1">
      <c r="A31" s="684"/>
      <c r="B31" s="729"/>
      <c r="C31" s="729"/>
      <c r="D31" s="1233" t="s">
        <v>413</v>
      </c>
      <c r="E31" s="1234" t="s">
        <v>414</v>
      </c>
      <c r="F31" s="1242"/>
      <c r="G31" s="1235"/>
      <c r="J31" s="728">
        <v>0</v>
      </c>
    </row>
    <row s="12786" customFormat="1" customHeight="1" ht="11.25" hidden="1">
      <c r="A32" s="684"/>
      <c r="B32" s="729"/>
      <c r="C32" s="729"/>
      <c r="D32" s="1233" t="s">
        <v>415</v>
      </c>
      <c r="E32" s="1234" t="s">
        <v>416</v>
      </c>
      <c r="F32" s="1243"/>
      <c r="G32" s="1235"/>
      <c r="J32" s="728">
        <v>0</v>
      </c>
    </row>
    <row customHeight="1" ht="24">
      <c r="A33" s="684" t="str">
        <f>IF(TEMPLATE_SPHERE="HEAT","6","5")</f>
        <v>6</v>
      </c>
      <c r="B33" s="729"/>
      <c r="C33" s="684"/>
      <c r="D33" s="667" t="str">
        <f>A33</f>
        <v>6</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70" t="s">
        <v>385</v>
      </c>
      <c r="G33" s="701"/>
      <c r="H33" s="702"/>
      <c r="J33" s="682">
        <v>23</v>
      </c>
    </row>
    <row customHeight="1" ht="23.25">
      <c r="A34" s="684"/>
      <c r="B34" s="729"/>
      <c r="C34" s="684"/>
      <c r="D34" s="667" t="str">
        <f>D33&amp;".1"</f>
        <v>6.1</v>
      </c>
      <c r="E34" s="669" t="str">
        <f>"фамилия"&amp;IF(TEMPLATE_SPHERE&lt;&gt;"HEAT"," руководителя","")</f>
        <v>фамилия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02"/>
      <c r="J34" s="682">
        <v>22</v>
      </c>
    </row>
    <row customHeight="1" ht="23.25">
      <c r="A35" s="684"/>
      <c r="B35" s="729"/>
      <c r="C35" s="684"/>
      <c r="D35" s="667" t="str">
        <f>D33&amp;".2"</f>
        <v>6.2</v>
      </c>
      <c r="E35" s="669" t="str">
        <f>"имя"&amp;IF(TEMPLATE_SPHERE&lt;&gt;"HEAT"," руководителя","")</f>
        <v>имя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02"/>
      <c r="J35" s="682">
        <v>22</v>
      </c>
    </row>
    <row customHeight="1" ht="24">
      <c r="A36" s="684"/>
      <c r="B36" s="729"/>
      <c r="C36" s="684"/>
      <c r="D36" s="667" t="str">
        <f>D33&amp;".3"</f>
        <v>6.3</v>
      </c>
      <c r="E36" s="669" t="str">
        <f>"отчество"&amp;IF(TEMPLATE_SPHERE&lt;&gt;"HEAT"," руководителя","")</f>
        <v>отчество</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02"/>
      <c r="J36" s="682">
        <v>23</v>
      </c>
    </row>
    <row customHeight="1" ht="35.699999999999996">
      <c r="A37" s="684"/>
      <c r="B37" s="729"/>
      <c r="C37" s="684"/>
      <c r="D37" s="667">
        <f>D33+1</f>
        <v>7</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68"/>
      <c r="G37" s="671" t="s">
        <v>417</v>
      </c>
      <c r="H37" s="702"/>
      <c r="J37" s="682">
        <v>34</v>
      </c>
    </row>
    <row customHeight="1" ht="35.699999999999996">
      <c r="A38" s="684"/>
      <c r="B38" s="729"/>
      <c r="C38" s="684"/>
      <c r="D38" s="667">
        <f>D37+1</f>
        <v>8</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68"/>
      <c r="G38" s="671" t="s">
        <v>417</v>
      </c>
      <c r="H38" s="702"/>
      <c r="J38" s="682">
        <v>34</v>
      </c>
    </row>
    <row customHeight="1" ht="23.25">
      <c r="A39" s="684"/>
      <c r="B39" s="729"/>
      <c r="C39" s="684"/>
      <c r="D39" s="667">
        <f>D38+1</f>
        <v>9</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70" t="s">
        <v>385</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9.0</v>
      </c>
      <c r="E40" s="1832"/>
      <c r="F40" s="1108"/>
      <c r="G40" s="2438"/>
      <c r="H40" s="702"/>
      <c r="J40" s="682">
        <v>0</v>
      </c>
    </row>
    <row customHeight="1" ht="23.25">
      <c r="A41" s="684"/>
      <c r="B41" s="684"/>
      <c r="C41" s="1915"/>
      <c r="D41" s="667" t="str">
        <f>D39&amp;".1"</f>
        <v>9.1</v>
      </c>
      <c r="E41" s="1087"/>
      <c r="F41" s="1088"/>
      <c r="G41" s="2438"/>
      <c r="H41" s="702"/>
      <c r="J41" s="682">
        <v>22</v>
      </c>
    </row>
    <row customHeight="1" ht="15.75">
      <c r="A42" s="684"/>
      <c r="B42" s="729"/>
      <c r="C42" s="684"/>
      <c r="D42" s="694"/>
      <c r="E42" s="642" t="s">
        <v>418</v>
      </c>
      <c r="F42" s="696"/>
      <c r="G42" s="2439"/>
      <c r="H42" s="703"/>
      <c r="J42" s="682">
        <v>15</v>
      </c>
    </row>
    <row customHeight="1" ht="27.299999999999997">
      <c r="A43" s="684"/>
      <c r="B43" s="729"/>
      <c r="C43" s="684"/>
      <c r="D43" s="667">
        <f>D39+1</f>
        <v>10</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11</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05"/>
      <c r="G44" s="701" t="s">
        <v>419</v>
      </c>
      <c r="H44" s="702"/>
      <c r="J44" s="682">
        <v>22</v>
      </c>
    </row>
    <row customHeight="1" ht="23.25">
      <c r="A45" s="684"/>
      <c r="B45" s="729"/>
      <c r="C45" s="684"/>
      <c r="D45" s="667">
        <f>D44+1</f>
        <v>12</v>
      </c>
      <c r="E45" s="665" t="s">
        <v>420</v>
      </c>
      <c r="F45" s="670" t="s">
        <v>385</v>
      </c>
      <c r="G45" s="664" t="str">
        <f>IF(TEMPLATE_SPHERE="TKO","Указывается режим работы организации.","")</f>
        <v/>
      </c>
      <c r="H45" s="702"/>
      <c r="J45" s="682">
        <v>22</v>
      </c>
    </row>
    <row customHeight="1" ht="24">
      <c r="A46" s="684"/>
      <c r="B46" s="729"/>
      <c r="C46" s="684"/>
      <c r="D46" s="667" t="str">
        <f>D45&amp;".1"</f>
        <v>12.1</v>
      </c>
      <c r="E46" s="669" t="str">
        <f>"режим работы регулируемой организации"&amp;IF(TEMPLATE_SPHERE="HEAT",", ЕТО, ТО","")</f>
        <v>режим работы регулируемой организации, ЕТО, ТО</v>
      </c>
      <c r="F46" s="1911"/>
      <c r="G46" s="664" t="s">
        <v>421</v>
      </c>
      <c r="H46" s="702"/>
      <c r="J46" s="682">
        <v>23</v>
      </c>
    </row>
    <row customHeight="1" ht="24">
      <c r="A47" s="2429"/>
      <c r="B47" s="729"/>
      <c r="C47" s="719"/>
      <c r="D47" s="667" t="str">
        <f>D45&amp;".2"</f>
        <v>12.2</v>
      </c>
      <c r="E47" s="669" t="s">
        <v>422</v>
      </c>
      <c r="F47" s="717"/>
      <c r="G47" s="664" t="s">
        <v>423</v>
      </c>
      <c r="H47" s="702"/>
      <c r="J47" s="682">
        <v>23</v>
      </c>
    </row>
    <row customHeight="1" ht="24">
      <c r="A48" s="2429"/>
      <c r="B48" s="729"/>
      <c r="C48" s="719"/>
      <c r="D48" s="667" t="str">
        <f>D45&amp;".3"</f>
        <v>12.3</v>
      </c>
      <c r="E48" s="669" t="s">
        <v>424</v>
      </c>
      <c r="F48" s="717"/>
      <c r="G48" s="664" t="s">
        <v>425</v>
      </c>
      <c r="H48" s="702"/>
      <c r="J48" s="682">
        <v>23</v>
      </c>
    </row>
    <row customHeight="1" ht="24">
      <c r="A49" s="2429"/>
      <c r="B49" s="729"/>
      <c r="C49" s="719"/>
      <c r="D49" s="667" t="str">
        <f>IF(TEMPLATE_SPHERE="TKO",D45&amp;".0",D45&amp;".4")</f>
        <v>12.4</v>
      </c>
      <c r="E49" s="663" t="s">
        <v>426</v>
      </c>
      <c r="F49" s="1912"/>
      <c r="G49" s="1989" t="s">
        <v>427</v>
      </c>
      <c r="H49" s="702"/>
      <c r="J49" s="682">
        <v>23</v>
      </c>
    </row>
    <row customHeight="1" ht="24">
      <c r="A50" s="684"/>
      <c r="B50" s="729"/>
      <c r="C50" s="684"/>
      <c r="D50" s="694"/>
      <c r="E50" s="642" t="s">
        <v>428</v>
      </c>
      <c r="F50" s="695"/>
      <c r="G50" s="1989" t="s">
        <v>429</v>
      </c>
      <c r="H50" s="703"/>
      <c r="J50" s="682">
        <v>23</v>
      </c>
    </row>
    <row customHeight="1" ht="24">
      <c r="A51" s="1085"/>
      <c r="B51" s="729"/>
      <c r="C51" s="719"/>
      <c r="D51" s="667">
        <f>D45+1</f>
        <v>13</v>
      </c>
      <c r="E51" s="755" t="s">
        <v>430</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02"/>
      <c r="J51" s="682">
        <v>23</v>
      </c>
    </row>
    <row customHeight="1" ht="11.549999999999999">
      <c r="A52" s="684"/>
      <c r="B52" s="729"/>
      <c r="C52" s="684"/>
      <c r="J52" s="682">
        <v>11</v>
      </c>
    </row>
    <row s="12815"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33"/>
      <c r="F53" s="2433"/>
      <c r="G53" s="2433"/>
      <c r="H53" s="681"/>
      <c r="I53" s="681"/>
      <c r="J53" s="687">
        <v>30</v>
      </c>
    </row>
    <row s="12815" customFormat="1" customHeight="1" ht="42">
      <c r="A54" s="684"/>
      <c r="B54" s="729"/>
      <c r="C54" s="2430"/>
      <c r="D54" s="243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A71F2-6DF5-23BE-E453-7AD68EE197E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2217" width="9.140625" hidden="1" customWidth="1"/>
    <col min="2" max="2" style="12253" width="9.140625" hidden="1" customWidth="1"/>
    <col min="3" max="3" style="12429" width="3.00390625" customWidth="1"/>
    <col min="4" max="4" style="12253" width="5.00390625" customWidth="1"/>
    <col min="5" max="5" style="12253" width="48.00390625" customWidth="1"/>
    <col min="6" max="6" style="12253" width="38.00390625" customWidth="1"/>
    <col min="7" max="7" style="12253" width="1.7109375" hidden="1" customWidth="1"/>
    <col min="8" max="11" style="12253" width="19.8515625" customWidth="1"/>
    <col min="12" max="12" style="12253" width="9.7109375" customWidth="1"/>
    <col min="13" max="18" style="12253" width="19.8515625" customWidth="1"/>
    <col min="19" max="19" style="12253" width="1.7109375" hidden="1" customWidth="1"/>
    <col min="20" max="22" style="12253" width="19.8515625" hidden="1" customWidth="1"/>
    <col min="23" max="23" style="12253" width="1.7109375" hidden="1" customWidth="1"/>
    <col min="24" max="26" style="12253" width="19.8515625" hidden="1" customWidth="1"/>
    <col min="27" max="27" style="12253" width="1.7109375" hidden="1" customWidth="1"/>
    <col min="28" max="29" style="12253" width="19.8515625" hidden="1" customWidth="1"/>
    <col min="30" max="30" style="12253" width="1.7109375" hidden="1" customWidth="1"/>
    <col min="31" max="31" style="12253" width="103.7109375" customWidth="1"/>
    <col min="32" max="34" style="12253" width="103.7109375" hidden="1" customWidth="1"/>
    <col min="35" max="35" style="12346" width="3.00390625" customWidth="1"/>
    <col min="36" max="38" style="12331" width="10.00390625" customWidth="1"/>
    <col min="39" max="39" style="12331" width="13.7109375" hidden="1" customWidth="1"/>
    <col min="40" max="40" style="12331" width="15.00390625" customWidth="1"/>
    <col min="41" max="41" style="12331" width="16.00390625" customWidth="1"/>
    <col min="42" max="45" style="12331" width="10.00390625" customWidth="1"/>
    <col min="46" max="46" style="12253" width="10.57421875" hidden="1"/>
  </cols>
  <sheetData>
    <row customHeight="1" ht="22.5" hidden="1">
      <c r="E1" s="639"/>
      <c r="F1" s="639"/>
      <c r="G1" s="639"/>
      <c r="H1" s="2444" t="s">
        <v>431</v>
      </c>
      <c r="I1" s="2444"/>
      <c r="J1" s="2444"/>
      <c r="K1" s="2444"/>
      <c r="L1" s="2444"/>
      <c r="M1" s="2444"/>
      <c r="N1" s="2444"/>
      <c r="O1" s="2444"/>
      <c r="P1" s="2444"/>
      <c r="Q1" s="2444"/>
      <c r="R1" s="2444"/>
      <c r="T1" s="2444" t="s">
        <v>432</v>
      </c>
      <c r="U1" s="2444"/>
      <c r="V1" s="2444"/>
      <c r="X1" s="2444" t="s">
        <v>433</v>
      </c>
      <c r="Y1" s="2444"/>
      <c r="Z1" s="2444"/>
      <c r="AB1" s="2444" t="s">
        <v>434</v>
      </c>
      <c r="AC1" s="2444"/>
      <c r="AT1" s="674" t="s">
        <v>14</v>
      </c>
    </row>
    <row customHeight="1" ht="14.25" hidden="1">
      <c r="AT2" s="674">
        <v>0</v>
      </c>
    </row>
    <row s="12833" customFormat="1" customHeight="1" ht="5.25">
      <c r="C3" s="928"/>
      <c r="D3" s="929"/>
      <c r="E3" s="929"/>
      <c r="F3" s="929"/>
      <c r="G3" s="929"/>
      <c r="H3" s="929" t="s">
        <v>435</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2253" customFormat="1" customHeight="1" ht="18">
      <c r="A5" s="986"/>
      <c r="C5" s="1049"/>
      <c r="D5" s="2441" t="str">
        <f>IF(org=0,"Не определено",org)</f>
        <v>АО "Байкалэнерго"</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222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379</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380</v>
      </c>
      <c r="AF7" s="2450" t="s">
        <v>380</v>
      </c>
      <c r="AG7" s="2450" t="s">
        <v>380</v>
      </c>
      <c r="AH7" s="2450" t="s">
        <v>380</v>
      </c>
      <c r="AT7" s="674">
        <v>14</v>
      </c>
    </row>
    <row customHeight="1" ht="27.299999999999997">
      <c r="C8" s="677"/>
      <c r="D8" s="2354" t="s">
        <v>87</v>
      </c>
      <c r="E8" s="2450" t="str">
        <f>"Наименование "&amp;IF(TEMPLATE_SPHERE&lt;&gt;"HEAT","централизованной ","")&amp;"системы "&amp;TEMPLATE_SPHERE_RUS</f>
        <v>Наименование системы теплоснабжения</v>
      </c>
      <c r="F8" s="2450" t="str">
        <f>IF(TEMPLATE_SPHERE&lt;&gt;"HEAT","Регулируемый вид деятельности","Вид регулируемой деятельности")</f>
        <v>Вид регулируемой деятельности</v>
      </c>
      <c r="G8" s="1055"/>
      <c r="H8" s="2451" t="s">
        <v>436</v>
      </c>
      <c r="I8" s="2453" t="s">
        <v>437</v>
      </c>
      <c r="J8" s="2450" t="s">
        <v>438</v>
      </c>
      <c r="K8" s="2450"/>
      <c r="L8" s="2450"/>
      <c r="M8" s="2445"/>
      <c r="N8" s="2450" t="s">
        <v>439</v>
      </c>
      <c r="O8" s="2450"/>
      <c r="P8" s="2450" t="s">
        <v>440</v>
      </c>
      <c r="Q8" s="2450"/>
      <c r="R8" s="2457" t="s">
        <v>441</v>
      </c>
      <c r="S8" s="1051"/>
      <c r="T8" s="2455" t="s">
        <v>442</v>
      </c>
      <c r="U8" s="2455" t="s">
        <v>443</v>
      </c>
      <c r="V8" s="2455" t="s">
        <v>444</v>
      </c>
      <c r="W8" s="1053"/>
      <c r="X8" s="2455" t="s">
        <v>445</v>
      </c>
      <c r="Y8" s="2455" t="s">
        <v>446</v>
      </c>
      <c r="Z8" s="2455" t="s">
        <v>447</v>
      </c>
      <c r="AA8" s="1053"/>
      <c r="AB8" s="2455" t="s">
        <v>448</v>
      </c>
      <c r="AC8" s="2455" t="s">
        <v>441</v>
      </c>
      <c r="AD8" s="1053"/>
      <c r="AE8" s="2450"/>
      <c r="AF8" s="2450"/>
      <c r="AG8" s="2450"/>
      <c r="AH8" s="2450"/>
      <c r="AT8" s="674">
        <v>26</v>
      </c>
    </row>
    <row customHeight="1" ht="46.199999999999996">
      <c r="C9" s="677"/>
      <c r="D9" s="2354"/>
      <c r="E9" s="2450"/>
      <c r="F9" s="2450"/>
      <c r="G9" s="1056"/>
      <c r="H9" s="2452"/>
      <c r="I9" s="2454"/>
      <c r="J9" s="652" t="s">
        <v>449</v>
      </c>
      <c r="K9" s="652" t="s">
        <v>450</v>
      </c>
      <c r="L9" s="652" t="s">
        <v>451</v>
      </c>
      <c r="M9" s="658" t="s">
        <v>452</v>
      </c>
      <c r="N9" s="652" t="s">
        <v>453</v>
      </c>
      <c r="O9" s="652" t="s">
        <v>452</v>
      </c>
      <c r="P9" s="652" t="s">
        <v>454</v>
      </c>
      <c r="Q9" s="652" t="s">
        <v>452</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2874" customFormat="1" customHeight="1" ht="11.25" hidden="1">
      <c r="C11" s="725"/>
      <c r="D11" s="726" t="s">
        <v>455</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115</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456</v>
      </c>
      <c r="AF12" s="2448" t="s">
        <v>457</v>
      </c>
      <c r="AG12" s="2448" t="s">
        <v>458</v>
      </c>
      <c r="AH12" s="2448" t="s">
        <v>459</v>
      </c>
      <c r="AI12" s="674"/>
      <c r="AM12" s="738"/>
      <c r="AP12" s="727" t="s">
        <v>460</v>
      </c>
      <c r="AQ12" s="727" t="s">
        <v>460</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A2B05-02E8-9885-C302-F1D1DAE6634E}"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2217" width="9.140625" hidden="1" customWidth="1"/>
    <col min="2" max="2" style="12253" width="9.140625" hidden="1" customWidth="1"/>
    <col min="3" max="3" style="12429" width="3.00390625" customWidth="1"/>
    <col min="4" max="4" style="12253" width="5.00390625" customWidth="1"/>
    <col min="5" max="5" style="12253" width="38.00390625" customWidth="1"/>
    <col min="6" max="7" style="12253" width="3.00390625" customWidth="1"/>
    <col min="8" max="8" style="12253" width="38.00390625" customWidth="1"/>
    <col min="9" max="9" style="12253" width="35.00390625" customWidth="1"/>
    <col min="10" max="10" style="12253" width="103.00390625" customWidth="1"/>
    <col min="11" max="11" style="12346" width="3.00390625" customWidth="1"/>
    <col min="12" max="14" style="12331" width="10.00390625" customWidth="1"/>
    <col min="15" max="15" style="12331" width="13.00390625" customWidth="1"/>
    <col min="16" max="16" style="12331" width="15.00390625" customWidth="1"/>
    <col min="17" max="17" style="12331" width="16.00390625" customWidth="1"/>
    <col min="18" max="21" style="12331" width="10.00390625" customWidth="1"/>
    <col min="22" max="22" style="12253" width="10.57421875" hidden="1"/>
  </cols>
  <sheetData>
    <row customHeight="1" ht="22.5" hidden="1">
      <c r="E1" s="639"/>
      <c r="F1" s="639"/>
      <c r="G1" s="639"/>
      <c r="H1" s="2444" t="s">
        <v>431</v>
      </c>
      <c r="I1" s="2444"/>
      <c r="V1" s="1834" t="s">
        <v>14</v>
      </c>
    </row>
    <row s="12253" customFormat="1" customHeight="1" ht="14.25" hidden="1">
      <c r="C2" s="1846"/>
      <c r="D2" s="2460" t="s">
        <v>115</v>
      </c>
      <c r="E2" s="2462"/>
      <c r="F2" s="1852"/>
      <c r="G2" s="1847" t="s">
        <v>115</v>
      </c>
      <c r="H2" s="1850"/>
      <c r="I2" s="1848"/>
      <c r="L2" s="1849"/>
      <c r="M2" s="1849"/>
      <c r="N2" s="1849"/>
      <c r="O2" s="1849" t="s">
        <v>461</v>
      </c>
      <c r="P2" s="1849"/>
      <c r="Q2" s="1849"/>
      <c r="R2" s="1851" t="s">
        <v>460</v>
      </c>
      <c r="S2" s="1851" t="s">
        <v>460</v>
      </c>
      <c r="T2" s="1849"/>
      <c r="U2" s="1849"/>
      <c r="V2" s="1845">
        <v>0</v>
      </c>
    </row>
    <row s="12253" customFormat="1" customHeight="1" ht="14.25" hidden="1">
      <c r="C3" s="1846"/>
      <c r="D3" s="2461"/>
      <c r="E3" s="2463"/>
      <c r="F3" s="632"/>
      <c r="G3" s="1096"/>
      <c r="H3" s="1096" t="s">
        <v>462</v>
      </c>
      <c r="I3" s="540"/>
      <c r="L3" s="1849"/>
      <c r="M3" s="1849"/>
      <c r="N3" s="1849"/>
      <c r="O3" s="1849"/>
      <c r="P3" s="1849"/>
      <c r="Q3" s="1849"/>
      <c r="R3" s="1851"/>
      <c r="S3" s="1851"/>
      <c r="T3" s="1849"/>
      <c r="U3" s="1849"/>
      <c r="V3" s="1845">
        <v>0</v>
      </c>
    </row>
    <row customHeight="1" ht="14.25" hidden="1">
      <c r="V4" s="1834">
        <v>0</v>
      </c>
    </row>
    <row s="12833" customFormat="1" customHeight="1" ht="5.25">
      <c r="C5" s="928"/>
      <c r="D5" s="929"/>
      <c r="E5" s="929"/>
      <c r="F5" s="929"/>
      <c r="G5" s="929"/>
      <c r="H5" s="929" t="s">
        <v>435</v>
      </c>
      <c r="I5" s="929"/>
      <c r="J5" s="929"/>
      <c r="L5" s="1841"/>
      <c r="M5" s="1841"/>
      <c r="N5" s="1841"/>
      <c r="O5" s="1841"/>
      <c r="P5" s="1841"/>
      <c r="Q5" s="1841"/>
      <c r="R5" s="1841"/>
      <c r="S5" s="1841"/>
      <c r="T5" s="1841"/>
      <c r="U5" s="1841"/>
      <c r="V5" s="1840">
        <v>5</v>
      </c>
    </row>
    <row customHeight="1" ht="29.25">
      <c r="C6" s="1743"/>
      <c r="D6" s="2464" t="s">
        <v>463</v>
      </c>
      <c r="E6" s="2464"/>
      <c r="F6" s="2464"/>
      <c r="G6" s="2464"/>
      <c r="H6" s="2464"/>
      <c r="I6" s="2464"/>
      <c r="J6" s="718"/>
      <c r="K6" s="1842"/>
      <c r="V6" s="1834">
        <v>28</v>
      </c>
    </row>
    <row customHeight="1" ht="18">
      <c r="C7" s="1743"/>
      <c r="D7" s="2403" t="str">
        <f>IF(org=0,"Не определено",org)</f>
        <v>АО "Байкалэнерго"</v>
      </c>
      <c r="E7" s="2403"/>
      <c r="F7" s="2403"/>
      <c r="G7" s="2403"/>
      <c r="H7" s="2403"/>
      <c r="I7" s="2403"/>
      <c r="J7" s="718"/>
      <c r="K7" s="1842"/>
      <c r="V7" s="1834">
        <v>17</v>
      </c>
    </row>
    <row s="1222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222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379</v>
      </c>
      <c r="E10" s="2446"/>
      <c r="F10" s="2446"/>
      <c r="G10" s="2446"/>
      <c r="H10" s="2446"/>
      <c r="I10" s="2446"/>
      <c r="J10" s="2450" t="s">
        <v>380</v>
      </c>
      <c r="V10" s="1834">
        <v>14</v>
      </c>
    </row>
    <row customHeight="1" ht="27.299999999999997">
      <c r="C11" s="1743"/>
      <c r="D11" s="2354" t="s">
        <v>87</v>
      </c>
      <c r="E11" s="2450" t="s">
        <v>111</v>
      </c>
      <c r="F11" s="2419" t="s">
        <v>87</v>
      </c>
      <c r="G11" s="2420"/>
      <c r="H11" s="2402" t="s">
        <v>464</v>
      </c>
      <c r="I11" s="2402" t="s">
        <v>465</v>
      </c>
      <c r="J11" s="2450"/>
      <c r="V11" s="1834">
        <v>26</v>
      </c>
    </row>
    <row customHeight="1" ht="14.699999999999998">
      <c r="C12" s="1743"/>
      <c r="D12" s="2354"/>
      <c r="E12" s="2450"/>
      <c r="F12" s="2427"/>
      <c r="G12" s="2428"/>
      <c r="H12" s="2459"/>
      <c r="I12" s="2459"/>
      <c r="J12" s="2450"/>
      <c r="V12" s="1834">
        <v>14</v>
      </c>
    </row>
    <row s="12874" customFormat="1" customHeight="1" ht="11.25" hidden="1">
      <c r="C13" s="725"/>
      <c r="D13" s="726" t="s">
        <v>455</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115</v>
      </c>
      <c r="E14" s="2462"/>
      <c r="F14" s="1844"/>
      <c r="G14" s="1843" t="s">
        <v>115</v>
      </c>
      <c r="H14" s="1850"/>
      <c r="I14" s="1848"/>
      <c r="J14" s="2396" t="s">
        <v>466</v>
      </c>
      <c r="K14" s="1834"/>
      <c r="R14" s="727" t="s">
        <v>460</v>
      </c>
      <c r="S14" s="727" t="s">
        <v>460</v>
      </c>
      <c r="V14" s="1834">
        <v>14</v>
      </c>
    </row>
    <row customHeight="1" ht="14.699999999999998">
      <c r="A15" s="1834"/>
      <c r="C15" s="1743"/>
      <c r="D15" s="2461"/>
      <c r="E15" s="2463"/>
      <c r="F15" s="632"/>
      <c r="G15" s="1096"/>
      <c r="H15" s="1096" t="s">
        <v>462</v>
      </c>
      <c r="I15" s="540"/>
      <c r="J15" s="2397"/>
      <c r="K15" s="1834"/>
      <c r="R15" s="727"/>
      <c r="S15" s="727"/>
      <c r="V15" s="1834">
        <v>14</v>
      </c>
    </row>
    <row customHeight="1" ht="14.699999999999998">
      <c r="A16" s="1834"/>
      <c r="C16" s="1743"/>
      <c r="D16" s="632"/>
      <c r="E16" s="1096" t="s">
        <v>208</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B0693-5638-06BB-84A9-17879EE82D3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2217" width="9.140625" hidden="1" customWidth="1"/>
    <col min="2" max="3" style="12253" width="9.140625" hidden="1" customWidth="1"/>
    <col min="4" max="4" style="12429" width="3.00390625" customWidth="1"/>
    <col min="5" max="5" style="12253" width="6.00390625" customWidth="1"/>
    <col min="6" max="6" style="12253" width="1.7109375" hidden="1" customWidth="1"/>
    <col min="7" max="8" style="12253" width="30.00390625" customWidth="1"/>
    <col min="9" max="9" style="12253" width="8.00390625" customWidth="1"/>
    <col min="10" max="10" style="12253" width="12.140625" customWidth="1"/>
    <col min="11" max="11" style="12253" width="46.00390625" customWidth="1"/>
    <col min="12" max="12" style="12253" width="100.00390625" customWidth="1"/>
    <col min="13" max="13" style="12346" width="7.00390625" customWidth="1"/>
    <col min="14" max="22" style="12253" width="10.00390625" customWidth="1"/>
    <col min="23" max="23" style="12253" width="10.57421875" hidden="1"/>
  </cols>
  <sheetData>
    <row s="12331" customFormat="1" customHeight="1" ht="5.25" hidden="1">
      <c r="C1" s="738"/>
      <c r="D1" s="721"/>
      <c r="F1" s="738"/>
      <c r="G1" s="716" t="s">
        <v>82</v>
      </c>
      <c r="H1" s="716" t="s">
        <v>83</v>
      </c>
      <c r="I1" s="716" t="s">
        <v>84</v>
      </c>
      <c r="P1" s="716" t="s">
        <v>82</v>
      </c>
      <c r="Q1" s="716" t="s">
        <v>83</v>
      </c>
      <c r="R1" s="716" t="s">
        <v>84</v>
      </c>
      <c r="W1" s="716" t="s">
        <v>14</v>
      </c>
    </row>
    <row s="12331" customFormat="1" customHeight="1" ht="5.25" hidden="1">
      <c r="C2" s="738"/>
      <c r="D2" s="721"/>
      <c r="F2" s="738"/>
      <c r="W2" s="716">
        <v>0</v>
      </c>
    </row>
    <row s="12228" customFormat="1" customHeight="1" ht="5.25">
      <c r="A3" s="706"/>
      <c r="D3" s="713"/>
      <c r="E3" s="708"/>
      <c r="F3" s="708"/>
      <c r="G3" s="708"/>
      <c r="H3" s="708"/>
      <c r="I3" s="709"/>
      <c r="J3" s="710"/>
      <c r="K3" s="710"/>
      <c r="L3" s="710"/>
      <c r="W3" s="707">
        <v>5</v>
      </c>
    </row>
    <row customHeight="1" ht="23.25">
      <c r="D4" s="677"/>
      <c r="E4" s="2465" t="s">
        <v>467</v>
      </c>
      <c r="F4" s="2465"/>
      <c r="G4" s="2466"/>
      <c r="H4" s="2466"/>
      <c r="I4" s="2467"/>
      <c r="J4" s="718"/>
      <c r="K4" s="680"/>
      <c r="L4" s="680"/>
      <c r="W4" s="674">
        <v>22</v>
      </c>
    </row>
    <row s="12253" customFormat="1" customHeight="1" ht="18">
      <c r="A5" s="986"/>
      <c r="D5" s="1049"/>
      <c r="E5" s="2441" t="str">
        <f>IF(org=0,"Не определено",org)</f>
        <v>АО "Байкалэнерго"</v>
      </c>
      <c r="F5" s="2441"/>
      <c r="G5" s="2442"/>
      <c r="H5" s="2442"/>
      <c r="I5" s="2443"/>
      <c r="J5" s="718"/>
      <c r="K5" s="680"/>
      <c r="L5" s="680"/>
      <c r="M5" s="734"/>
      <c r="W5" s="985">
        <v>17</v>
      </c>
    </row>
    <row s="12228" customFormat="1" customHeight="1" ht="11.549999999999999">
      <c r="A6" s="706"/>
      <c r="D6" s="713"/>
      <c r="E6" s="708"/>
      <c r="F6" s="708"/>
      <c r="G6" s="711"/>
      <c r="H6" s="711"/>
      <c r="I6" s="712"/>
      <c r="J6" s="712"/>
      <c r="K6" s="979"/>
      <c r="L6" s="712"/>
      <c r="W6" s="707">
        <v>11</v>
      </c>
    </row>
    <row customHeight="1" ht="14.699999999999998">
      <c r="D7" s="677"/>
      <c r="E7" s="2435" t="s">
        <v>379</v>
      </c>
      <c r="F7" s="2435"/>
      <c r="G7" s="2436"/>
      <c r="H7" s="2436"/>
      <c r="I7" s="2436"/>
      <c r="J7" s="2436"/>
      <c r="K7" s="2436"/>
      <c r="L7" s="2450" t="s">
        <v>380</v>
      </c>
      <c r="W7" s="674">
        <v>14</v>
      </c>
    </row>
    <row customHeight="1" ht="48.29999999999999">
      <c r="D8" s="677"/>
      <c r="E8" s="700" t="s">
        <v>87</v>
      </c>
      <c r="F8" s="1050"/>
      <c r="G8" s="692" t="s">
        <v>85</v>
      </c>
      <c r="H8" s="692" t="s">
        <v>86</v>
      </c>
      <c r="I8" s="641" t="s">
        <v>84</v>
      </c>
      <c r="J8" s="641" t="s">
        <v>468</v>
      </c>
      <c r="K8" s="641" t="s">
        <v>469</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470</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2228" customFormat="1" customHeight="1" ht="15">
      <c r="A12" s="2326"/>
      <c r="B12" s="731"/>
      <c r="C12" s="731"/>
      <c r="D12" s="1093"/>
      <c r="E12" s="1050">
        <v>1</v>
      </c>
      <c r="F12" s="1091">
        <v>23</v>
      </c>
      <c r="G12" s="1090"/>
      <c r="H12" s="1020"/>
      <c r="I12" s="1018"/>
      <c r="J12" s="747" t="s">
        <v>65</v>
      </c>
      <c r="K12" s="1391" t="s">
        <v>22</v>
      </c>
      <c r="L12" s="2468"/>
      <c r="M12" s="738"/>
      <c r="N12" s="738"/>
      <c r="O12" s="738"/>
      <c r="P12" s="743" t="s">
        <v>471</v>
      </c>
      <c r="Q12" s="743" t="s">
        <v>472</v>
      </c>
      <c r="R12" s="744" t="s">
        <v>473</v>
      </c>
      <c r="S12" s="738" t="s">
        <v>474</v>
      </c>
      <c r="T12" s="738"/>
      <c r="U12" s="738"/>
      <c r="V12" s="738"/>
      <c r="W12" s="707">
        <v>14</v>
      </c>
    </row>
    <row customHeight="1" ht="15.75">
      <c r="A13" s="2326"/>
      <c r="B13" s="732"/>
      <c r="D13" s="733"/>
      <c r="E13" s="632"/>
      <c r="F13" s="756"/>
      <c r="G13" s="643" t="s">
        <v>102</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23345-1AEC-C25B-6B02-B644E3DF11F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2" style="12253" width="24.7109375" hidden="1" customWidth="1"/>
    <col min="23" max="23" style="12253" width="0.140625" hidden="1" customWidth="1"/>
    <col min="24" max="25" style="12253" width="24.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24.7109375" customWidth="1"/>
    <col min="31" max="31" style="12253" width="0.140625" customWidth="1"/>
    <col min="32" max="33" style="12253" width="24.00390625" customWidth="1"/>
    <col min="34" max="34" style="12253" width="11.00390625" customWidth="1"/>
    <col min="35" max="35" style="12253" width="3.7109375" customWidth="1"/>
    <col min="36" max="36" style="12253" width="11.00390625" customWidth="1"/>
    <col min="37" max="37" style="12253" width="8.57421875" hidden="1" customWidth="1"/>
    <col min="38" max="38" style="12253" width="4.00390625" customWidth="1"/>
    <col min="39" max="39" style="12253" width="115.00390625" customWidth="1"/>
    <col min="40" max="44" style="12331" width="10.00390625" customWidth="1"/>
    <col min="45" max="45" style="1225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210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475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476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477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478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479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480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481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482</v>
      </c>
      <c r="M6" s="764"/>
      <c r="P6" s="2484">
        <v>1</v>
      </c>
      <c r="Q6" s="1532"/>
      <c r="R6" s="583"/>
      <c r="S6" s="1536">
        <f>$I6</f>
      </c>
      <c r="T6" s="512" t="s">
        <v>483</v>
      </c>
      <c r="U6" s="527"/>
      <c r="V6" s="2472"/>
      <c r="W6" s="2473"/>
      <c r="X6" s="2473"/>
      <c r="Y6" s="2473"/>
      <c r="Z6" s="2473"/>
      <c r="AA6" s="2473"/>
      <c r="AB6" s="2473"/>
      <c r="AC6" s="2474"/>
      <c r="AD6" s="2472"/>
      <c r="AE6" s="2473"/>
      <c r="AF6" s="2473"/>
      <c r="AG6" s="2473"/>
      <c r="AH6" s="2473"/>
      <c r="AI6" s="2473"/>
      <c r="AJ6" s="2473"/>
      <c r="AK6" s="2473"/>
      <c r="AL6" s="2474"/>
      <c r="AM6" s="1485" t="s">
        <v>484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485</v>
      </c>
      <c r="M7" s="764"/>
      <c r="N7" s="1593"/>
      <c r="P7" s="2484"/>
      <c r="Q7" s="2484">
        <v>1</v>
      </c>
      <c r="R7" s="584"/>
      <c r="S7" s="1536">
        <f>$J7</f>
      </c>
      <c r="T7" s="513" t="s">
        <v>486</v>
      </c>
      <c r="U7" s="527"/>
      <c r="V7" s="2472"/>
      <c r="W7" s="2473"/>
      <c r="X7" s="2473"/>
      <c r="Y7" s="2473"/>
      <c r="Z7" s="2473"/>
      <c r="AA7" s="2473"/>
      <c r="AB7" s="2473"/>
      <c r="AC7" s="2474"/>
      <c r="AD7" s="2472"/>
      <c r="AE7" s="2473"/>
      <c r="AF7" s="2473"/>
      <c r="AG7" s="2473"/>
      <c r="AH7" s="2473"/>
      <c r="AI7" s="2473"/>
      <c r="AJ7" s="2473"/>
      <c r="AK7" s="2473"/>
      <c r="AL7" s="2474"/>
      <c r="AM7" s="1485" t="s">
        <v>487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488</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489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490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491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492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33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493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33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494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33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495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2330" customFormat="1" customHeight="1" ht="22.5" hidden="1">
      <c r="L20" s="1556"/>
      <c r="M20" s="1589"/>
      <c r="N20" s="1589"/>
      <c r="O20" s="1594" t="s">
        <v>496</v>
      </c>
      <c r="P20" s="1589"/>
      <c r="Q20" s="1598"/>
      <c r="R20" s="1598"/>
      <c r="S20" s="956"/>
      <c r="Z20" s="1594"/>
      <c r="AB20" s="1594"/>
      <c r="AC20" s="1593"/>
      <c r="AH20" s="1594"/>
      <c r="AJ20" s="1594"/>
      <c r="AK20" s="1593"/>
      <c r="AN20" s="738"/>
      <c r="AO20" s="738"/>
      <c r="AP20" s="738"/>
      <c r="AQ20" s="738"/>
      <c r="AR20" s="738"/>
      <c r="AS20" s="1387">
        <v>0</v>
      </c>
    </row>
    <row s="12330" customFormat="1" customHeight="1" ht="14.25" hidden="1">
      <c r="L21" s="1556"/>
      <c r="M21" s="1589"/>
      <c r="N21" s="1589"/>
      <c r="O21" s="1589"/>
      <c r="P21" s="1589"/>
      <c r="Q21" s="1598"/>
      <c r="R21" s="1598"/>
      <c r="S21" s="956"/>
      <c r="AC21" s="1593"/>
      <c r="AK21" s="1593"/>
      <c r="AN21" s="738"/>
      <c r="AO21" s="738"/>
      <c r="AP21" s="738"/>
      <c r="AQ21" s="738"/>
      <c r="AR21" s="738"/>
      <c r="AS21" s="1387">
        <v>0</v>
      </c>
    </row>
    <row s="12330" customFormat="1" customHeight="1" ht="14.25" hidden="1">
      <c r="L22" s="1556"/>
      <c r="M22" s="1589"/>
      <c r="N22" s="1589"/>
      <c r="O22" s="1591" t="s">
        <v>497</v>
      </c>
      <c r="P22" s="1589"/>
      <c r="Q22" s="1598"/>
      <c r="R22" s="1598"/>
      <c r="S22" s="956"/>
      <c r="T22" s="1387" t="s">
        <v>498</v>
      </c>
      <c r="AA22" s="413" t="s">
        <v>499</v>
      </c>
      <c r="AC22" s="413" t="s">
        <v>500</v>
      </c>
      <c r="AD22" s="1387" t="s">
        <v>498</v>
      </c>
      <c r="AI22" s="413" t="s">
        <v>501</v>
      </c>
      <c r="AK22" s="413" t="s">
        <v>500</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"Байкалэнерго"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6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502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67" customFormat="1" customHeight="1" ht="18.75" hidden="1">
      <c r="A31" s="1595"/>
      <c r="B31" s="1595"/>
      <c r="C31" s="1595"/>
      <c r="D31" s="1595"/>
      <c r="E31" s="1595"/>
      <c r="F31" s="1595"/>
      <c r="G31" s="1595"/>
      <c r="H31" s="1595"/>
      <c r="I31" s="1595"/>
      <c r="J31" s="1595"/>
      <c r="K31" s="1595"/>
      <c r="L31" s="1596"/>
      <c r="M31" s="1595"/>
      <c r="N31" s="1595"/>
      <c r="O31" s="1595"/>
      <c r="S31" s="2477" t="s">
        <v>503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6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67" customFormat="1" customHeight="1" ht="18.75" hidden="1">
      <c r="A34" s="1595"/>
      <c r="B34" s="1595"/>
      <c r="C34" s="1595"/>
      <c r="D34" s="1595"/>
      <c r="E34" s="1595"/>
      <c r="F34" s="1595"/>
      <c r="G34" s="1595"/>
      <c r="H34" s="1595"/>
      <c r="I34" s="1595"/>
      <c r="J34" s="1595"/>
      <c r="K34" s="1595"/>
      <c r="L34" s="1596"/>
      <c r="M34" s="1595"/>
      <c r="N34" s="1595"/>
      <c r="O34" s="1595"/>
      <c r="S34" s="2477" t="s">
        <v>504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67" customFormat="1" customHeight="1" ht="18.75" hidden="1">
      <c r="A35" s="1595"/>
      <c r="B35" s="1595"/>
      <c r="C35" s="1595"/>
      <c r="D35" s="1595"/>
      <c r="E35" s="1595"/>
      <c r="F35" s="1595"/>
      <c r="G35" s="1595"/>
      <c r="H35" s="1595"/>
      <c r="I35" s="1595"/>
      <c r="J35" s="1595"/>
      <c r="K35" s="1595"/>
      <c r="L35" s="1596"/>
      <c r="M35" s="1595"/>
      <c r="N35" s="1595"/>
      <c r="O35" s="1595"/>
      <c r="S35" s="2477" t="s">
        <v>505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67"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506</v>
      </c>
      <c r="AD36" s="553"/>
      <c r="AE36" s="553"/>
      <c r="AF36" s="553"/>
      <c r="AG36" s="553"/>
      <c r="AH36" s="553"/>
      <c r="AI36" s="553"/>
      <c r="AJ36" s="553"/>
      <c r="AK36" s="505" t="s">
        <v>506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379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380</v>
      </c>
      <c r="AS38" s="1382">
        <v>14</v>
      </c>
    </row>
    <row customHeight="1" ht="14.699999999999998">
      <c r="Q39" s="603"/>
      <c r="R39" s="603"/>
      <c r="S39" s="2500" t="s">
        <v>87</v>
      </c>
      <c r="T39" s="2436" t="s">
        <v>507</v>
      </c>
      <c r="U39" s="528"/>
      <c r="V39" s="2501" t="s">
        <v>508</v>
      </c>
      <c r="W39" s="2502"/>
      <c r="X39" s="2502"/>
      <c r="Y39" s="2502"/>
      <c r="Z39" s="2502"/>
      <c r="AA39" s="2502"/>
      <c r="AB39" s="2503"/>
      <c r="AC39" s="2504" t="s">
        <v>509</v>
      </c>
      <c r="AD39" s="2501" t="s">
        <v>508</v>
      </c>
      <c r="AE39" s="2502"/>
      <c r="AF39" s="2502"/>
      <c r="AG39" s="2502"/>
      <c r="AH39" s="2502"/>
      <c r="AI39" s="2502"/>
      <c r="AJ39" s="2503"/>
      <c r="AK39" s="2504" t="s">
        <v>510</v>
      </c>
      <c r="AL39" s="2507" t="s">
        <v>511</v>
      </c>
      <c r="AM39" s="2354"/>
      <c r="AS39" s="1382">
        <v>14</v>
      </c>
    </row>
    <row customHeight="1" ht="35.699999999999996">
      <c r="Q40" s="603"/>
      <c r="R40" s="603"/>
      <c r="S40" s="2500"/>
      <c r="T40" s="2436"/>
      <c r="U40" s="1258"/>
      <c r="V40" s="2487" t="s">
        <v>512</v>
      </c>
      <c r="W40" s="2837" t="s">
        <v>513</v>
      </c>
      <c r="X40" s="2489" t="s">
        <v>514</v>
      </c>
      <c r="Y40" s="2490"/>
      <c r="Z40" s="2489" t="s">
        <v>515</v>
      </c>
      <c r="AA40" s="2496"/>
      <c r="AB40" s="2490"/>
      <c r="AC40" s="2505"/>
      <c r="AD40" s="2487" t="s">
        <v>512</v>
      </c>
      <c r="AE40" s="2510" t="s">
        <v>513</v>
      </c>
      <c r="AF40" s="2489" t="s">
        <v>514</v>
      </c>
      <c r="AG40" s="2490"/>
      <c r="AH40" s="2489" t="s">
        <v>515</v>
      </c>
      <c r="AI40" s="2496"/>
      <c r="AJ40" s="2490"/>
      <c r="AK40" s="2505"/>
      <c r="AL40" s="2508"/>
      <c r="AM40" s="2354"/>
      <c r="AS40" s="1382">
        <v>34</v>
      </c>
    </row>
    <row customHeight="1" ht="35.699999999999996">
      <c r="A41" s="1597"/>
      <c r="B41" s="1597" t="s">
        <v>222</v>
      </c>
      <c r="C41" s="1597" t="s">
        <v>223</v>
      </c>
      <c r="D41" s="1597" t="s">
        <v>224</v>
      </c>
      <c r="E41" s="1591" t="s">
        <v>516</v>
      </c>
      <c r="F41" s="1591" t="s">
        <v>517</v>
      </c>
      <c r="G41" s="1591" t="s">
        <v>518</v>
      </c>
      <c r="H41" s="1591" t="s">
        <v>519</v>
      </c>
      <c r="I41" s="1591" t="s">
        <v>520</v>
      </c>
      <c r="J41" s="1591" t="s">
        <v>521</v>
      </c>
      <c r="K41" s="1591" t="s">
        <v>522</v>
      </c>
      <c r="L41" s="1591" t="s">
        <v>497</v>
      </c>
      <c r="Q41" s="603"/>
      <c r="R41" s="603"/>
      <c r="S41" s="2500"/>
      <c r="T41" s="2436"/>
      <c r="U41" s="529"/>
      <c r="V41" s="2488"/>
      <c r="W41" s="2511"/>
      <c r="X41" s="1449" t="s">
        <v>523</v>
      </c>
      <c r="Y41" s="1449" t="s">
        <v>524</v>
      </c>
      <c r="Z41" s="1448" t="s">
        <v>525</v>
      </c>
      <c r="AA41" s="2497" t="s">
        <v>526</v>
      </c>
      <c r="AB41" s="2498"/>
      <c r="AC41" s="2506"/>
      <c r="AD41" s="2488"/>
      <c r="AE41" s="2511"/>
      <c r="AF41" s="1449" t="s">
        <v>523</v>
      </c>
      <c r="AG41" s="1449" t="s">
        <v>524</v>
      </c>
      <c r="AH41" s="1540" t="s">
        <v>525</v>
      </c>
      <c r="AI41" s="2497" t="s">
        <v>526</v>
      </c>
      <c r="AJ41" s="2498"/>
      <c r="AK41" s="2506"/>
      <c r="AL41" s="2509"/>
      <c r="AM41" s="2354"/>
      <c r="AS41" s="1382">
        <v>34</v>
      </c>
    </row>
    <row s="1287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237</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210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237</v>
      </c>
      <c r="B44" s="1590" t="s">
        <v>238</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476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477</v>
      </c>
      <c r="AO44" s="727"/>
      <c r="AP44" s="727" t="str">
        <f>IF(T44="","",T44)</f>
        <v>Территория действия тарифа</v>
      </c>
      <c r="AQ44" s="727"/>
      <c r="AR44" s="727"/>
      <c r="AS44" s="1382">
        <v>23</v>
      </c>
    </row>
    <row customHeight="1" ht="24">
      <c r="A45" s="1590" t="s">
        <v>237</v>
      </c>
      <c r="B45" s="1590" t="s">
        <v>238</v>
      </c>
      <c r="C45" s="1590" t="s">
        <v>239</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478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479</v>
      </c>
      <c r="AO45" s="727"/>
      <c r="AP45" s="727" t="str">
        <f>IF(T45="","",T45)</f>
        <v>Наименование системы теплоснабжения </v>
      </c>
      <c r="AQ45" s="727"/>
      <c r="AR45" s="727"/>
      <c r="AS45" s="1382">
        <v>23</v>
      </c>
    </row>
    <row customHeight="1" ht="24">
      <c r="A46" s="1590" t="s">
        <v>237</v>
      </c>
      <c r="B46" s="1590" t="s">
        <v>238</v>
      </c>
      <c r="C46" s="1590" t="s">
        <v>239</v>
      </c>
      <c r="D46" s="1590" t="s">
        <v>240</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480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481</v>
      </c>
      <c r="AO46" s="727"/>
      <c r="AP46" s="727" t="str">
        <f>IF(T46="","",T46)</f>
        <v>Источник тепловой энергии  </v>
      </c>
      <c r="AQ46" s="727"/>
      <c r="AR46" s="727"/>
      <c r="AS46" s="1382">
        <v>23</v>
      </c>
    </row>
    <row customHeight="1" ht="49.5">
      <c r="A47" s="1590" t="s">
        <v>237</v>
      </c>
      <c r="B47" s="1590" t="s">
        <v>238</v>
      </c>
      <c r="C47" s="1590" t="s">
        <v>239</v>
      </c>
      <c r="D47" s="1590" t="s">
        <v>240</v>
      </c>
      <c r="E47" s="2486"/>
      <c r="F47" s="2486"/>
      <c r="G47" s="2486"/>
      <c r="H47" s="2486"/>
      <c r="I47" s="2483" t="str">
        <f>S46&amp;".1"</f>
        <v>....1</v>
      </c>
      <c r="J47" s="1590"/>
      <c r="K47" s="1590"/>
      <c r="L47" s="1591" t="s">
        <v>482</v>
      </c>
      <c r="P47" s="2484">
        <v>1</v>
      </c>
      <c r="Q47" s="1447"/>
      <c r="R47" s="583"/>
      <c r="S47" s="1451" t="str">
        <f>$I47</f>
        <v>....1</v>
      </c>
      <c r="T47" s="512" t="s">
        <v>483</v>
      </c>
      <c r="U47" s="527"/>
      <c r="V47" s="2472"/>
      <c r="W47" s="2473"/>
      <c r="X47" s="2473"/>
      <c r="Y47" s="2473"/>
      <c r="Z47" s="2473"/>
      <c r="AA47" s="2473"/>
      <c r="AB47" s="2473"/>
      <c r="AC47" s="2474"/>
      <c r="AD47" s="2472"/>
      <c r="AE47" s="2473"/>
      <c r="AF47" s="2473"/>
      <c r="AG47" s="2473"/>
      <c r="AH47" s="2473"/>
      <c r="AI47" s="2473"/>
      <c r="AJ47" s="2473"/>
      <c r="AK47" s="2473"/>
      <c r="AL47" s="2474"/>
      <c r="AM47" s="1485" t="s">
        <v>484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237</v>
      </c>
      <c r="B48" s="1590" t="s">
        <v>238</v>
      </c>
      <c r="C48" s="1590" t="s">
        <v>239</v>
      </c>
      <c r="D48" s="1590" t="s">
        <v>240</v>
      </c>
      <c r="E48" s="2486"/>
      <c r="F48" s="2486"/>
      <c r="G48" s="2486"/>
      <c r="H48" s="2486"/>
      <c r="I48" s="2513"/>
      <c r="J48" s="2483" t="str">
        <f>I47&amp;".1"</f>
        <v>....1.1</v>
      </c>
      <c r="K48" s="1590"/>
      <c r="L48" s="1591" t="s">
        <v>485</v>
      </c>
      <c r="P48" s="2484"/>
      <c r="Q48" s="2484">
        <v>1</v>
      </c>
      <c r="R48" s="584"/>
      <c r="S48" s="1451" t="str">
        <f>$J48</f>
        <v>....1.1</v>
      </c>
      <c r="T48" s="513" t="s">
        <v>486</v>
      </c>
      <c r="U48" s="527"/>
      <c r="V48" s="2472"/>
      <c r="W48" s="2473"/>
      <c r="X48" s="2473"/>
      <c r="Y48" s="2473"/>
      <c r="Z48" s="2473"/>
      <c r="AA48" s="2473"/>
      <c r="AB48" s="2473"/>
      <c r="AC48" s="2474"/>
      <c r="AD48" s="2472"/>
      <c r="AE48" s="2473"/>
      <c r="AF48" s="2473"/>
      <c r="AG48" s="2473"/>
      <c r="AH48" s="2473"/>
      <c r="AI48" s="2473"/>
      <c r="AJ48" s="2473"/>
      <c r="AK48" s="2473"/>
      <c r="AL48" s="2474"/>
      <c r="AM48" s="1485" t="s">
        <v>487</v>
      </c>
      <c r="AO48" s="727"/>
      <c r="AP48" s="727" t="str">
        <f>IF(T48="","",T48)</f>
        <v>Группа потребителей</v>
      </c>
      <c r="AQ48" s="727"/>
      <c r="AR48" s="727"/>
      <c r="AS48" s="1382">
        <v>23</v>
      </c>
    </row>
    <row customHeight="1" ht="24">
      <c r="A49" s="1590" t="s">
        <v>237</v>
      </c>
      <c r="B49" s="1590" t="s">
        <v>238</v>
      </c>
      <c r="C49" s="1590" t="s">
        <v>239</v>
      </c>
      <c r="D49" s="1590" t="s">
        <v>240</v>
      </c>
      <c r="E49" s="2486"/>
      <c r="F49" s="2486"/>
      <c r="G49" s="2486"/>
      <c r="H49" s="2486"/>
      <c r="I49" s="2513"/>
      <c r="J49" s="2513"/>
      <c r="K49" s="2483" t="str">
        <f>J48&amp;".1"</f>
        <v>....1.1.1</v>
      </c>
      <c r="L49" s="1591" t="s">
        <v>488</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489</v>
      </c>
      <c r="AN49" s="738">
        <f>STRCHECKDATE(V50:AL50)</f>
      </c>
      <c r="AO49" s="727"/>
      <c r="AP49" s="727" t="str">
        <f>IF(T49="","",T49)</f>
        <v/>
      </c>
      <c r="AQ49" s="727"/>
      <c r="AR49" s="727"/>
      <c r="AS49" s="1382">
        <v>23</v>
      </c>
    </row>
    <row customHeight="1" ht="1.05">
      <c r="A50" s="1590" t="s">
        <v>237</v>
      </c>
      <c r="B50" s="1590" t="s">
        <v>238</v>
      </c>
      <c r="C50" s="1590" t="s">
        <v>239</v>
      </c>
      <c r="D50" s="1590" t="s">
        <v>240</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237</v>
      </c>
      <c r="B51" s="1590" t="s">
        <v>238</v>
      </c>
      <c r="C51" s="1590" t="s">
        <v>239</v>
      </c>
      <c r="D51" s="1590" t="s">
        <v>240</v>
      </c>
      <c r="E51" s="2486"/>
      <c r="F51" s="2486"/>
      <c r="G51" s="2486"/>
      <c r="H51" s="2486"/>
      <c r="I51" s="2513"/>
      <c r="J51" s="2483"/>
      <c r="K51" s="1590"/>
      <c r="L51" s="1591"/>
      <c r="P51" s="2484"/>
      <c r="Q51" s="2484"/>
      <c r="R51" s="583"/>
      <c r="S51" s="1505"/>
      <c r="T51" s="515" t="s">
        <v>490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237</v>
      </c>
      <c r="B52" s="1590" t="s">
        <v>238</v>
      </c>
      <c r="C52" s="1590" t="s">
        <v>239</v>
      </c>
      <c r="D52" s="1590" t="s">
        <v>240</v>
      </c>
      <c r="E52" s="2486"/>
      <c r="F52" s="2486"/>
      <c r="G52" s="2486"/>
      <c r="H52" s="2486"/>
      <c r="I52" s="2483"/>
      <c r="J52" s="1590"/>
      <c r="K52" s="1590"/>
      <c r="L52" s="1591"/>
      <c r="P52" s="2484"/>
      <c r="Q52" s="1447"/>
      <c r="R52" s="583"/>
      <c r="S52" s="1505"/>
      <c r="T52" s="514" t="s">
        <v>491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237</v>
      </c>
      <c r="B53" s="1590" t="s">
        <v>238</v>
      </c>
      <c r="C53" s="1590" t="s">
        <v>239</v>
      </c>
      <c r="D53" s="1590" t="s">
        <v>240</v>
      </c>
      <c r="E53" s="2486"/>
      <c r="F53" s="2486"/>
      <c r="G53" s="2486"/>
      <c r="H53" s="2485"/>
      <c r="I53" s="1590"/>
      <c r="J53" s="1590"/>
      <c r="K53" s="1590"/>
      <c r="L53" s="1591"/>
      <c r="M53" s="1592"/>
      <c r="N53" s="1592"/>
      <c r="O53" s="764"/>
      <c r="P53" s="587"/>
      <c r="Q53" s="602"/>
      <c r="R53" s="582"/>
      <c r="S53" s="1505"/>
      <c r="T53" s="592" t="s">
        <v>492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331" customFormat="1" customHeight="1" ht="1.05">
      <c r="A54" s="1570" t="s">
        <v>237</v>
      </c>
      <c r="B54" s="1570" t="s">
        <v>238</v>
      </c>
      <c r="C54" s="1570" t="s">
        <v>239</v>
      </c>
      <c r="D54" s="1541"/>
      <c r="E54" s="2486"/>
      <c r="F54" s="2486"/>
      <c r="G54" s="2485"/>
      <c r="H54" s="1541"/>
      <c r="I54" s="1541"/>
      <c r="J54" s="1541"/>
      <c r="K54" s="1541"/>
      <c r="L54" s="1566"/>
      <c r="M54" s="1542"/>
      <c r="N54" s="1542"/>
      <c r="P54" s="1543"/>
      <c r="Q54" s="1544"/>
      <c r="R54" s="1543"/>
      <c r="S54" s="1549"/>
      <c r="T54" s="1552" t="s">
        <v>493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331" customFormat="1" customHeight="1" ht="1.05">
      <c r="A55" s="1570" t="s">
        <v>237</v>
      </c>
      <c r="B55" s="1570" t="s">
        <v>238</v>
      </c>
      <c r="C55" s="1541"/>
      <c r="D55" s="1541"/>
      <c r="E55" s="2486"/>
      <c r="F55" s="2485"/>
      <c r="G55" s="1541"/>
      <c r="H55" s="1541"/>
      <c r="I55" s="1541"/>
      <c r="J55" s="1541"/>
      <c r="K55" s="1541"/>
      <c r="L55" s="1566"/>
      <c r="M55" s="1548"/>
      <c r="N55" s="1548"/>
      <c r="P55" s="1543"/>
      <c r="Q55" s="1544"/>
      <c r="R55" s="1543"/>
      <c r="S55" s="1549"/>
      <c r="T55" s="1552" t="s">
        <v>494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331" customFormat="1" customHeight="1" ht="1.05">
      <c r="A56" s="1570" t="s">
        <v>237</v>
      </c>
      <c r="B56" s="1570"/>
      <c r="C56" s="1570"/>
      <c r="D56" s="1570"/>
      <c r="E56" s="2485"/>
      <c r="F56" s="1570"/>
      <c r="G56" s="1570"/>
      <c r="H56" s="1570"/>
      <c r="I56" s="1570"/>
      <c r="J56" s="1570"/>
      <c r="K56" s="1570"/>
      <c r="L56" s="1573"/>
      <c r="M56" s="1548"/>
      <c r="N56" s="1548"/>
      <c r="O56" s="745"/>
      <c r="P56" s="607"/>
      <c r="Q56" s="1571"/>
      <c r="R56" s="607"/>
      <c r="S56" s="1549"/>
      <c r="T56" s="1552" t="s">
        <v>495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33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527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FBDDB6-8E1C-D9D8-AD18-D456BC9A074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1.00390625" customWidth="1"/>
    <col min="21" max="21" style="12253" width="0.140625" customWidth="1"/>
    <col min="22" max="22" style="12253" width="24.7109375" hidden="1" customWidth="1"/>
    <col min="23" max="23" style="12253" width="0.140625" hidden="1" customWidth="1"/>
    <col min="24" max="25" style="12253" width="24.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24.7109375" customWidth="1"/>
    <col min="31" max="31" style="12253" width="0.140625" customWidth="1"/>
    <col min="32" max="33" style="12253" width="24.00390625" customWidth="1"/>
    <col min="34" max="34" style="12253" width="11.00390625" customWidth="1"/>
    <col min="35" max="35" style="12253" width="3.7109375" customWidth="1"/>
    <col min="36" max="36" style="12253" width="11.00390625" customWidth="1"/>
    <col min="37" max="37" style="12253" width="8.57421875" hidden="1" customWidth="1"/>
    <col min="38" max="38" style="12253" width="4.00390625" customWidth="1"/>
    <col min="39" max="39" style="12253" width="115.00390625" customWidth="1"/>
    <col min="40" max="44" style="12331" width="10.00390625" customWidth="1"/>
    <col min="45" max="45" style="1225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210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475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476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477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478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479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480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481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482</v>
      </c>
      <c r="M6" s="764"/>
      <c r="P6" s="2484">
        <v>1</v>
      </c>
      <c r="Q6" s="1558"/>
      <c r="R6" s="583"/>
      <c r="S6" s="1563">
        <f>$I6</f>
      </c>
      <c r="T6" s="512" t="s">
        <v>483</v>
      </c>
      <c r="U6" s="527"/>
      <c r="V6" s="2472"/>
      <c r="W6" s="2473"/>
      <c r="X6" s="2473"/>
      <c r="Y6" s="2473"/>
      <c r="Z6" s="2473"/>
      <c r="AA6" s="2473"/>
      <c r="AB6" s="2473"/>
      <c r="AC6" s="2474"/>
      <c r="AD6" s="2472"/>
      <c r="AE6" s="2473"/>
      <c r="AF6" s="2473"/>
      <c r="AG6" s="2473"/>
      <c r="AH6" s="2473"/>
      <c r="AI6" s="2473"/>
      <c r="AJ6" s="2473"/>
      <c r="AK6" s="2473"/>
      <c r="AL6" s="2474"/>
      <c r="AM6" s="1485" t="s">
        <v>484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485</v>
      </c>
      <c r="M7" s="764"/>
      <c r="N7" s="1593"/>
      <c r="P7" s="2484"/>
      <c r="Q7" s="2484">
        <v>1</v>
      </c>
      <c r="R7" s="584"/>
      <c r="S7" s="1563">
        <f>$J7</f>
      </c>
      <c r="T7" s="513" t="s">
        <v>486</v>
      </c>
      <c r="U7" s="527"/>
      <c r="V7" s="2472"/>
      <c r="W7" s="2473"/>
      <c r="X7" s="2473"/>
      <c r="Y7" s="2473"/>
      <c r="Z7" s="2473"/>
      <c r="AA7" s="2473"/>
      <c r="AB7" s="2473"/>
      <c r="AC7" s="2474"/>
      <c r="AD7" s="2472"/>
      <c r="AE7" s="2473"/>
      <c r="AF7" s="2473"/>
      <c r="AG7" s="2473"/>
      <c r="AH7" s="2473"/>
      <c r="AI7" s="2473"/>
      <c r="AJ7" s="2473"/>
      <c r="AK7" s="2473"/>
      <c r="AL7" s="2474"/>
      <c r="AM7" s="1485" t="s">
        <v>487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488</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489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490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491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492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33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493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33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494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33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495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330" customFormat="1" customHeight="1" ht="22.5" hidden="1">
      <c r="L20" s="1556"/>
      <c r="M20" s="1589"/>
      <c r="N20" s="1589"/>
      <c r="O20" s="1594" t="s">
        <v>496</v>
      </c>
      <c r="P20" s="1589"/>
      <c r="Q20" s="1598"/>
      <c r="R20" s="1598"/>
      <c r="S20" s="956"/>
      <c r="Z20" s="1594"/>
      <c r="AB20" s="1594"/>
      <c r="AC20" s="1593"/>
      <c r="AH20" s="1594"/>
      <c r="AJ20" s="1594"/>
      <c r="AK20" s="1593"/>
      <c r="AN20" s="738"/>
      <c r="AO20" s="738"/>
      <c r="AP20" s="738"/>
      <c r="AQ20" s="738"/>
      <c r="AR20" s="738"/>
      <c r="AS20" s="1387">
        <v>0</v>
      </c>
    </row>
    <row s="12330" customFormat="1" customHeight="1" ht="14.25" hidden="1">
      <c r="L21" s="1556"/>
      <c r="M21" s="1589"/>
      <c r="N21" s="1589"/>
      <c r="O21" s="1589"/>
      <c r="P21" s="1589"/>
      <c r="Q21" s="1598"/>
      <c r="R21" s="1598"/>
      <c r="S21" s="956"/>
      <c r="AC21" s="1593"/>
      <c r="AK21" s="1593"/>
      <c r="AN21" s="738"/>
      <c r="AO21" s="738"/>
      <c r="AP21" s="738"/>
      <c r="AQ21" s="738"/>
      <c r="AR21" s="738"/>
      <c r="AS21" s="1387">
        <v>0</v>
      </c>
    </row>
    <row s="12330" customFormat="1" customHeight="1" ht="14.25" hidden="1">
      <c r="L22" s="1556"/>
      <c r="M22" s="1589"/>
      <c r="N22" s="1589"/>
      <c r="O22" s="1591" t="s">
        <v>497</v>
      </c>
      <c r="P22" s="1589"/>
      <c r="Q22" s="1598"/>
      <c r="R22" s="1598"/>
      <c r="S22" s="956"/>
      <c r="T22" s="1387" t="s">
        <v>498</v>
      </c>
      <c r="AA22" s="413" t="s">
        <v>499</v>
      </c>
      <c r="AC22" s="413" t="s">
        <v>500</v>
      </c>
      <c r="AD22" s="1387" t="s">
        <v>498</v>
      </c>
      <c r="AI22" s="413" t="s">
        <v>501</v>
      </c>
      <c r="AK22" s="413" t="s">
        <v>500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"Байкалэнерго"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6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502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67" customFormat="1" customHeight="1" ht="18.75" hidden="1">
      <c r="A31" s="1595"/>
      <c r="B31" s="1595"/>
      <c r="C31" s="1595"/>
      <c r="D31" s="1595"/>
      <c r="E31" s="1595"/>
      <c r="F31" s="1595"/>
      <c r="G31" s="1595"/>
      <c r="H31" s="1595"/>
      <c r="I31" s="1595"/>
      <c r="J31" s="1595"/>
      <c r="K31" s="1595"/>
      <c r="L31" s="1596"/>
      <c r="M31" s="1595"/>
      <c r="N31" s="1595"/>
      <c r="O31" s="1595"/>
      <c r="S31" s="2477" t="s">
        <v>503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6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67" customFormat="1" customHeight="1" ht="18.75" hidden="1">
      <c r="A34" s="1595"/>
      <c r="B34" s="1595"/>
      <c r="C34" s="1595"/>
      <c r="D34" s="1595"/>
      <c r="E34" s="1595"/>
      <c r="F34" s="1595"/>
      <c r="G34" s="1595"/>
      <c r="H34" s="1595"/>
      <c r="I34" s="1595"/>
      <c r="J34" s="1595"/>
      <c r="K34" s="1595"/>
      <c r="L34" s="1596"/>
      <c r="M34" s="1595"/>
      <c r="N34" s="1595"/>
      <c r="O34" s="1595"/>
      <c r="S34" s="2477" t="s">
        <v>504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67" customFormat="1" customHeight="1" ht="18.75" hidden="1">
      <c r="A35" s="1595"/>
      <c r="B35" s="1595"/>
      <c r="C35" s="1595"/>
      <c r="D35" s="1595"/>
      <c r="E35" s="1595"/>
      <c r="F35" s="1595"/>
      <c r="G35" s="1595"/>
      <c r="H35" s="1595"/>
      <c r="I35" s="1595"/>
      <c r="J35" s="1595"/>
      <c r="K35" s="1595"/>
      <c r="L35" s="1596"/>
      <c r="M35" s="1595"/>
      <c r="N35" s="1595"/>
      <c r="O35" s="1595"/>
      <c r="S35" s="2477" t="s">
        <v>505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6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506</v>
      </c>
      <c r="AD36" s="553"/>
      <c r="AE36" s="553"/>
      <c r="AF36" s="553"/>
      <c r="AG36" s="553"/>
      <c r="AH36" s="553"/>
      <c r="AI36" s="553"/>
      <c r="AJ36" s="553"/>
      <c r="AK36" s="505" t="s">
        <v>506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379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380</v>
      </c>
      <c r="AS38" s="1382">
        <v>14</v>
      </c>
    </row>
    <row customHeight="1" ht="14.699999999999998">
      <c r="Q39" s="603"/>
      <c r="R39" s="603"/>
      <c r="S39" s="2500" t="s">
        <v>87</v>
      </c>
      <c r="T39" s="2436" t="s">
        <v>507</v>
      </c>
      <c r="U39" s="528"/>
      <c r="V39" s="2501" t="s">
        <v>508</v>
      </c>
      <c r="W39" s="2502"/>
      <c r="X39" s="2502"/>
      <c r="Y39" s="2502"/>
      <c r="Z39" s="2502"/>
      <c r="AA39" s="2502"/>
      <c r="AB39" s="2503"/>
      <c r="AC39" s="2504" t="s">
        <v>509</v>
      </c>
      <c r="AD39" s="2501" t="s">
        <v>508</v>
      </c>
      <c r="AE39" s="2502"/>
      <c r="AF39" s="2502"/>
      <c r="AG39" s="2502"/>
      <c r="AH39" s="2502"/>
      <c r="AI39" s="2502"/>
      <c r="AJ39" s="2503"/>
      <c r="AK39" s="2504" t="s">
        <v>510</v>
      </c>
      <c r="AL39" s="2507" t="s">
        <v>511</v>
      </c>
      <c r="AM39" s="2354"/>
      <c r="AS39" s="1382">
        <v>14</v>
      </c>
    </row>
    <row customHeight="1" ht="35.699999999999996">
      <c r="Q40" s="603"/>
      <c r="R40" s="603"/>
      <c r="S40" s="2500"/>
      <c r="T40" s="2436"/>
      <c r="U40" s="1258"/>
      <c r="V40" s="2487" t="s">
        <v>512</v>
      </c>
      <c r="W40" s="2510" t="s">
        <v>513</v>
      </c>
      <c r="X40" s="2489" t="s">
        <v>514</v>
      </c>
      <c r="Y40" s="2490"/>
      <c r="Z40" s="2489" t="s">
        <v>528</v>
      </c>
      <c r="AA40" s="2496"/>
      <c r="AB40" s="2490"/>
      <c r="AC40" s="2505"/>
      <c r="AD40" s="2487" t="s">
        <v>512</v>
      </c>
      <c r="AE40" s="2510" t="s">
        <v>513</v>
      </c>
      <c r="AF40" s="2489" t="s">
        <v>514</v>
      </c>
      <c r="AG40" s="2490"/>
      <c r="AH40" s="2489" t="s">
        <v>515</v>
      </c>
      <c r="AI40" s="2496"/>
      <c r="AJ40" s="2490"/>
      <c r="AK40" s="2505"/>
      <c r="AL40" s="2508"/>
      <c r="AM40" s="2354"/>
      <c r="AS40" s="1382">
        <v>34</v>
      </c>
    </row>
    <row customHeight="1" ht="35.699999999999996">
      <c r="A41" s="1597"/>
      <c r="B41" s="1597" t="s">
        <v>222</v>
      </c>
      <c r="C41" s="1597" t="s">
        <v>223</v>
      </c>
      <c r="D41" s="1597" t="s">
        <v>224</v>
      </c>
      <c r="E41" s="1591" t="s">
        <v>516</v>
      </c>
      <c r="F41" s="1591" t="s">
        <v>517</v>
      </c>
      <c r="G41" s="1591" t="s">
        <v>518</v>
      </c>
      <c r="H41" s="1591" t="s">
        <v>519</v>
      </c>
      <c r="I41" s="1591" t="s">
        <v>520</v>
      </c>
      <c r="J41" s="1591" t="s">
        <v>521</v>
      </c>
      <c r="K41" s="1591" t="s">
        <v>522</v>
      </c>
      <c r="L41" s="1591" t="s">
        <v>497</v>
      </c>
      <c r="Q41" s="603"/>
      <c r="R41" s="603"/>
      <c r="S41" s="2500"/>
      <c r="T41" s="2436"/>
      <c r="U41" s="529"/>
      <c r="V41" s="2488"/>
      <c r="W41" s="2511"/>
      <c r="X41" s="1449" t="s">
        <v>523</v>
      </c>
      <c r="Y41" s="1449" t="s">
        <v>524</v>
      </c>
      <c r="Z41" s="1565" t="s">
        <v>525</v>
      </c>
      <c r="AA41" s="2497" t="s">
        <v>526</v>
      </c>
      <c r="AB41" s="2498"/>
      <c r="AC41" s="2506"/>
      <c r="AD41" s="2488"/>
      <c r="AE41" s="2511"/>
      <c r="AF41" s="1449" t="s">
        <v>523</v>
      </c>
      <c r="AG41" s="1449" t="s">
        <v>524</v>
      </c>
      <c r="AH41" s="1565" t="s">
        <v>525</v>
      </c>
      <c r="AI41" s="2497" t="s">
        <v>526</v>
      </c>
      <c r="AJ41" s="2498"/>
      <c r="AK41" s="2506"/>
      <c r="AL41" s="2509"/>
      <c r="AM41" s="2354"/>
      <c r="AS41" s="1382">
        <v>34</v>
      </c>
    </row>
    <row s="1287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242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210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242</v>
      </c>
      <c r="B44" s="1590" t="s">
        <v>243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476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477</v>
      </c>
      <c r="AO44" s="727"/>
      <c r="AP44" s="727" t="str">
        <f>IF(T44="","",T44)</f>
        <v>Территория действия тарифа</v>
      </c>
      <c r="AQ44" s="727"/>
      <c r="AR44" s="727"/>
      <c r="AS44" s="1382">
        <v>21</v>
      </c>
    </row>
    <row customHeight="1" ht="24">
      <c r="A45" s="1590" t="s">
        <v>242</v>
      </c>
      <c r="B45" s="1590" t="s">
        <v>243</v>
      </c>
      <c r="C45" s="1590" t="s">
        <v>244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478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479</v>
      </c>
      <c r="AO45" s="727"/>
      <c r="AP45" s="727" t="str">
        <f>IF(T45="","",T45)</f>
        <v>Наименование системы теплоснабжения </v>
      </c>
      <c r="AQ45" s="727"/>
      <c r="AR45" s="727"/>
      <c r="AS45" s="1382">
        <v>23</v>
      </c>
    </row>
    <row customHeight="1" ht="22.049999999999997">
      <c r="A46" s="1590" t="s">
        <v>242</v>
      </c>
      <c r="B46" s="1590" t="s">
        <v>243</v>
      </c>
      <c r="C46" s="1590" t="s">
        <v>244</v>
      </c>
      <c r="D46" s="1590" t="s">
        <v>245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480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481</v>
      </c>
      <c r="AO46" s="727"/>
      <c r="AP46" s="727" t="str">
        <f>IF(T46="","",T46)</f>
        <v>Источник тепловой энергии  </v>
      </c>
      <c r="AQ46" s="727"/>
      <c r="AR46" s="727"/>
      <c r="AS46" s="1382">
        <v>21</v>
      </c>
    </row>
    <row customHeight="1" ht="49.5">
      <c r="A47" s="1590" t="s">
        <v>242</v>
      </c>
      <c r="B47" s="1590" t="s">
        <v>243</v>
      </c>
      <c r="C47" s="1590" t="s">
        <v>244</v>
      </c>
      <c r="D47" s="1590" t="s">
        <v>245</v>
      </c>
      <c r="E47" s="2486"/>
      <c r="F47" s="2486"/>
      <c r="G47" s="2486"/>
      <c r="H47" s="2486"/>
      <c r="I47" s="2483" t="str">
        <f>S46&amp;".1"</f>
        <v>....1</v>
      </c>
      <c r="J47" s="1590"/>
      <c r="K47" s="1590"/>
      <c r="L47" s="1591" t="s">
        <v>482</v>
      </c>
      <c r="P47" s="2484">
        <v>1</v>
      </c>
      <c r="Q47" s="1558"/>
      <c r="R47" s="583"/>
      <c r="S47" s="1563" t="str">
        <f>$I47</f>
        <v>....1</v>
      </c>
      <c r="T47" s="512" t="s">
        <v>483</v>
      </c>
      <c r="U47" s="527"/>
      <c r="V47" s="2472"/>
      <c r="W47" s="2473"/>
      <c r="X47" s="2473"/>
      <c r="Y47" s="2473"/>
      <c r="Z47" s="2473"/>
      <c r="AA47" s="2473"/>
      <c r="AB47" s="2473"/>
      <c r="AC47" s="2474"/>
      <c r="AD47" s="2472"/>
      <c r="AE47" s="2473"/>
      <c r="AF47" s="2473"/>
      <c r="AG47" s="2473"/>
      <c r="AH47" s="2473"/>
      <c r="AI47" s="2473"/>
      <c r="AJ47" s="2473"/>
      <c r="AK47" s="2473"/>
      <c r="AL47" s="2474"/>
      <c r="AM47" s="1485" t="s">
        <v>484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242</v>
      </c>
      <c r="B48" s="1590" t="s">
        <v>243</v>
      </c>
      <c r="C48" s="1590" t="s">
        <v>244</v>
      </c>
      <c r="D48" s="1590" t="s">
        <v>245</v>
      </c>
      <c r="E48" s="2486"/>
      <c r="F48" s="2486"/>
      <c r="G48" s="2486"/>
      <c r="H48" s="2486"/>
      <c r="I48" s="2513"/>
      <c r="J48" s="2483" t="str">
        <f>I47&amp;".1"</f>
        <v>....1.1</v>
      </c>
      <c r="K48" s="1590"/>
      <c r="L48" s="1591" t="s">
        <v>485</v>
      </c>
      <c r="P48" s="2484"/>
      <c r="Q48" s="2484">
        <v>1</v>
      </c>
      <c r="R48" s="584"/>
      <c r="S48" s="1563" t="str">
        <f>$J48</f>
        <v>....1.1</v>
      </c>
      <c r="T48" s="513" t="s">
        <v>486</v>
      </c>
      <c r="U48" s="527"/>
      <c r="V48" s="2472"/>
      <c r="W48" s="2473"/>
      <c r="X48" s="2473"/>
      <c r="Y48" s="2473"/>
      <c r="Z48" s="2473"/>
      <c r="AA48" s="2473"/>
      <c r="AB48" s="2473"/>
      <c r="AC48" s="2474"/>
      <c r="AD48" s="2472"/>
      <c r="AE48" s="2473"/>
      <c r="AF48" s="2473"/>
      <c r="AG48" s="2473"/>
      <c r="AH48" s="2473"/>
      <c r="AI48" s="2473"/>
      <c r="AJ48" s="2473"/>
      <c r="AK48" s="2473"/>
      <c r="AL48" s="2474"/>
      <c r="AM48" s="1485" t="s">
        <v>487</v>
      </c>
      <c r="AO48" s="727"/>
      <c r="AP48" s="727" t="str">
        <f>IF(T48="","",T48)</f>
        <v>Группа потребителей</v>
      </c>
      <c r="AQ48" s="727"/>
      <c r="AR48" s="727"/>
      <c r="AS48" s="1382">
        <v>21</v>
      </c>
    </row>
    <row customHeight="1" ht="22.049999999999997">
      <c r="A49" s="1590" t="s">
        <v>242</v>
      </c>
      <c r="B49" s="1590" t="s">
        <v>243</v>
      </c>
      <c r="C49" s="1590" t="s">
        <v>244</v>
      </c>
      <c r="D49" s="1590" t="s">
        <v>245</v>
      </c>
      <c r="E49" s="2486"/>
      <c r="F49" s="2486"/>
      <c r="G49" s="2486"/>
      <c r="H49" s="2486"/>
      <c r="I49" s="2513"/>
      <c r="J49" s="2513"/>
      <c r="K49" s="2483" t="str">
        <f>J48&amp;".1"</f>
        <v>....1.1.1</v>
      </c>
      <c r="L49" s="1591" t="s">
        <v>488</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489</v>
      </c>
      <c r="AN49" s="738">
        <f>STRCHECKDATE(V50:AL50)</f>
      </c>
      <c r="AO49" s="727"/>
      <c r="AP49" s="727" t="str">
        <f>IF(T49="","",T49)</f>
        <v/>
      </c>
      <c r="AQ49" s="727"/>
      <c r="AR49" s="727"/>
      <c r="AS49" s="1382">
        <v>21</v>
      </c>
    </row>
    <row customHeight="1" ht="1.05">
      <c r="A50" s="1590" t="s">
        <v>242</v>
      </c>
      <c r="B50" s="1590" t="s">
        <v>243</v>
      </c>
      <c r="C50" s="1590" t="s">
        <v>244</v>
      </c>
      <c r="D50" s="1590" t="s">
        <v>245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242</v>
      </c>
      <c r="B51" s="1590" t="s">
        <v>243</v>
      </c>
      <c r="C51" s="1590" t="s">
        <v>244</v>
      </c>
      <c r="D51" s="1590" t="s">
        <v>245</v>
      </c>
      <c r="E51" s="2486"/>
      <c r="F51" s="2486"/>
      <c r="G51" s="2486"/>
      <c r="H51" s="2486"/>
      <c r="I51" s="2513"/>
      <c r="J51" s="2483"/>
      <c r="K51" s="1590"/>
      <c r="L51" s="1591"/>
      <c r="P51" s="2484"/>
      <c r="Q51" s="2484"/>
      <c r="R51" s="583"/>
      <c r="S51" s="1505"/>
      <c r="T51" s="515" t="s">
        <v>490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242</v>
      </c>
      <c r="B52" s="1590" t="s">
        <v>243</v>
      </c>
      <c r="C52" s="1590" t="s">
        <v>244</v>
      </c>
      <c r="D52" s="1590" t="s">
        <v>245</v>
      </c>
      <c r="E52" s="2486"/>
      <c r="F52" s="2486"/>
      <c r="G52" s="2486"/>
      <c r="H52" s="2486"/>
      <c r="I52" s="2483"/>
      <c r="J52" s="1590"/>
      <c r="K52" s="1590"/>
      <c r="L52" s="1591"/>
      <c r="P52" s="2484"/>
      <c r="Q52" s="1558"/>
      <c r="R52" s="583"/>
      <c r="S52" s="1505"/>
      <c r="T52" s="514" t="s">
        <v>491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242</v>
      </c>
      <c r="B53" s="1590" t="s">
        <v>243</v>
      </c>
      <c r="C53" s="1590" t="s">
        <v>244</v>
      </c>
      <c r="D53" s="1590" t="s">
        <v>245</v>
      </c>
      <c r="E53" s="2486"/>
      <c r="F53" s="2486"/>
      <c r="G53" s="2486"/>
      <c r="H53" s="2485"/>
      <c r="I53" s="1590"/>
      <c r="J53" s="1590"/>
      <c r="K53" s="1590"/>
      <c r="L53" s="1591"/>
      <c r="M53" s="1592"/>
      <c r="N53" s="1592"/>
      <c r="O53" s="764"/>
      <c r="P53" s="587"/>
      <c r="Q53" s="602"/>
      <c r="R53" s="582"/>
      <c r="S53" s="1505"/>
      <c r="T53" s="592" t="s">
        <v>492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331" customFormat="1" customHeight="1" ht="1.05">
      <c r="A54" s="1570" t="s">
        <v>242</v>
      </c>
      <c r="B54" s="1570" t="s">
        <v>243</v>
      </c>
      <c r="C54" s="1570" t="s">
        <v>244</v>
      </c>
      <c r="D54" s="1541"/>
      <c r="E54" s="2486"/>
      <c r="F54" s="2486"/>
      <c r="G54" s="2485"/>
      <c r="H54" s="1541"/>
      <c r="I54" s="1541"/>
      <c r="J54" s="1541"/>
      <c r="K54" s="1541"/>
      <c r="L54" s="1566"/>
      <c r="M54" s="1542"/>
      <c r="N54" s="1542"/>
      <c r="P54" s="1543"/>
      <c r="Q54" s="1544"/>
      <c r="R54" s="1543"/>
      <c r="S54" s="1549"/>
      <c r="T54" s="1552" t="s">
        <v>493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331" customFormat="1" customHeight="1" ht="1.05">
      <c r="A55" s="1570" t="s">
        <v>242</v>
      </c>
      <c r="B55" s="1570" t="s">
        <v>243</v>
      </c>
      <c r="C55" s="1541"/>
      <c r="D55" s="1541"/>
      <c r="E55" s="2486"/>
      <c r="F55" s="2485"/>
      <c r="G55" s="1541"/>
      <c r="H55" s="1541"/>
      <c r="I55" s="1541"/>
      <c r="J55" s="1541"/>
      <c r="K55" s="1541"/>
      <c r="L55" s="1566"/>
      <c r="M55" s="1548"/>
      <c r="N55" s="1548"/>
      <c r="P55" s="1543"/>
      <c r="Q55" s="1544"/>
      <c r="R55" s="1543"/>
      <c r="S55" s="1549"/>
      <c r="T55" s="1552" t="s">
        <v>494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331" customFormat="1" customHeight="1" ht="1.05">
      <c r="A56" s="1570" t="s">
        <v>242</v>
      </c>
      <c r="B56" s="1570"/>
      <c r="C56" s="1570"/>
      <c r="D56" s="1570"/>
      <c r="E56" s="2485"/>
      <c r="F56" s="1570"/>
      <c r="G56" s="1570"/>
      <c r="H56" s="1570"/>
      <c r="I56" s="1570"/>
      <c r="J56" s="1570"/>
      <c r="K56" s="1570"/>
      <c r="L56" s="1573"/>
      <c r="M56" s="1548"/>
      <c r="N56" s="1548"/>
      <c r="O56" s="745"/>
      <c r="P56" s="607"/>
      <c r="Q56" s="1571"/>
      <c r="R56" s="607"/>
      <c r="S56" s="1549"/>
      <c r="T56" s="1552" t="s">
        <v>495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33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527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33854E-AE94-449C-26A2-EA2B39332F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253" width="10.57421875" hidden="1"/>
    <col min="2" max="2" style="12253" width="11.00390625" hidden="1" customWidth="1"/>
    <col min="3" max="3" style="12253" width="10.57421875" hidden="1"/>
    <col min="4" max="4" style="12253" width="11.8515625" hidden="1" customWidth="1"/>
    <col min="5" max="5" style="12253" width="10.00390625" hidden="1" customWidth="1"/>
    <col min="6" max="6" style="12253" width="8.7109375" hidden="1" customWidth="1"/>
    <col min="7" max="7" style="12253" width="7.57421875" hidden="1" customWidth="1"/>
    <col min="8" max="8" style="12253" width="11.421875" hidden="1" customWidth="1"/>
    <col min="9" max="9" style="12253" width="12.00390625" hidden="1" customWidth="1"/>
    <col min="10" max="10" style="12253" width="9.8515625" hidden="1" customWidth="1"/>
    <col min="11" max="11" style="12253" width="11.421875" hidden="1" customWidth="1"/>
    <col min="12" max="12" style="12328" width="19.140625" hidden="1" customWidth="1"/>
    <col min="13" max="14" style="13118" width="12.28125" hidden="1" customWidth="1"/>
    <col min="15" max="15" style="13118" width="23.421875" hidden="1" customWidth="1"/>
    <col min="16" max="16" style="13118" width="3.00390625" customWidth="1"/>
    <col min="17" max="18" style="13119" width="3.00390625" customWidth="1"/>
    <col min="19" max="19" style="13120" width="12.00390625" customWidth="1"/>
    <col min="20" max="20" style="12253" width="31.00390625" customWidth="1"/>
    <col min="21" max="21" style="12253" width="0.140625" customWidth="1"/>
    <col min="22" max="22" style="12253" width="24.7109375" hidden="1" customWidth="1"/>
    <col min="23" max="23" style="12253" width="0.140625" hidden="1" customWidth="1"/>
    <col min="24" max="25" style="12253" width="24.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24.7109375" customWidth="1"/>
    <col min="31" max="31" style="12253" width="0.140625" customWidth="1"/>
    <col min="32" max="33" style="12253" width="24.00390625" customWidth="1"/>
    <col min="34" max="34" style="12253" width="11.00390625" customWidth="1"/>
    <col min="35" max="35" style="12253" width="3.7109375" customWidth="1"/>
    <col min="36" max="36" style="12253" width="11.00390625" customWidth="1"/>
    <col min="37" max="37" style="12253" width="8.57421875" hidden="1" customWidth="1"/>
    <col min="38" max="38" style="12253" width="4.00390625" customWidth="1"/>
    <col min="39" max="39" style="12253" width="115.00390625" customWidth="1"/>
    <col min="40" max="44" style="12331" width="10.00390625" customWidth="1"/>
    <col min="45" max="45" style="1225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210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475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476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477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478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479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480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481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482</v>
      </c>
      <c r="M6" s="1862"/>
      <c r="P6" s="2484">
        <v>1</v>
      </c>
      <c r="Q6" s="2181"/>
      <c r="R6" s="583"/>
      <c r="S6" s="2185">
        <f>$I6</f>
      </c>
      <c r="T6" s="512" t="s">
        <v>483</v>
      </c>
      <c r="U6" s="527"/>
      <c r="V6" s="2472"/>
      <c r="W6" s="2473"/>
      <c r="X6" s="2473"/>
      <c r="Y6" s="2473"/>
      <c r="Z6" s="2473"/>
      <c r="AA6" s="2473"/>
      <c r="AB6" s="2473"/>
      <c r="AC6" s="2474"/>
      <c r="AD6" s="2472"/>
      <c r="AE6" s="2473"/>
      <c r="AF6" s="2473"/>
      <c r="AG6" s="2473"/>
      <c r="AH6" s="2473"/>
      <c r="AI6" s="2473"/>
      <c r="AJ6" s="2473"/>
      <c r="AK6" s="2473"/>
      <c r="AL6" s="2474"/>
      <c r="AM6" s="1485" t="s">
        <v>484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485</v>
      </c>
      <c r="M7" s="1862"/>
      <c r="N7" s="1858"/>
      <c r="P7" s="2484"/>
      <c r="Q7" s="2484">
        <v>1</v>
      </c>
      <c r="R7" s="584"/>
      <c r="S7" s="2185">
        <f>$J7</f>
      </c>
      <c r="T7" s="513" t="s">
        <v>486</v>
      </c>
      <c r="U7" s="527"/>
      <c r="V7" s="2472"/>
      <c r="W7" s="2473"/>
      <c r="X7" s="2473"/>
      <c r="Y7" s="2473"/>
      <c r="Z7" s="2473"/>
      <c r="AA7" s="2473"/>
      <c r="AB7" s="2473"/>
      <c r="AC7" s="2474"/>
      <c r="AD7" s="2472"/>
      <c r="AE7" s="2473"/>
      <c r="AF7" s="2473"/>
      <c r="AG7" s="2473"/>
      <c r="AH7" s="2473"/>
      <c r="AI7" s="2473"/>
      <c r="AJ7" s="2473"/>
      <c r="AK7" s="2473"/>
      <c r="AL7" s="2474"/>
      <c r="AM7" s="1485" t="s">
        <v>487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488</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489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490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491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492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331"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493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331"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494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331"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495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330" customFormat="1" customHeight="1" ht="14.25" hidden="1">
      <c r="A20" s="1858"/>
      <c r="B20" s="1858"/>
      <c r="C20" s="1858"/>
      <c r="D20" s="1858"/>
      <c r="E20" s="1858"/>
      <c r="F20" s="1858"/>
      <c r="G20" s="1858"/>
      <c r="H20" s="1858"/>
      <c r="I20" s="1858"/>
      <c r="J20" s="1858"/>
      <c r="K20" s="1858"/>
      <c r="L20" s="2166"/>
      <c r="M20" s="2192"/>
      <c r="N20" s="2192"/>
      <c r="O20" s="1572" t="s">
        <v>496</v>
      </c>
      <c r="P20" s="1589"/>
      <c r="Q20" s="1598"/>
      <c r="R20" s="1598"/>
      <c r="S20" s="956"/>
      <c r="Z20" s="1594"/>
      <c r="AB20" s="1594"/>
      <c r="AH20" s="1594"/>
      <c r="AJ20" s="1594"/>
      <c r="AN20" s="1863"/>
      <c r="AO20" s="1863"/>
      <c r="AP20" s="1863"/>
      <c r="AQ20" s="1863"/>
      <c r="AR20" s="1863"/>
      <c r="AS20" s="1593">
        <v>0</v>
      </c>
    </row>
    <row s="1233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330" customFormat="1" customHeight="1" ht="14.25" hidden="1">
      <c r="A22" s="1858"/>
      <c r="B22" s="1858"/>
      <c r="C22" s="1858"/>
      <c r="D22" s="1858"/>
      <c r="E22" s="1858"/>
      <c r="F22" s="1858"/>
      <c r="G22" s="1858"/>
      <c r="H22" s="1858"/>
      <c r="I22" s="1858"/>
      <c r="J22" s="1858"/>
      <c r="K22" s="1858"/>
      <c r="L22" s="2166"/>
      <c r="M22" s="2192"/>
      <c r="N22" s="2192"/>
      <c r="O22" s="1537" t="s">
        <v>497</v>
      </c>
      <c r="P22" s="1589"/>
      <c r="Q22" s="1598"/>
      <c r="R22" s="1598"/>
      <c r="S22" s="956"/>
      <c r="T22" s="1593" t="s">
        <v>498</v>
      </c>
      <c r="AA22" s="822" t="s">
        <v>499</v>
      </c>
      <c r="AC22" s="822" t="s">
        <v>500</v>
      </c>
      <c r="AD22" s="1593" t="s">
        <v>498</v>
      </c>
      <c r="AI22" s="822" t="s">
        <v>501</v>
      </c>
      <c r="AK22" s="822" t="s">
        <v>500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"Байкалэнерго"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2467"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2467" customFormat="1" customHeight="1" ht="18.75" hidden="1">
      <c r="A30" s="1475"/>
      <c r="B30" s="1475"/>
      <c r="C30" s="1475"/>
      <c r="D30" s="1475"/>
      <c r="E30" s="1475"/>
      <c r="F30" s="1475"/>
      <c r="G30" s="1475"/>
      <c r="H30" s="1475"/>
      <c r="I30" s="1475"/>
      <c r="J30" s="1475"/>
      <c r="K30" s="1475"/>
      <c r="L30" s="1607"/>
      <c r="M30" s="1475"/>
      <c r="N30" s="1475"/>
      <c r="O30" s="1475"/>
      <c r="S30" s="2477" t="s">
        <v>502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2467" customFormat="1" customHeight="1" ht="18.75" hidden="1">
      <c r="A31" s="1475"/>
      <c r="B31" s="1475"/>
      <c r="C31" s="1475"/>
      <c r="D31" s="1475"/>
      <c r="E31" s="1475"/>
      <c r="F31" s="1475"/>
      <c r="G31" s="1475"/>
      <c r="H31" s="1475"/>
      <c r="I31" s="1475"/>
      <c r="J31" s="1475"/>
      <c r="K31" s="1475"/>
      <c r="L31" s="1607"/>
      <c r="M31" s="1475"/>
      <c r="N31" s="1475"/>
      <c r="O31" s="1475"/>
      <c r="S31" s="2477" t="s">
        <v>503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2467"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2467" customFormat="1" customHeight="1" ht="18.75" hidden="1">
      <c r="A34" s="1475"/>
      <c r="B34" s="1475"/>
      <c r="C34" s="1475"/>
      <c r="D34" s="1475"/>
      <c r="E34" s="1475"/>
      <c r="F34" s="1475"/>
      <c r="G34" s="1475"/>
      <c r="H34" s="1475"/>
      <c r="I34" s="1475"/>
      <c r="J34" s="1475"/>
      <c r="K34" s="1475"/>
      <c r="L34" s="1607"/>
      <c r="M34" s="1475"/>
      <c r="N34" s="1475"/>
      <c r="O34" s="1475"/>
      <c r="S34" s="2477" t="s">
        <v>504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2467" customFormat="1" customHeight="1" ht="18.75" hidden="1">
      <c r="A35" s="1475"/>
      <c r="B35" s="1475"/>
      <c r="C35" s="1475"/>
      <c r="D35" s="1475"/>
      <c r="E35" s="1475"/>
      <c r="F35" s="1475"/>
      <c r="G35" s="1475"/>
      <c r="H35" s="1475"/>
      <c r="I35" s="1475"/>
      <c r="J35" s="1475"/>
      <c r="K35" s="1475"/>
      <c r="L35" s="1607"/>
      <c r="M35" s="1475"/>
      <c r="N35" s="1475"/>
      <c r="O35" s="1475"/>
      <c r="S35" s="2477" t="s">
        <v>505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246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506</v>
      </c>
      <c r="AD36" s="1862"/>
      <c r="AE36" s="1862"/>
      <c r="AF36" s="1862"/>
      <c r="AG36" s="1862"/>
      <c r="AH36" s="1862"/>
      <c r="AI36" s="1862"/>
      <c r="AJ36" s="1862"/>
      <c r="AK36" s="1869" t="s">
        <v>506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379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380</v>
      </c>
      <c r="AS38" s="1858">
        <v>14</v>
      </c>
    </row>
    <row customHeight="1" ht="14.699999999999998">
      <c r="Q39" s="603"/>
      <c r="R39" s="603"/>
      <c r="S39" s="2500" t="s">
        <v>87</v>
      </c>
      <c r="T39" s="2436" t="s">
        <v>507</v>
      </c>
      <c r="U39" s="564"/>
      <c r="V39" s="2501" t="s">
        <v>508</v>
      </c>
      <c r="W39" s="2502"/>
      <c r="X39" s="2502"/>
      <c r="Y39" s="2502"/>
      <c r="Z39" s="2502"/>
      <c r="AA39" s="2502"/>
      <c r="AB39" s="2503"/>
      <c r="AC39" s="2504" t="s">
        <v>509</v>
      </c>
      <c r="AD39" s="2501" t="s">
        <v>508</v>
      </c>
      <c r="AE39" s="2502"/>
      <c r="AF39" s="2502"/>
      <c r="AG39" s="2502"/>
      <c r="AH39" s="2502"/>
      <c r="AI39" s="2502"/>
      <c r="AJ39" s="2503"/>
      <c r="AK39" s="2504" t="s">
        <v>510</v>
      </c>
      <c r="AL39" s="2507" t="s">
        <v>511</v>
      </c>
      <c r="AM39" s="2354"/>
      <c r="AS39" s="1858">
        <v>14</v>
      </c>
    </row>
    <row customHeight="1" ht="35.699999999999996">
      <c r="Q40" s="603"/>
      <c r="R40" s="603"/>
      <c r="S40" s="2500"/>
      <c r="T40" s="2436"/>
      <c r="U40" s="1258"/>
      <c r="V40" s="2487" t="s">
        <v>512</v>
      </c>
      <c r="W40" s="2510" t="s">
        <v>513</v>
      </c>
      <c r="X40" s="2489" t="s">
        <v>514</v>
      </c>
      <c r="Y40" s="2490"/>
      <c r="Z40" s="2489" t="s">
        <v>528</v>
      </c>
      <c r="AA40" s="2496"/>
      <c r="AB40" s="2490"/>
      <c r="AC40" s="2505"/>
      <c r="AD40" s="2487" t="s">
        <v>512</v>
      </c>
      <c r="AE40" s="2510" t="s">
        <v>513</v>
      </c>
      <c r="AF40" s="2489" t="s">
        <v>514</v>
      </c>
      <c r="AG40" s="2490"/>
      <c r="AH40" s="2489" t="s">
        <v>515</v>
      </c>
      <c r="AI40" s="2496"/>
      <c r="AJ40" s="2490"/>
      <c r="AK40" s="2505"/>
      <c r="AL40" s="2508"/>
      <c r="AM40" s="2354"/>
      <c r="AS40" s="1858">
        <v>34</v>
      </c>
    </row>
    <row customHeight="1" ht="35.699999999999996">
      <c r="A41" s="1493"/>
      <c r="B41" s="1493" t="s">
        <v>222</v>
      </c>
      <c r="C41" s="1493" t="s">
        <v>223</v>
      </c>
      <c r="D41" s="1493" t="s">
        <v>224</v>
      </c>
      <c r="E41" s="1537" t="s">
        <v>516</v>
      </c>
      <c r="F41" s="1537" t="s">
        <v>517</v>
      </c>
      <c r="G41" s="1537" t="s">
        <v>518</v>
      </c>
      <c r="H41" s="1537" t="s">
        <v>519</v>
      </c>
      <c r="I41" s="1537" t="s">
        <v>520</v>
      </c>
      <c r="J41" s="1537" t="s">
        <v>521</v>
      </c>
      <c r="K41" s="1537" t="s">
        <v>522</v>
      </c>
      <c r="L41" s="1537" t="s">
        <v>497</v>
      </c>
      <c r="Q41" s="603"/>
      <c r="R41" s="603"/>
      <c r="S41" s="2500"/>
      <c r="T41" s="2436"/>
      <c r="U41" s="529"/>
      <c r="V41" s="2488"/>
      <c r="W41" s="2511"/>
      <c r="X41" s="2165" t="s">
        <v>523</v>
      </c>
      <c r="Y41" s="2165" t="s">
        <v>524</v>
      </c>
      <c r="Z41" s="2165" t="s">
        <v>525</v>
      </c>
      <c r="AA41" s="2497" t="s">
        <v>526</v>
      </c>
      <c r="AB41" s="2498"/>
      <c r="AC41" s="2506"/>
      <c r="AD41" s="2488"/>
      <c r="AE41" s="2511"/>
      <c r="AF41" s="2165" t="s">
        <v>523</v>
      </c>
      <c r="AG41" s="2165" t="s">
        <v>524</v>
      </c>
      <c r="AH41" s="2165" t="s">
        <v>525</v>
      </c>
      <c r="AI41" s="2497" t="s">
        <v>526</v>
      </c>
      <c r="AJ41" s="2498"/>
      <c r="AK41" s="2506"/>
      <c r="AL41" s="2509"/>
      <c r="AM41" s="2354"/>
      <c r="AS41" s="1858">
        <v>34</v>
      </c>
    </row>
    <row s="1287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115</v>
      </c>
      <c r="T42" s="1482" t="s">
        <v>103</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291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210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291</v>
      </c>
      <c r="B44" s="1494" t="s">
        <v>292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476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477</v>
      </c>
      <c r="AO44" s="1851"/>
      <c r="AP44" s="1851" t="str">
        <f>IF(T44="","",T44)</f>
        <v>Территория действия тарифа</v>
      </c>
      <c r="AQ44" s="1851"/>
      <c r="AR44" s="1851"/>
      <c r="AS44" s="1858">
        <v>21</v>
      </c>
    </row>
    <row customHeight="1" ht="24">
      <c r="A45" s="1494" t="s">
        <v>291</v>
      </c>
      <c r="B45" s="1494" t="s">
        <v>292</v>
      </c>
      <c r="C45" s="1494" t="s">
        <v>293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478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479</v>
      </c>
      <c r="AO45" s="1851"/>
      <c r="AP45" s="1851" t="str">
        <f>IF(T45="","",T45)</f>
        <v>Наименование системы теплоснабжения </v>
      </c>
      <c r="AQ45" s="1851"/>
      <c r="AR45" s="1851"/>
      <c r="AS45" s="1858">
        <v>23</v>
      </c>
    </row>
    <row customHeight="1" ht="22.049999999999997">
      <c r="A46" s="1494" t="s">
        <v>291</v>
      </c>
      <c r="B46" s="1494" t="s">
        <v>292</v>
      </c>
      <c r="C46" s="1494" t="s">
        <v>293</v>
      </c>
      <c r="D46" s="1494" t="s">
        <v>294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480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481</v>
      </c>
      <c r="AO46" s="1851"/>
      <c r="AP46" s="1851" t="str">
        <f>IF(T46="","",T46)</f>
        <v>Источник тепловой энергии  </v>
      </c>
      <c r="AQ46" s="1851"/>
      <c r="AR46" s="1851"/>
      <c r="AS46" s="1858">
        <v>21</v>
      </c>
    </row>
    <row customHeight="1" ht="49.5">
      <c r="A47" s="1494" t="s">
        <v>291</v>
      </c>
      <c r="B47" s="1494" t="s">
        <v>292</v>
      </c>
      <c r="C47" s="1494" t="s">
        <v>293</v>
      </c>
      <c r="D47" s="1494" t="s">
        <v>294</v>
      </c>
      <c r="E47" s="2517"/>
      <c r="F47" s="2517"/>
      <c r="G47" s="2517"/>
      <c r="H47" s="2517"/>
      <c r="I47" s="2354" t="str">
        <f>S46&amp;".1"</f>
        <v>....1</v>
      </c>
      <c r="J47" s="1494"/>
      <c r="K47" s="1494"/>
      <c r="L47" s="1537" t="s">
        <v>482</v>
      </c>
      <c r="P47" s="2484">
        <v>1</v>
      </c>
      <c r="Q47" s="2181"/>
      <c r="R47" s="583"/>
      <c r="S47" s="2185" t="str">
        <f>$I47</f>
        <v>....1</v>
      </c>
      <c r="T47" s="512" t="s">
        <v>483</v>
      </c>
      <c r="U47" s="527"/>
      <c r="V47" s="2472"/>
      <c r="W47" s="2473"/>
      <c r="X47" s="2473"/>
      <c r="Y47" s="2473"/>
      <c r="Z47" s="2473"/>
      <c r="AA47" s="2473"/>
      <c r="AB47" s="2473"/>
      <c r="AC47" s="2474"/>
      <c r="AD47" s="2472"/>
      <c r="AE47" s="2473"/>
      <c r="AF47" s="2473"/>
      <c r="AG47" s="2473"/>
      <c r="AH47" s="2473"/>
      <c r="AI47" s="2473"/>
      <c r="AJ47" s="2473"/>
      <c r="AK47" s="2473"/>
      <c r="AL47" s="2474"/>
      <c r="AM47" s="1485" t="s">
        <v>484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291</v>
      </c>
      <c r="B48" s="1494" t="s">
        <v>292</v>
      </c>
      <c r="C48" s="1494" t="s">
        <v>293</v>
      </c>
      <c r="D48" s="1494" t="s">
        <v>294</v>
      </c>
      <c r="E48" s="2517"/>
      <c r="F48" s="2517"/>
      <c r="G48" s="2517"/>
      <c r="H48" s="2517"/>
      <c r="I48" s="2328"/>
      <c r="J48" s="2354" t="str">
        <f>I47&amp;".1"</f>
        <v>....1.1</v>
      </c>
      <c r="K48" s="1494"/>
      <c r="L48" s="1537" t="s">
        <v>485</v>
      </c>
      <c r="P48" s="2484"/>
      <c r="Q48" s="2484">
        <v>1</v>
      </c>
      <c r="R48" s="584"/>
      <c r="S48" s="2185" t="str">
        <f>$J48</f>
        <v>....1.1</v>
      </c>
      <c r="T48" s="513" t="s">
        <v>486</v>
      </c>
      <c r="U48" s="527"/>
      <c r="V48" s="2472"/>
      <c r="W48" s="2473"/>
      <c r="X48" s="2473"/>
      <c r="Y48" s="2473"/>
      <c r="Z48" s="2473"/>
      <c r="AA48" s="2473"/>
      <c r="AB48" s="2473"/>
      <c r="AC48" s="2474"/>
      <c r="AD48" s="2472"/>
      <c r="AE48" s="2473"/>
      <c r="AF48" s="2473"/>
      <c r="AG48" s="2473"/>
      <c r="AH48" s="2473"/>
      <c r="AI48" s="2473"/>
      <c r="AJ48" s="2473"/>
      <c r="AK48" s="2473"/>
      <c r="AL48" s="2474"/>
      <c r="AM48" s="1485" t="s">
        <v>487</v>
      </c>
      <c r="AO48" s="1851"/>
      <c r="AP48" s="1851" t="str">
        <f>IF(T48="","",T48)</f>
        <v>Группа потребителей</v>
      </c>
      <c r="AQ48" s="1851"/>
      <c r="AR48" s="1851"/>
      <c r="AS48" s="1858">
        <v>21</v>
      </c>
    </row>
    <row customHeight="1" ht="22.049999999999997">
      <c r="A49" s="1494" t="s">
        <v>291</v>
      </c>
      <c r="B49" s="1494" t="s">
        <v>292</v>
      </c>
      <c r="C49" s="1494" t="s">
        <v>293</v>
      </c>
      <c r="D49" s="1494" t="s">
        <v>294</v>
      </c>
      <c r="E49" s="2517"/>
      <c r="F49" s="2517"/>
      <c r="G49" s="2517"/>
      <c r="H49" s="2517"/>
      <c r="I49" s="2328"/>
      <c r="J49" s="2328"/>
      <c r="K49" s="2354" t="str">
        <f>J48&amp;".1"</f>
        <v>....1.1.1</v>
      </c>
      <c r="L49" s="1537" t="s">
        <v>488</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489</v>
      </c>
      <c r="AN49" s="1863">
        <f>STRCHECKDATE(V50:AL50)</f>
      </c>
      <c r="AO49" s="1851"/>
      <c r="AP49" s="1851" t="str">
        <f>IF(T49="","",T49)</f>
        <v/>
      </c>
      <c r="AQ49" s="1851"/>
      <c r="AR49" s="1851"/>
      <c r="AS49" s="1858">
        <v>21</v>
      </c>
    </row>
    <row customHeight="1" ht="1.05">
      <c r="A50" s="1494" t="s">
        <v>291</v>
      </c>
      <c r="B50" s="1494" t="s">
        <v>292</v>
      </c>
      <c r="C50" s="1494" t="s">
        <v>293</v>
      </c>
      <c r="D50" s="1494" t="s">
        <v>294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291</v>
      </c>
      <c r="B51" s="1494" t="s">
        <v>292</v>
      </c>
      <c r="C51" s="1494" t="s">
        <v>293</v>
      </c>
      <c r="D51" s="1494" t="s">
        <v>294</v>
      </c>
      <c r="E51" s="2517"/>
      <c r="F51" s="2517"/>
      <c r="G51" s="2517"/>
      <c r="H51" s="2517"/>
      <c r="I51" s="2328"/>
      <c r="J51" s="2354"/>
      <c r="K51" s="1494"/>
      <c r="L51" s="1537"/>
      <c r="P51" s="2484"/>
      <c r="Q51" s="2484"/>
      <c r="R51" s="583"/>
      <c r="S51" s="1505"/>
      <c r="T51" s="515" t="s">
        <v>490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291</v>
      </c>
      <c r="B52" s="1494" t="s">
        <v>292</v>
      </c>
      <c r="C52" s="1494" t="s">
        <v>293</v>
      </c>
      <c r="D52" s="1494" t="s">
        <v>294</v>
      </c>
      <c r="E52" s="2517"/>
      <c r="F52" s="2517"/>
      <c r="G52" s="2517"/>
      <c r="H52" s="2517"/>
      <c r="I52" s="2354"/>
      <c r="J52" s="1494"/>
      <c r="K52" s="1494"/>
      <c r="L52" s="1537"/>
      <c r="P52" s="2484"/>
      <c r="Q52" s="2181"/>
      <c r="R52" s="583"/>
      <c r="S52" s="1505"/>
      <c r="T52" s="514" t="s">
        <v>491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291</v>
      </c>
      <c r="B53" s="1494" t="s">
        <v>292</v>
      </c>
      <c r="C53" s="1494" t="s">
        <v>293</v>
      </c>
      <c r="D53" s="1494" t="s">
        <v>294</v>
      </c>
      <c r="E53" s="2517"/>
      <c r="F53" s="2517"/>
      <c r="G53" s="2517"/>
      <c r="H53" s="2516"/>
      <c r="I53" s="1494"/>
      <c r="J53" s="1494"/>
      <c r="K53" s="1494"/>
      <c r="L53" s="1537"/>
      <c r="M53" s="1837"/>
      <c r="N53" s="1837"/>
      <c r="O53" s="1862"/>
      <c r="P53" s="587"/>
      <c r="Q53" s="602"/>
      <c r="R53" s="582"/>
      <c r="S53" s="1505"/>
      <c r="T53" s="592" t="s">
        <v>492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331" customFormat="1" customHeight="1" ht="4.2">
      <c r="A54" s="1602" t="s">
        <v>291</v>
      </c>
      <c r="B54" s="1602" t="s">
        <v>292</v>
      </c>
      <c r="C54" s="1602" t="s">
        <v>293</v>
      </c>
      <c r="D54" s="1601"/>
      <c r="E54" s="2517"/>
      <c r="F54" s="2517"/>
      <c r="G54" s="2516"/>
      <c r="H54" s="1601"/>
      <c r="I54" s="1601"/>
      <c r="J54" s="1601"/>
      <c r="K54" s="1601"/>
      <c r="L54" s="1604"/>
      <c r="M54" s="1605"/>
      <c r="N54" s="1605"/>
      <c r="O54" s="578"/>
      <c r="P54" s="1543"/>
      <c r="Q54" s="1544"/>
      <c r="R54" s="1543"/>
      <c r="S54" s="1549"/>
      <c r="T54" s="1552" t="s">
        <v>493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2331" customFormat="1" customHeight="1" ht="4.2">
      <c r="A55" s="1602" t="s">
        <v>291</v>
      </c>
      <c r="B55" s="1602" t="s">
        <v>292</v>
      </c>
      <c r="C55" s="1601"/>
      <c r="D55" s="1601"/>
      <c r="E55" s="2517"/>
      <c r="F55" s="2516"/>
      <c r="G55" s="1601"/>
      <c r="H55" s="1601"/>
      <c r="I55" s="1601"/>
      <c r="J55" s="1601"/>
      <c r="K55" s="1601"/>
      <c r="L55" s="1604"/>
      <c r="M55" s="1606"/>
      <c r="N55" s="1606"/>
      <c r="O55" s="578"/>
      <c r="P55" s="1543"/>
      <c r="Q55" s="1544"/>
      <c r="R55" s="1543"/>
      <c r="S55" s="1549"/>
      <c r="T55" s="1552" t="s">
        <v>494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2331" customFormat="1" customHeight="1" ht="4.2">
      <c r="A56" s="1602" t="s">
        <v>291</v>
      </c>
      <c r="B56" s="1602"/>
      <c r="C56" s="1602"/>
      <c r="D56" s="1602"/>
      <c r="E56" s="2516"/>
      <c r="F56" s="1602"/>
      <c r="G56" s="1602"/>
      <c r="H56" s="1602"/>
      <c r="I56" s="1602"/>
      <c r="J56" s="1602"/>
      <c r="K56" s="1602"/>
      <c r="L56" s="1608"/>
      <c r="M56" s="1606"/>
      <c r="N56" s="1606"/>
      <c r="O56" s="578"/>
      <c r="P56" s="607"/>
      <c r="Q56" s="1571"/>
      <c r="R56" s="607"/>
      <c r="S56" s="1549"/>
      <c r="T56" s="1552" t="s">
        <v>495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2331"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527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B0306-DD84-7031-6C23-6A073BD8825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253" width="10.57421875" hidden="1"/>
    <col min="2" max="2" style="12253" width="11.00390625" hidden="1" customWidth="1"/>
    <col min="3" max="3" style="12253" width="10.57421875" hidden="1"/>
    <col min="4" max="4" style="12253" width="11.8515625" hidden="1" customWidth="1"/>
    <col min="5" max="5" style="12253" width="10.00390625" hidden="1" customWidth="1"/>
    <col min="6" max="6" style="12253" width="8.7109375" hidden="1" customWidth="1"/>
    <col min="7" max="7" style="12253" width="7.57421875" hidden="1" customWidth="1"/>
    <col min="8" max="8" style="12253" width="11.421875" hidden="1" customWidth="1"/>
    <col min="9" max="9" style="12253" width="12.00390625" hidden="1" customWidth="1"/>
    <col min="10" max="10" style="12253" width="9.8515625" hidden="1" customWidth="1"/>
    <col min="11" max="11" style="12253" width="11.421875" hidden="1" customWidth="1"/>
    <col min="12" max="12" style="12328" width="19.140625" hidden="1" customWidth="1"/>
    <col min="13" max="14" style="13118" width="12.28125" hidden="1" customWidth="1"/>
    <col min="15" max="15" style="13118" width="23.421875" hidden="1" customWidth="1"/>
    <col min="16" max="16" style="13118" width="3.00390625" customWidth="1"/>
    <col min="17" max="18" style="13119" width="3.00390625" customWidth="1"/>
    <col min="19" max="19" style="13120" width="12.00390625" customWidth="1"/>
    <col min="20" max="20" style="12253" width="31.00390625" customWidth="1"/>
    <col min="21" max="21" style="12253" width="0.140625" customWidth="1"/>
    <col min="22" max="22" style="12253" width="24.7109375" hidden="1" customWidth="1"/>
    <col min="23" max="23" style="12253" width="0.140625" hidden="1" customWidth="1"/>
    <col min="24" max="25" style="12253" width="24.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24.7109375" customWidth="1"/>
    <col min="31" max="31" style="12253" width="0.140625" customWidth="1"/>
    <col min="32" max="33" style="12253" width="24.00390625" customWidth="1"/>
    <col min="34" max="34" style="12253" width="11.00390625" customWidth="1"/>
    <col min="35" max="35" style="12253" width="3.7109375" customWidth="1"/>
    <col min="36" max="36" style="12253" width="11.00390625" customWidth="1"/>
    <col min="37" max="37" style="12253" width="8.57421875" hidden="1" customWidth="1"/>
    <col min="38" max="38" style="12253" width="4.00390625" customWidth="1"/>
    <col min="39" max="39" style="12253" width="115.00390625" customWidth="1"/>
    <col min="40" max="44" style="12331" width="10.00390625" customWidth="1"/>
    <col min="45" max="45" style="1225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210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475</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476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477</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478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479</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480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481</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482</v>
      </c>
      <c r="M6" s="1862"/>
      <c r="P6" s="2484">
        <v>1</v>
      </c>
      <c r="Q6" s="2181"/>
      <c r="R6" s="583"/>
      <c r="S6" s="2185">
        <f>$I6</f>
      </c>
      <c r="T6" s="512" t="s">
        <v>483</v>
      </c>
      <c r="U6" s="527"/>
      <c r="V6" s="2472"/>
      <c r="W6" s="2473"/>
      <c r="X6" s="2473"/>
      <c r="Y6" s="2473"/>
      <c r="Z6" s="2473"/>
      <c r="AA6" s="2473"/>
      <c r="AB6" s="2473"/>
      <c r="AC6" s="2474"/>
      <c r="AD6" s="2472"/>
      <c r="AE6" s="2473"/>
      <c r="AF6" s="2473"/>
      <c r="AG6" s="2473"/>
      <c r="AH6" s="2473"/>
      <c r="AI6" s="2473"/>
      <c r="AJ6" s="2473"/>
      <c r="AK6" s="2473"/>
      <c r="AL6" s="2474"/>
      <c r="AM6" s="1485" t="s">
        <v>484</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485</v>
      </c>
      <c r="M7" s="1862"/>
      <c r="N7" s="1858"/>
      <c r="P7" s="2484"/>
      <c r="Q7" s="2484">
        <v>1</v>
      </c>
      <c r="R7" s="584"/>
      <c r="S7" s="2185">
        <f>$J7</f>
      </c>
      <c r="T7" s="513" t="s">
        <v>486</v>
      </c>
      <c r="U7" s="527"/>
      <c r="V7" s="2472"/>
      <c r="W7" s="2473"/>
      <c r="X7" s="2473"/>
      <c r="Y7" s="2473"/>
      <c r="Z7" s="2473"/>
      <c r="AA7" s="2473"/>
      <c r="AB7" s="2473"/>
      <c r="AC7" s="2474"/>
      <c r="AD7" s="2472"/>
      <c r="AE7" s="2473"/>
      <c r="AF7" s="2473"/>
      <c r="AG7" s="2473"/>
      <c r="AH7" s="2473"/>
      <c r="AI7" s="2473"/>
      <c r="AJ7" s="2473"/>
      <c r="AK7" s="2473"/>
      <c r="AL7" s="2474"/>
      <c r="AM7" s="1485" t="s">
        <v>487</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488</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489</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490</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491</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492</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2331"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493</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2331"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494</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2331"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495</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2330" customFormat="1" customHeight="1" ht="14.25" hidden="1">
      <c r="A20" s="1858"/>
      <c r="B20" s="1858"/>
      <c r="C20" s="1858"/>
      <c r="D20" s="1858"/>
      <c r="E20" s="1858"/>
      <c r="F20" s="1858"/>
      <c r="G20" s="1858"/>
      <c r="H20" s="1858"/>
      <c r="I20" s="1858"/>
      <c r="J20" s="1858"/>
      <c r="K20" s="1858"/>
      <c r="L20" s="2166"/>
      <c r="M20" s="2192"/>
      <c r="N20" s="2192"/>
      <c r="O20" s="1572" t="s">
        <v>496</v>
      </c>
      <c r="P20" s="1589"/>
      <c r="Q20" s="1598"/>
      <c r="R20" s="1598"/>
      <c r="S20" s="956"/>
      <c r="Z20" s="1594"/>
      <c r="AB20" s="1594"/>
      <c r="AH20" s="1594"/>
      <c r="AJ20" s="1594"/>
      <c r="AN20" s="1863"/>
      <c r="AO20" s="1863"/>
      <c r="AP20" s="1863"/>
      <c r="AQ20" s="1863"/>
      <c r="AR20" s="1863"/>
      <c r="AS20" s="1593">
        <v>0</v>
      </c>
    </row>
    <row s="1233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2330" customFormat="1" customHeight="1" ht="14.25" hidden="1">
      <c r="A22" s="1858"/>
      <c r="B22" s="1858"/>
      <c r="C22" s="1858"/>
      <c r="D22" s="1858"/>
      <c r="E22" s="1858"/>
      <c r="F22" s="1858"/>
      <c r="G22" s="1858"/>
      <c r="H22" s="1858"/>
      <c r="I22" s="1858"/>
      <c r="J22" s="1858"/>
      <c r="K22" s="1858"/>
      <c r="L22" s="2166"/>
      <c r="M22" s="2192"/>
      <c r="N22" s="2192"/>
      <c r="O22" s="1537" t="s">
        <v>497</v>
      </c>
      <c r="P22" s="1589"/>
      <c r="Q22" s="1598"/>
      <c r="R22" s="1598"/>
      <c r="S22" s="956"/>
      <c r="T22" s="1593" t="s">
        <v>498</v>
      </c>
      <c r="AA22" s="822" t="s">
        <v>499</v>
      </c>
      <c r="AC22" s="822" t="s">
        <v>500</v>
      </c>
      <c r="AD22" s="1593" t="s">
        <v>498</v>
      </c>
      <c r="AI22" s="822" t="s">
        <v>501</v>
      </c>
      <c r="AK22" s="822" t="s">
        <v>500</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"Байкалэнерго"</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2467" customFormat="1" customHeight="1" ht="25.5" hidden="1">
      <c r="A29" s="1475"/>
      <c r="B29" s="1475"/>
      <c r="C29" s="1475"/>
      <c r="D29" s="1475"/>
      <c r="E29" s="1475"/>
      <c r="F29" s="1475"/>
      <c r="G29" s="1475"/>
      <c r="H29" s="1475"/>
      <c r="I29" s="1475"/>
      <c r="J29" s="1475"/>
      <c r="K29" s="1475"/>
      <c r="L29" s="1607"/>
      <c r="M29" s="1475"/>
      <c r="N29" s="1475"/>
      <c r="O29" s="1475"/>
      <c r="S29" s="2477" t="s">
        <v>41</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2467" customFormat="1" customHeight="1" ht="18.75" hidden="1">
      <c r="A30" s="1475"/>
      <c r="B30" s="1475"/>
      <c r="C30" s="1475"/>
      <c r="D30" s="1475"/>
      <c r="E30" s="1475"/>
      <c r="F30" s="1475"/>
      <c r="G30" s="1475"/>
      <c r="H30" s="1475"/>
      <c r="I30" s="1475"/>
      <c r="J30" s="1475"/>
      <c r="K30" s="1475"/>
      <c r="L30" s="1607"/>
      <c r="M30" s="1475"/>
      <c r="N30" s="1475"/>
      <c r="O30" s="1475"/>
      <c r="S30" s="2477" t="s">
        <v>502</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2467" customFormat="1" customHeight="1" ht="18.75" hidden="1">
      <c r="A31" s="1475"/>
      <c r="B31" s="1475"/>
      <c r="C31" s="1475"/>
      <c r="D31" s="1475"/>
      <c r="E31" s="1475"/>
      <c r="F31" s="1475"/>
      <c r="G31" s="1475"/>
      <c r="H31" s="1475"/>
      <c r="I31" s="1475"/>
      <c r="J31" s="1475"/>
      <c r="K31" s="1475"/>
      <c r="L31" s="1607"/>
      <c r="M31" s="1475"/>
      <c r="N31" s="1475"/>
      <c r="O31" s="1475"/>
      <c r="S31" s="2477" t="s">
        <v>503</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2467" customFormat="1" customHeight="1" ht="18.75" hidden="1">
      <c r="A32" s="1475"/>
      <c r="B32" s="1475"/>
      <c r="C32" s="1475"/>
      <c r="D32" s="1475"/>
      <c r="E32" s="1475"/>
      <c r="F32" s="1475"/>
      <c r="G32" s="1475"/>
      <c r="H32" s="1475"/>
      <c r="I32" s="1475"/>
      <c r="J32" s="1475"/>
      <c r="K32" s="1475"/>
      <c r="L32" s="1607"/>
      <c r="M32" s="1475"/>
      <c r="N32" s="1475"/>
      <c r="O32" s="1475"/>
      <c r="S32" s="2477" t="s">
        <v>42</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2467" customFormat="1" customHeight="1" ht="18.75" hidden="1">
      <c r="A34" s="1475"/>
      <c r="B34" s="1475"/>
      <c r="C34" s="1475"/>
      <c r="D34" s="1475"/>
      <c r="E34" s="1475"/>
      <c r="F34" s="1475"/>
      <c r="G34" s="1475"/>
      <c r="H34" s="1475"/>
      <c r="I34" s="1475"/>
      <c r="J34" s="1475"/>
      <c r="K34" s="1475"/>
      <c r="L34" s="1607"/>
      <c r="M34" s="1475"/>
      <c r="N34" s="1475"/>
      <c r="O34" s="1475"/>
      <c r="S34" s="2477" t="s">
        <v>504</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2467" customFormat="1" customHeight="1" ht="18.75" hidden="1">
      <c r="A35" s="1475"/>
      <c r="B35" s="1475"/>
      <c r="C35" s="1475"/>
      <c r="D35" s="1475"/>
      <c r="E35" s="1475"/>
      <c r="F35" s="1475"/>
      <c r="G35" s="1475"/>
      <c r="H35" s="1475"/>
      <c r="I35" s="1475"/>
      <c r="J35" s="1475"/>
      <c r="K35" s="1475"/>
      <c r="L35" s="1607"/>
      <c r="M35" s="1475"/>
      <c r="N35" s="1475"/>
      <c r="O35" s="1475"/>
      <c r="S35" s="2477" t="s">
        <v>505</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246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506</v>
      </c>
      <c r="AD36" s="1862"/>
      <c r="AE36" s="1862"/>
      <c r="AF36" s="1862"/>
      <c r="AG36" s="1862"/>
      <c r="AH36" s="1862"/>
      <c r="AI36" s="1862"/>
      <c r="AJ36" s="1862"/>
      <c r="AK36" s="1869" t="s">
        <v>506</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379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380</v>
      </c>
      <c r="AS38" s="1858">
        <v>14</v>
      </c>
    </row>
    <row customHeight="1" ht="14.699999999999998">
      <c r="Q39" s="603"/>
      <c r="R39" s="603"/>
      <c r="S39" s="2500" t="s">
        <v>87</v>
      </c>
      <c r="T39" s="2436" t="s">
        <v>507</v>
      </c>
      <c r="U39" s="564"/>
      <c r="V39" s="2501" t="s">
        <v>508</v>
      </c>
      <c r="W39" s="2502"/>
      <c r="X39" s="2502"/>
      <c r="Y39" s="2502"/>
      <c r="Z39" s="2502"/>
      <c r="AA39" s="2502"/>
      <c r="AB39" s="2503"/>
      <c r="AC39" s="2504" t="s">
        <v>509</v>
      </c>
      <c r="AD39" s="2501" t="s">
        <v>508</v>
      </c>
      <c r="AE39" s="2502"/>
      <c r="AF39" s="2502"/>
      <c r="AG39" s="2502"/>
      <c r="AH39" s="2502"/>
      <c r="AI39" s="2502"/>
      <c r="AJ39" s="2503"/>
      <c r="AK39" s="2504" t="s">
        <v>510</v>
      </c>
      <c r="AL39" s="2507" t="s">
        <v>511</v>
      </c>
      <c r="AM39" s="2354"/>
      <c r="AS39" s="1858">
        <v>14</v>
      </c>
    </row>
    <row customHeight="1" ht="35.699999999999996">
      <c r="Q40" s="603"/>
      <c r="R40" s="603"/>
      <c r="S40" s="2500"/>
      <c r="T40" s="2436"/>
      <c r="U40" s="1258"/>
      <c r="V40" s="2487" t="s">
        <v>512</v>
      </c>
      <c r="W40" s="2510" t="s">
        <v>513</v>
      </c>
      <c r="X40" s="2489" t="s">
        <v>514</v>
      </c>
      <c r="Y40" s="2490"/>
      <c r="Z40" s="2489" t="s">
        <v>528</v>
      </c>
      <c r="AA40" s="2496"/>
      <c r="AB40" s="2490"/>
      <c r="AC40" s="2505"/>
      <c r="AD40" s="2487" t="s">
        <v>512</v>
      </c>
      <c r="AE40" s="2510" t="s">
        <v>513</v>
      </c>
      <c r="AF40" s="2489" t="s">
        <v>514</v>
      </c>
      <c r="AG40" s="2490"/>
      <c r="AH40" s="2489" t="s">
        <v>515</v>
      </c>
      <c r="AI40" s="2496"/>
      <c r="AJ40" s="2490"/>
      <c r="AK40" s="2505"/>
      <c r="AL40" s="2508"/>
      <c r="AM40" s="2354"/>
      <c r="AS40" s="1858">
        <v>34</v>
      </c>
    </row>
    <row customHeight="1" ht="35.699999999999996">
      <c r="A41" s="1493"/>
      <c r="B41" s="1493" t="s">
        <v>222</v>
      </c>
      <c r="C41" s="1493" t="s">
        <v>223</v>
      </c>
      <c r="D41" s="1493" t="s">
        <v>224</v>
      </c>
      <c r="E41" s="1537" t="s">
        <v>516</v>
      </c>
      <c r="F41" s="1537" t="s">
        <v>517</v>
      </c>
      <c r="G41" s="1537" t="s">
        <v>518</v>
      </c>
      <c r="H41" s="1537" t="s">
        <v>519</v>
      </c>
      <c r="I41" s="1537" t="s">
        <v>520</v>
      </c>
      <c r="J41" s="1537" t="s">
        <v>521</v>
      </c>
      <c r="K41" s="1537" t="s">
        <v>522</v>
      </c>
      <c r="L41" s="1537" t="s">
        <v>497</v>
      </c>
      <c r="Q41" s="603"/>
      <c r="R41" s="603"/>
      <c r="S41" s="2500"/>
      <c r="T41" s="2436"/>
      <c r="U41" s="529"/>
      <c r="V41" s="2488"/>
      <c r="W41" s="2511"/>
      <c r="X41" s="2165" t="s">
        <v>523</v>
      </c>
      <c r="Y41" s="2165" t="s">
        <v>524</v>
      </c>
      <c r="Z41" s="2165" t="s">
        <v>525</v>
      </c>
      <c r="AA41" s="2497" t="s">
        <v>526</v>
      </c>
      <c r="AB41" s="2498"/>
      <c r="AC41" s="2506"/>
      <c r="AD41" s="2488"/>
      <c r="AE41" s="2511"/>
      <c r="AF41" s="2165" t="s">
        <v>523</v>
      </c>
      <c r="AG41" s="2165" t="s">
        <v>524</v>
      </c>
      <c r="AH41" s="2165" t="s">
        <v>525</v>
      </c>
      <c r="AI41" s="2497" t="s">
        <v>526</v>
      </c>
      <c r="AJ41" s="2498"/>
      <c r="AK41" s="2506"/>
      <c r="AL41" s="2509"/>
      <c r="AM41" s="2354"/>
      <c r="AS41" s="1858">
        <v>34</v>
      </c>
    </row>
    <row s="12874"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115</v>
      </c>
      <c r="T42" s="1482" t="s">
        <v>103</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291</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210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291</v>
      </c>
      <c r="B44" s="1494" t="s">
        <v>292</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476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477</v>
      </c>
      <c r="AO44" s="1851"/>
      <c r="AP44" s="1851" t="str">
        <f>IF(T44="","",T44)</f>
        <v>Территория действия тарифа</v>
      </c>
      <c r="AQ44" s="1851"/>
      <c r="AR44" s="1851"/>
      <c r="AS44" s="1858">
        <v>21</v>
      </c>
    </row>
    <row customHeight="1" ht="24">
      <c r="A45" s="1494" t="s">
        <v>291</v>
      </c>
      <c r="B45" s="1494" t="s">
        <v>292</v>
      </c>
      <c r="C45" s="1494" t="s">
        <v>293</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478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479</v>
      </c>
      <c r="AO45" s="1851"/>
      <c r="AP45" s="1851" t="str">
        <f>IF(T45="","",T45)</f>
        <v>Наименование системы теплоснабжения </v>
      </c>
      <c r="AQ45" s="1851"/>
      <c r="AR45" s="1851"/>
      <c r="AS45" s="1858">
        <v>23</v>
      </c>
    </row>
    <row customHeight="1" ht="22.049999999999997">
      <c r="A46" s="1494" t="s">
        <v>291</v>
      </c>
      <c r="B46" s="1494" t="s">
        <v>292</v>
      </c>
      <c r="C46" s="1494" t="s">
        <v>293</v>
      </c>
      <c r="D46" s="1494" t="s">
        <v>294</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480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481</v>
      </c>
      <c r="AO46" s="1851"/>
      <c r="AP46" s="1851" t="str">
        <f>IF(T46="","",T46)</f>
        <v>Источник тепловой энергии  </v>
      </c>
      <c r="AQ46" s="1851"/>
      <c r="AR46" s="1851"/>
      <c r="AS46" s="1858">
        <v>21</v>
      </c>
    </row>
    <row customHeight="1" ht="49.5">
      <c r="A47" s="1494" t="s">
        <v>291</v>
      </c>
      <c r="B47" s="1494" t="s">
        <v>292</v>
      </c>
      <c r="C47" s="1494" t="s">
        <v>293</v>
      </c>
      <c r="D47" s="1494" t="s">
        <v>294</v>
      </c>
      <c r="E47" s="2517"/>
      <c r="F47" s="2517"/>
      <c r="G47" s="2517"/>
      <c r="H47" s="2517"/>
      <c r="I47" s="2354" t="str">
        <f>S46&amp;".1"</f>
        <v>....1</v>
      </c>
      <c r="J47" s="1494"/>
      <c r="K47" s="1494"/>
      <c r="L47" s="1537" t="s">
        <v>482</v>
      </c>
      <c r="P47" s="2484">
        <v>1</v>
      </c>
      <c r="Q47" s="2181"/>
      <c r="R47" s="583"/>
      <c r="S47" s="2185" t="str">
        <f>$I47</f>
        <v>....1</v>
      </c>
      <c r="T47" s="512" t="s">
        <v>483</v>
      </c>
      <c r="U47" s="527"/>
      <c r="V47" s="2472"/>
      <c r="W47" s="2473"/>
      <c r="X47" s="2473"/>
      <c r="Y47" s="2473"/>
      <c r="Z47" s="2473"/>
      <c r="AA47" s="2473"/>
      <c r="AB47" s="2473"/>
      <c r="AC47" s="2474"/>
      <c r="AD47" s="2472"/>
      <c r="AE47" s="2473"/>
      <c r="AF47" s="2473"/>
      <c r="AG47" s="2473"/>
      <c r="AH47" s="2473"/>
      <c r="AI47" s="2473"/>
      <c r="AJ47" s="2473"/>
      <c r="AK47" s="2473"/>
      <c r="AL47" s="2474"/>
      <c r="AM47" s="1485" t="s">
        <v>484</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291</v>
      </c>
      <c r="B48" s="1494" t="s">
        <v>292</v>
      </c>
      <c r="C48" s="1494" t="s">
        <v>293</v>
      </c>
      <c r="D48" s="1494" t="s">
        <v>294</v>
      </c>
      <c r="E48" s="2517"/>
      <c r="F48" s="2517"/>
      <c r="G48" s="2517"/>
      <c r="H48" s="2517"/>
      <c r="I48" s="2328"/>
      <c r="J48" s="2354" t="str">
        <f>I47&amp;".1"</f>
        <v>....1.1</v>
      </c>
      <c r="K48" s="1494"/>
      <c r="L48" s="1537" t="s">
        <v>485</v>
      </c>
      <c r="P48" s="2484"/>
      <c r="Q48" s="2484">
        <v>1</v>
      </c>
      <c r="R48" s="584"/>
      <c r="S48" s="2185" t="str">
        <f>$J48</f>
        <v>....1.1</v>
      </c>
      <c r="T48" s="513" t="s">
        <v>486</v>
      </c>
      <c r="U48" s="527"/>
      <c r="V48" s="2472"/>
      <c r="W48" s="2473"/>
      <c r="X48" s="2473"/>
      <c r="Y48" s="2473"/>
      <c r="Z48" s="2473"/>
      <c r="AA48" s="2473"/>
      <c r="AB48" s="2473"/>
      <c r="AC48" s="2474"/>
      <c r="AD48" s="2472"/>
      <c r="AE48" s="2473"/>
      <c r="AF48" s="2473"/>
      <c r="AG48" s="2473"/>
      <c r="AH48" s="2473"/>
      <c r="AI48" s="2473"/>
      <c r="AJ48" s="2473"/>
      <c r="AK48" s="2473"/>
      <c r="AL48" s="2474"/>
      <c r="AM48" s="1485" t="s">
        <v>487</v>
      </c>
      <c r="AO48" s="1851"/>
      <c r="AP48" s="1851" t="str">
        <f>IF(T48="","",T48)</f>
        <v>Группа потребителей</v>
      </c>
      <c r="AQ48" s="1851"/>
      <c r="AR48" s="1851"/>
      <c r="AS48" s="1858">
        <v>21</v>
      </c>
    </row>
    <row customHeight="1" ht="22.049999999999997">
      <c r="A49" s="1494" t="s">
        <v>291</v>
      </c>
      <c r="B49" s="1494" t="s">
        <v>292</v>
      </c>
      <c r="C49" s="1494" t="s">
        <v>293</v>
      </c>
      <c r="D49" s="1494" t="s">
        <v>294</v>
      </c>
      <c r="E49" s="2517"/>
      <c r="F49" s="2517"/>
      <c r="G49" s="2517"/>
      <c r="H49" s="2517"/>
      <c r="I49" s="2328"/>
      <c r="J49" s="2328"/>
      <c r="K49" s="2354" t="str">
        <f>J48&amp;".1"</f>
        <v>....1.1.1</v>
      </c>
      <c r="L49" s="1537" t="s">
        <v>488</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489</v>
      </c>
      <c r="AN49" s="1863">
        <f>STRCHECKDATE(V50:AL50)</f>
      </c>
      <c r="AO49" s="1851"/>
      <c r="AP49" s="1851" t="str">
        <f>IF(T49="","",T49)</f>
        <v/>
      </c>
      <c r="AQ49" s="1851"/>
      <c r="AR49" s="1851"/>
      <c r="AS49" s="1858">
        <v>21</v>
      </c>
    </row>
    <row customHeight="1" ht="1.05">
      <c r="A50" s="1494" t="s">
        <v>291</v>
      </c>
      <c r="B50" s="1494" t="s">
        <v>292</v>
      </c>
      <c r="C50" s="1494" t="s">
        <v>293</v>
      </c>
      <c r="D50" s="1494" t="s">
        <v>294</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291</v>
      </c>
      <c r="B51" s="1494" t="s">
        <v>292</v>
      </c>
      <c r="C51" s="1494" t="s">
        <v>293</v>
      </c>
      <c r="D51" s="1494" t="s">
        <v>294</v>
      </c>
      <c r="E51" s="2517"/>
      <c r="F51" s="2517"/>
      <c r="G51" s="2517"/>
      <c r="H51" s="2517"/>
      <c r="I51" s="2328"/>
      <c r="J51" s="2354"/>
      <c r="K51" s="1494"/>
      <c r="L51" s="1537"/>
      <c r="P51" s="2484"/>
      <c r="Q51" s="2484"/>
      <c r="R51" s="583"/>
      <c r="S51" s="1505"/>
      <c r="T51" s="515" t="s">
        <v>490</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291</v>
      </c>
      <c r="B52" s="1494" t="s">
        <v>292</v>
      </c>
      <c r="C52" s="1494" t="s">
        <v>293</v>
      </c>
      <c r="D52" s="1494" t="s">
        <v>294</v>
      </c>
      <c r="E52" s="2517"/>
      <c r="F52" s="2517"/>
      <c r="G52" s="2517"/>
      <c r="H52" s="2517"/>
      <c r="I52" s="2354"/>
      <c r="J52" s="1494"/>
      <c r="K52" s="1494"/>
      <c r="L52" s="1537"/>
      <c r="P52" s="2484"/>
      <c r="Q52" s="2181"/>
      <c r="R52" s="583"/>
      <c r="S52" s="1505"/>
      <c r="T52" s="514" t="s">
        <v>491</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291</v>
      </c>
      <c r="B53" s="1494" t="s">
        <v>292</v>
      </c>
      <c r="C53" s="1494" t="s">
        <v>293</v>
      </c>
      <c r="D53" s="1494" t="s">
        <v>294</v>
      </c>
      <c r="E53" s="2517"/>
      <c r="F53" s="2517"/>
      <c r="G53" s="2517"/>
      <c r="H53" s="2516"/>
      <c r="I53" s="1494"/>
      <c r="J53" s="1494"/>
      <c r="K53" s="1494"/>
      <c r="L53" s="1537"/>
      <c r="M53" s="1837"/>
      <c r="N53" s="1837"/>
      <c r="O53" s="1862"/>
      <c r="P53" s="587"/>
      <c r="Q53" s="602"/>
      <c r="R53" s="582"/>
      <c r="S53" s="1505"/>
      <c r="T53" s="592" t="s">
        <v>492</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2331" customFormat="1" customHeight="1" ht="1.05">
      <c r="A54" s="1494" t="s">
        <v>291</v>
      </c>
      <c r="B54" s="1494" t="s">
        <v>292</v>
      </c>
      <c r="C54" s="1494" t="s">
        <v>293</v>
      </c>
      <c r="D54" s="2201"/>
      <c r="E54" s="2517"/>
      <c r="F54" s="2517"/>
      <c r="G54" s="2516"/>
      <c r="H54" s="2201"/>
      <c r="I54" s="2201"/>
      <c r="J54" s="2201"/>
      <c r="K54" s="2201"/>
      <c r="L54" s="1607"/>
      <c r="M54" s="1837"/>
      <c r="N54" s="1837"/>
      <c r="O54" s="1862"/>
      <c r="P54" s="1543"/>
      <c r="Q54" s="1544"/>
      <c r="R54" s="1543"/>
      <c r="S54" s="1549"/>
      <c r="T54" s="1552" t="s">
        <v>493</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2331" customFormat="1" customHeight="1" ht="1.05">
      <c r="A55" s="1494" t="s">
        <v>291</v>
      </c>
      <c r="B55" s="1494" t="s">
        <v>292</v>
      </c>
      <c r="C55" s="2201"/>
      <c r="D55" s="2201"/>
      <c r="E55" s="2517"/>
      <c r="F55" s="2516"/>
      <c r="G55" s="2201"/>
      <c r="H55" s="2201"/>
      <c r="I55" s="2201"/>
      <c r="J55" s="2201"/>
      <c r="K55" s="2201"/>
      <c r="L55" s="1607"/>
      <c r="M55" s="2202"/>
      <c r="N55" s="2202"/>
      <c r="O55" s="1862"/>
      <c r="P55" s="1543"/>
      <c r="Q55" s="1544"/>
      <c r="R55" s="1543"/>
      <c r="S55" s="1549"/>
      <c r="T55" s="1552" t="s">
        <v>494</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2331" customFormat="1" customHeight="1" ht="1.05">
      <c r="A56" s="1494" t="s">
        <v>291</v>
      </c>
      <c r="B56" s="1494"/>
      <c r="C56" s="1494"/>
      <c r="D56" s="1494"/>
      <c r="E56" s="2516"/>
      <c r="F56" s="1494"/>
      <c r="G56" s="1494"/>
      <c r="H56" s="1494"/>
      <c r="I56" s="1494"/>
      <c r="J56" s="1494"/>
      <c r="K56" s="1494"/>
      <c r="L56" s="1537"/>
      <c r="M56" s="2202"/>
      <c r="N56" s="2202"/>
      <c r="O56" s="1862"/>
      <c r="P56" s="607"/>
      <c r="Q56" s="1571"/>
      <c r="R56" s="607"/>
      <c r="S56" s="1549"/>
      <c r="T56" s="1552" t="s">
        <v>495</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2331"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527</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AEA7-2797-ECAD-A2FC-86C24A4EDB8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1.00390625" customWidth="1"/>
    <col min="21" max="21" style="12253" width="0.7109375" hidden="1" customWidth="1"/>
    <col min="22" max="22" style="12253" width="1.7109375" hidden="1" customWidth="1"/>
    <col min="23" max="23" style="12253" width="24.7109375" hidden="1" customWidth="1"/>
    <col min="24" max="25" style="12253" width="0.14062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0.140625" customWidth="1"/>
    <col min="31" max="31" style="12253" width="24.00390625" customWidth="1"/>
    <col min="32" max="33" style="12253" width="0.140625" customWidth="1"/>
    <col min="34" max="34" style="12253" width="11.00390625" customWidth="1"/>
    <col min="35" max="35" style="12253" width="3.7109375" customWidth="1"/>
    <col min="36" max="36" style="12253" width="11.00390625" customWidth="1"/>
    <col min="37" max="37" style="12253" width="8.57421875" hidden="1" customWidth="1"/>
    <col min="38" max="38" style="12253" width="4.00390625" customWidth="1"/>
    <col min="39" max="39" style="12253" width="115.00390625" customWidth="1"/>
    <col min="40" max="44" style="12331" width="10.00390625" customWidth="1"/>
    <col min="45" max="45" style="1225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210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475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476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477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478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479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480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481</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482</v>
      </c>
      <c r="M6" s="764"/>
      <c r="P6" s="2484">
        <v>1</v>
      </c>
      <c r="Q6" s="1558"/>
      <c r="R6" s="583"/>
      <c r="S6" s="1563">
        <f>$I6</f>
      </c>
      <c r="T6" s="512" t="s">
        <v>483</v>
      </c>
      <c r="U6" s="527"/>
      <c r="V6" s="2472"/>
      <c r="W6" s="2473"/>
      <c r="X6" s="2473"/>
      <c r="Y6" s="2473"/>
      <c r="Z6" s="2473"/>
      <c r="AA6" s="2473"/>
      <c r="AB6" s="2473"/>
      <c r="AC6" s="2474"/>
      <c r="AD6" s="2472"/>
      <c r="AE6" s="2473"/>
      <c r="AF6" s="2473"/>
      <c r="AG6" s="2473"/>
      <c r="AH6" s="2473"/>
      <c r="AI6" s="2473"/>
      <c r="AJ6" s="2473"/>
      <c r="AK6" s="2473"/>
      <c r="AL6" s="2474"/>
      <c r="AM6" s="1485" t="s">
        <v>484</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485</v>
      </c>
      <c r="M7" s="764"/>
      <c r="N7" s="1593"/>
      <c r="P7" s="2484"/>
      <c r="Q7" s="2484">
        <v>1</v>
      </c>
      <c r="R7" s="584"/>
      <c r="S7" s="1563">
        <f>$J7</f>
      </c>
      <c r="T7" s="513" t="s">
        <v>486</v>
      </c>
      <c r="U7" s="527"/>
      <c r="V7" s="2472"/>
      <c r="W7" s="2473"/>
      <c r="X7" s="2473"/>
      <c r="Y7" s="2473"/>
      <c r="Z7" s="2473"/>
      <c r="AA7" s="2473"/>
      <c r="AB7" s="2473"/>
      <c r="AC7" s="2474"/>
      <c r="AD7" s="2472"/>
      <c r="AE7" s="2473"/>
      <c r="AF7" s="2473"/>
      <c r="AG7" s="2473"/>
      <c r="AH7" s="2473"/>
      <c r="AI7" s="2473"/>
      <c r="AJ7" s="2473"/>
      <c r="AK7" s="2473"/>
      <c r="AL7" s="2474"/>
      <c r="AM7" s="1485" t="s">
        <v>487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488</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489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490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491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492</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233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493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33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494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33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495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330" customFormat="1" customHeight="1" ht="22.5" hidden="1">
      <c r="L20" s="1556"/>
      <c r="M20" s="1589"/>
      <c r="N20" s="1589"/>
      <c r="O20" s="1594" t="s">
        <v>496</v>
      </c>
      <c r="P20" s="1589"/>
      <c r="Q20" s="1598"/>
      <c r="R20" s="1598"/>
      <c r="S20" s="956"/>
      <c r="Z20" s="1594"/>
      <c r="AB20" s="1594"/>
      <c r="AC20" s="1593"/>
      <c r="AH20" s="1594"/>
      <c r="AJ20" s="1594"/>
      <c r="AK20" s="1593"/>
      <c r="AN20" s="738"/>
      <c r="AO20" s="738"/>
      <c r="AP20" s="738"/>
      <c r="AQ20" s="738"/>
      <c r="AR20" s="738"/>
      <c r="AS20" s="1387">
        <v>0</v>
      </c>
    </row>
    <row s="12330" customFormat="1" customHeight="1" ht="14.25" hidden="1">
      <c r="L21" s="1556"/>
      <c r="M21" s="1589"/>
      <c r="N21" s="1589"/>
      <c r="O21" s="1589"/>
      <c r="P21" s="1589"/>
      <c r="Q21" s="1598"/>
      <c r="R21" s="1598"/>
      <c r="S21" s="956"/>
      <c r="AC21" s="1593"/>
      <c r="AK21" s="1593"/>
      <c r="AN21" s="738"/>
      <c r="AO21" s="738"/>
      <c r="AP21" s="738"/>
      <c r="AQ21" s="738"/>
      <c r="AR21" s="738"/>
      <c r="AS21" s="1387">
        <v>0</v>
      </c>
    </row>
    <row s="12330" customFormat="1" customHeight="1" ht="33.75" hidden="1">
      <c r="L22" s="1556"/>
      <c r="M22" s="1589"/>
      <c r="N22" s="1589"/>
      <c r="O22" s="1591" t="s">
        <v>497</v>
      </c>
      <c r="P22" s="1589"/>
      <c r="Q22" s="1598"/>
      <c r="R22" s="1598"/>
      <c r="S22" s="956"/>
      <c r="T22" s="1387" t="s">
        <v>498</v>
      </c>
      <c r="AA22" s="413" t="s">
        <v>499</v>
      </c>
      <c r="AC22" s="413" t="s">
        <v>500</v>
      </c>
      <c r="AD22" s="1387" t="s">
        <v>498</v>
      </c>
      <c r="AI22" s="413" t="s">
        <v>501</v>
      </c>
      <c r="AK22" s="413" t="s">
        <v>500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"Байкалэнерго"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6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502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67" customFormat="1" customHeight="1" ht="18.75" hidden="1">
      <c r="A31" s="1595"/>
      <c r="B31" s="1595"/>
      <c r="C31" s="1595"/>
      <c r="D31" s="1595"/>
      <c r="E31" s="1595"/>
      <c r="F31" s="1595"/>
      <c r="G31" s="1595"/>
      <c r="H31" s="1595"/>
      <c r="I31" s="1595"/>
      <c r="J31" s="1595"/>
      <c r="K31" s="1595"/>
      <c r="L31" s="1596"/>
      <c r="M31" s="1595"/>
      <c r="N31" s="1595"/>
      <c r="O31" s="1595"/>
      <c r="S31" s="2477" t="s">
        <v>503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6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67" customFormat="1" customHeight="1" ht="18.75" hidden="1">
      <c r="A34" s="1595"/>
      <c r="B34" s="1595"/>
      <c r="C34" s="1595"/>
      <c r="D34" s="1595"/>
      <c r="E34" s="1595"/>
      <c r="F34" s="1595"/>
      <c r="G34" s="1595"/>
      <c r="H34" s="1595"/>
      <c r="I34" s="1595"/>
      <c r="J34" s="1595"/>
      <c r="K34" s="1595"/>
      <c r="L34" s="1596"/>
      <c r="M34" s="1595"/>
      <c r="N34" s="1595"/>
      <c r="O34" s="1595"/>
      <c r="S34" s="2477" t="s">
        <v>504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67" customFormat="1" customHeight="1" ht="18.75" hidden="1">
      <c r="A35" s="1595"/>
      <c r="B35" s="1595"/>
      <c r="C35" s="1595"/>
      <c r="D35" s="1595"/>
      <c r="E35" s="1595"/>
      <c r="F35" s="1595"/>
      <c r="G35" s="1595"/>
      <c r="H35" s="1595"/>
      <c r="I35" s="1595"/>
      <c r="J35" s="1595"/>
      <c r="K35" s="1595"/>
      <c r="L35" s="1596"/>
      <c r="M35" s="1595"/>
      <c r="N35" s="1595"/>
      <c r="O35" s="1595"/>
      <c r="S35" s="2477" t="s">
        <v>505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6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506</v>
      </c>
      <c r="AD36" s="553"/>
      <c r="AE36" s="553"/>
      <c r="AF36" s="553"/>
      <c r="AG36" s="553"/>
      <c r="AH36" s="553"/>
      <c r="AI36" s="553"/>
      <c r="AJ36" s="553"/>
      <c r="AK36" s="505" t="s">
        <v>506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379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380</v>
      </c>
      <c r="AS38" s="1382">
        <v>14</v>
      </c>
    </row>
    <row customHeight="1" ht="14.699999999999998">
      <c r="Q39" s="603"/>
      <c r="R39" s="603"/>
      <c r="S39" s="2500" t="s">
        <v>87</v>
      </c>
      <c r="T39" s="2436" t="s">
        <v>507</v>
      </c>
      <c r="U39" s="528"/>
      <c r="V39" s="2501" t="s">
        <v>508</v>
      </c>
      <c r="W39" s="2502"/>
      <c r="X39" s="2518"/>
      <c r="Y39" s="2518"/>
      <c r="Z39" s="2502"/>
      <c r="AA39" s="2502"/>
      <c r="AB39" s="2503"/>
      <c r="AC39" s="2504" t="s">
        <v>509</v>
      </c>
      <c r="AD39" s="2501" t="s">
        <v>508</v>
      </c>
      <c r="AE39" s="2502"/>
      <c r="AF39" s="2518"/>
      <c r="AG39" s="2518"/>
      <c r="AH39" s="2502"/>
      <c r="AI39" s="2502"/>
      <c r="AJ39" s="2503"/>
      <c r="AK39" s="2504" t="s">
        <v>510</v>
      </c>
      <c r="AL39" s="2507" t="s">
        <v>511</v>
      </c>
      <c r="AM39" s="2354"/>
      <c r="AS39" s="1382">
        <v>14</v>
      </c>
    </row>
    <row customHeight="1" ht="24">
      <c r="Q40" s="603"/>
      <c r="R40" s="603"/>
      <c r="S40" s="2500"/>
      <c r="T40" s="2436"/>
      <c r="U40" s="1258"/>
      <c r="V40" s="2519" t="s">
        <v>512</v>
      </c>
      <c r="W40" s="2521" t="s">
        <v>513</v>
      </c>
      <c r="X40" s="1603" t="s">
        <v>514</v>
      </c>
      <c r="Y40" s="1603"/>
      <c r="Z40" s="2496" t="s">
        <v>515</v>
      </c>
      <c r="AA40" s="2496"/>
      <c r="AB40" s="2490"/>
      <c r="AC40" s="2505"/>
      <c r="AD40" s="2519" t="s">
        <v>512</v>
      </c>
      <c r="AE40" s="2521" t="s">
        <v>513</v>
      </c>
      <c r="AF40" s="1603" t="s">
        <v>514</v>
      </c>
      <c r="AG40" s="1603"/>
      <c r="AH40" s="2496" t="s">
        <v>515</v>
      </c>
      <c r="AI40" s="2496"/>
      <c r="AJ40" s="2490"/>
      <c r="AK40" s="2505"/>
      <c r="AL40" s="2508"/>
      <c r="AM40" s="2354"/>
      <c r="AS40" s="1382">
        <v>23</v>
      </c>
    </row>
    <row s="12537" customFormat="1" customHeight="1" ht="24">
      <c r="A41" s="1597"/>
      <c r="B41" s="1597" t="s">
        <v>222</v>
      </c>
      <c r="C41" s="1597" t="s">
        <v>223</v>
      </c>
      <c r="D41" s="1597" t="s">
        <v>224</v>
      </c>
      <c r="E41" s="1591" t="s">
        <v>516</v>
      </c>
      <c r="F41" s="1591" t="s">
        <v>517</v>
      </c>
      <c r="G41" s="1591" t="s">
        <v>518</v>
      </c>
      <c r="H41" s="1591" t="s">
        <v>519</v>
      </c>
      <c r="I41" s="1591" t="s">
        <v>520</v>
      </c>
      <c r="J41" s="1591" t="s">
        <v>521</v>
      </c>
      <c r="K41" s="1591" t="s">
        <v>522</v>
      </c>
      <c r="L41" s="1591" t="s">
        <v>497</v>
      </c>
      <c r="M41" s="1589"/>
      <c r="N41" s="1589"/>
      <c r="O41" s="1589"/>
      <c r="P41" s="1555"/>
      <c r="Q41" s="603"/>
      <c r="R41" s="603"/>
      <c r="S41" s="2500"/>
      <c r="T41" s="2436"/>
      <c r="U41" s="529"/>
      <c r="V41" s="2520"/>
      <c r="W41" s="2522"/>
      <c r="X41" s="1600" t="s">
        <v>523</v>
      </c>
      <c r="Y41" s="1600" t="s">
        <v>524</v>
      </c>
      <c r="Z41" s="1561" t="s">
        <v>525</v>
      </c>
      <c r="AA41" s="2497" t="s">
        <v>526</v>
      </c>
      <c r="AB41" s="2498"/>
      <c r="AC41" s="2506"/>
      <c r="AD41" s="2520"/>
      <c r="AE41" s="2522"/>
      <c r="AF41" s="1600" t="s">
        <v>523</v>
      </c>
      <c r="AG41" s="1600" t="s">
        <v>524</v>
      </c>
      <c r="AH41" s="1561" t="s">
        <v>525</v>
      </c>
      <c r="AI41" s="2497" t="s">
        <v>526</v>
      </c>
      <c r="AJ41" s="2498"/>
      <c r="AK41" s="2506"/>
      <c r="AL41" s="2509"/>
      <c r="AM41" s="2354"/>
      <c r="AN41" s="738"/>
      <c r="AO41" s="727"/>
      <c r="AP41" s="727"/>
      <c r="AQ41" s="727"/>
      <c r="AR41" s="727"/>
      <c r="AS41" s="809">
        <v>23</v>
      </c>
    </row>
    <row s="1287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273</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210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273</v>
      </c>
      <c r="B44" s="1590" t="s">
        <v>274</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476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477</v>
      </c>
      <c r="AO44" s="727"/>
      <c r="AP44" s="727" t="str">
        <f>IF(T44="","",T44)</f>
        <v>Территория действия тарифа</v>
      </c>
      <c r="AQ44" s="727"/>
      <c r="AR44" s="727"/>
      <c r="AS44" s="1382">
        <v>21</v>
      </c>
    </row>
    <row customHeight="1" ht="24">
      <c r="A45" s="1590" t="s">
        <v>273</v>
      </c>
      <c r="B45" s="1590" t="s">
        <v>274</v>
      </c>
      <c r="C45" s="1590" t="s">
        <v>275</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478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479</v>
      </c>
      <c r="AO45" s="727"/>
      <c r="AP45" s="727" t="str">
        <f>IF(T45="","",T45)</f>
        <v>Наименование системы теплоснабжения </v>
      </c>
      <c r="AQ45" s="727"/>
      <c r="AR45" s="727"/>
      <c r="AS45" s="1382">
        <v>23</v>
      </c>
    </row>
    <row customHeight="1" ht="22.049999999999997">
      <c r="A46" s="1590" t="s">
        <v>273</v>
      </c>
      <c r="B46" s="1590" t="s">
        <v>274</v>
      </c>
      <c r="C46" s="1590" t="s">
        <v>275</v>
      </c>
      <c r="D46" s="1590" t="s">
        <v>276</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480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481</v>
      </c>
      <c r="AO46" s="727"/>
      <c r="AP46" s="727" t="str">
        <f>IF(T46="","",T46)</f>
        <v>Источник тепловой энергии  </v>
      </c>
      <c r="AQ46" s="727"/>
      <c r="AR46" s="727"/>
      <c r="AS46" s="1382">
        <v>21</v>
      </c>
    </row>
    <row customHeight="1" ht="49.5">
      <c r="A47" s="1590" t="s">
        <v>273</v>
      </c>
      <c r="B47" s="1590" t="s">
        <v>274</v>
      </c>
      <c r="C47" s="1590" t="s">
        <v>275</v>
      </c>
      <c r="D47" s="1590" t="s">
        <v>276</v>
      </c>
      <c r="E47" s="2486"/>
      <c r="F47" s="2486"/>
      <c r="G47" s="2486"/>
      <c r="H47" s="2486"/>
      <c r="I47" s="2483" t="str">
        <f>S46&amp;".1"</f>
        <v>....1</v>
      </c>
      <c r="J47" s="1590"/>
      <c r="K47" s="1590"/>
      <c r="L47" s="1591" t="s">
        <v>482</v>
      </c>
      <c r="P47" s="2484">
        <v>1</v>
      </c>
      <c r="Q47" s="1558"/>
      <c r="R47" s="583"/>
      <c r="S47" s="1563" t="str">
        <f>$I47</f>
        <v>....1</v>
      </c>
      <c r="T47" s="512" t="s">
        <v>483</v>
      </c>
      <c r="U47" s="527"/>
      <c r="V47" s="2472"/>
      <c r="W47" s="2473"/>
      <c r="X47" s="2473"/>
      <c r="Y47" s="2473"/>
      <c r="Z47" s="2473"/>
      <c r="AA47" s="2473"/>
      <c r="AB47" s="2473"/>
      <c r="AC47" s="2474"/>
      <c r="AD47" s="2472"/>
      <c r="AE47" s="2473"/>
      <c r="AF47" s="2473"/>
      <c r="AG47" s="2473"/>
      <c r="AH47" s="2473"/>
      <c r="AI47" s="2473"/>
      <c r="AJ47" s="2473"/>
      <c r="AK47" s="2473"/>
      <c r="AL47" s="2474"/>
      <c r="AM47" s="1485" t="s">
        <v>484</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273</v>
      </c>
      <c r="B48" s="1590" t="s">
        <v>274</v>
      </c>
      <c r="C48" s="1590" t="s">
        <v>275</v>
      </c>
      <c r="D48" s="1590" t="s">
        <v>276</v>
      </c>
      <c r="E48" s="2486"/>
      <c r="F48" s="2486"/>
      <c r="G48" s="2486"/>
      <c r="H48" s="2486"/>
      <c r="I48" s="2513"/>
      <c r="J48" s="2483" t="str">
        <f>I47&amp;".1"</f>
        <v>....1.1</v>
      </c>
      <c r="K48" s="1590"/>
      <c r="L48" s="1591" t="s">
        <v>485</v>
      </c>
      <c r="P48" s="2484"/>
      <c r="Q48" s="2484">
        <v>1</v>
      </c>
      <c r="R48" s="584"/>
      <c r="S48" s="1563" t="str">
        <f>$J48</f>
        <v>....1.1</v>
      </c>
      <c r="T48" s="513" t="s">
        <v>486</v>
      </c>
      <c r="U48" s="527"/>
      <c r="V48" s="2472"/>
      <c r="W48" s="2473"/>
      <c r="X48" s="2473"/>
      <c r="Y48" s="2473"/>
      <c r="Z48" s="2473"/>
      <c r="AA48" s="2473"/>
      <c r="AB48" s="2473"/>
      <c r="AC48" s="2474"/>
      <c r="AD48" s="2472"/>
      <c r="AE48" s="2473"/>
      <c r="AF48" s="2473"/>
      <c r="AG48" s="2473"/>
      <c r="AH48" s="2473"/>
      <c r="AI48" s="2473"/>
      <c r="AJ48" s="2473"/>
      <c r="AK48" s="2473"/>
      <c r="AL48" s="2474"/>
      <c r="AM48" s="1485" t="s">
        <v>487</v>
      </c>
      <c r="AO48" s="727"/>
      <c r="AP48" s="727" t="str">
        <f>IF(T48="","",T48)</f>
        <v>Группа потребителей</v>
      </c>
      <c r="AQ48" s="727"/>
      <c r="AR48" s="727"/>
      <c r="AS48" s="1382">
        <v>21</v>
      </c>
    </row>
    <row customHeight="1" ht="22.049999999999997">
      <c r="A49" s="1590" t="s">
        <v>273</v>
      </c>
      <c r="B49" s="1590" t="s">
        <v>274</v>
      </c>
      <c r="C49" s="1590" t="s">
        <v>275</v>
      </c>
      <c r="D49" s="1590" t="s">
        <v>276</v>
      </c>
      <c r="E49" s="2486"/>
      <c r="F49" s="2486"/>
      <c r="G49" s="2486"/>
      <c r="H49" s="2486"/>
      <c r="I49" s="2513"/>
      <c r="J49" s="2513"/>
      <c r="K49" s="2483" t="str">
        <f>J48&amp;".1"</f>
        <v>....1.1.1</v>
      </c>
      <c r="L49" s="1591" t="s">
        <v>488</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489</v>
      </c>
      <c r="AN49" s="738">
        <f>STRCHECKDATE(V50:AL50)</f>
      </c>
      <c r="AO49" s="727"/>
      <c r="AP49" s="727" t="str">
        <f>IF(T49="","",T49)</f>
        <v/>
      </c>
      <c r="AQ49" s="727"/>
      <c r="AR49" s="727"/>
      <c r="AS49" s="1382">
        <v>21</v>
      </c>
    </row>
    <row customHeight="1" ht="1.05">
      <c r="A50" s="1590" t="s">
        <v>273</v>
      </c>
      <c r="B50" s="1590" t="s">
        <v>274</v>
      </c>
      <c r="C50" s="1590" t="s">
        <v>275</v>
      </c>
      <c r="D50" s="1590" t="s">
        <v>276</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273</v>
      </c>
      <c r="B51" s="1590" t="s">
        <v>274</v>
      </c>
      <c r="C51" s="1590" t="s">
        <v>275</v>
      </c>
      <c r="D51" s="1590" t="s">
        <v>276</v>
      </c>
      <c r="E51" s="2486"/>
      <c r="F51" s="2486"/>
      <c r="G51" s="2486"/>
      <c r="H51" s="2486"/>
      <c r="I51" s="2513"/>
      <c r="J51" s="2483"/>
      <c r="K51" s="1590"/>
      <c r="L51" s="1591"/>
      <c r="P51" s="2484"/>
      <c r="Q51" s="2484"/>
      <c r="R51" s="583"/>
      <c r="S51" s="1505"/>
      <c r="T51" s="515" t="s">
        <v>490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273</v>
      </c>
      <c r="B52" s="1590" t="s">
        <v>274</v>
      </c>
      <c r="C52" s="1590" t="s">
        <v>275</v>
      </c>
      <c r="D52" s="1590" t="s">
        <v>276</v>
      </c>
      <c r="E52" s="2486"/>
      <c r="F52" s="2486"/>
      <c r="G52" s="2486"/>
      <c r="H52" s="2486"/>
      <c r="I52" s="2483"/>
      <c r="J52" s="1590"/>
      <c r="K52" s="1590"/>
      <c r="L52" s="1591"/>
      <c r="P52" s="2484"/>
      <c r="Q52" s="1558"/>
      <c r="R52" s="583"/>
      <c r="S52" s="1505"/>
      <c r="T52" s="514" t="s">
        <v>491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273</v>
      </c>
      <c r="B53" s="1590" t="s">
        <v>274</v>
      </c>
      <c r="C53" s="1590" t="s">
        <v>275</v>
      </c>
      <c r="D53" s="1590" t="s">
        <v>276</v>
      </c>
      <c r="E53" s="2486"/>
      <c r="F53" s="2486"/>
      <c r="G53" s="2486"/>
      <c r="H53" s="2485"/>
      <c r="I53" s="1590"/>
      <c r="J53" s="1590"/>
      <c r="K53" s="1590"/>
      <c r="L53" s="1591"/>
      <c r="M53" s="1592"/>
      <c r="N53" s="1592"/>
      <c r="O53" s="764"/>
      <c r="P53" s="587"/>
      <c r="Q53" s="602"/>
      <c r="R53" s="582"/>
      <c r="S53" s="1505"/>
      <c r="T53" s="592" t="s">
        <v>492</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2331" customFormat="1" customHeight="1" ht="1.05">
      <c r="A54" s="1570" t="s">
        <v>273</v>
      </c>
      <c r="B54" s="1570" t="s">
        <v>274</v>
      </c>
      <c r="C54" s="1570" t="s">
        <v>275</v>
      </c>
      <c r="D54" s="1541"/>
      <c r="E54" s="2486"/>
      <c r="F54" s="2486"/>
      <c r="G54" s="2485"/>
      <c r="H54" s="1541"/>
      <c r="I54" s="1541"/>
      <c r="J54" s="1541"/>
      <c r="K54" s="1541"/>
      <c r="L54" s="1566"/>
      <c r="M54" s="1542"/>
      <c r="N54" s="1542"/>
      <c r="P54" s="1543"/>
      <c r="Q54" s="1544"/>
      <c r="R54" s="1543"/>
      <c r="S54" s="1549"/>
      <c r="T54" s="1552" t="s">
        <v>493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331" customFormat="1" customHeight="1" ht="1.05">
      <c r="A55" s="1570" t="s">
        <v>273</v>
      </c>
      <c r="B55" s="1570" t="s">
        <v>274</v>
      </c>
      <c r="C55" s="1541"/>
      <c r="D55" s="1541"/>
      <c r="E55" s="2486"/>
      <c r="F55" s="2485"/>
      <c r="G55" s="1541"/>
      <c r="H55" s="1541"/>
      <c r="I55" s="1541"/>
      <c r="J55" s="1541"/>
      <c r="K55" s="1541"/>
      <c r="L55" s="1566"/>
      <c r="M55" s="1548"/>
      <c r="N55" s="1548"/>
      <c r="P55" s="1543"/>
      <c r="Q55" s="1544"/>
      <c r="R55" s="1543"/>
      <c r="S55" s="1549"/>
      <c r="T55" s="1552" t="s">
        <v>494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331" customFormat="1" customHeight="1" ht="1.05">
      <c r="A56" s="1570" t="s">
        <v>273</v>
      </c>
      <c r="B56" s="1570"/>
      <c r="C56" s="1570"/>
      <c r="D56" s="1570"/>
      <c r="E56" s="2485"/>
      <c r="F56" s="1570"/>
      <c r="G56" s="1570"/>
      <c r="H56" s="1570"/>
      <c r="I56" s="1570"/>
      <c r="J56" s="1570"/>
      <c r="K56" s="1570"/>
      <c r="L56" s="1573"/>
      <c r="M56" s="1548"/>
      <c r="N56" s="1548"/>
      <c r="O56" s="745"/>
      <c r="P56" s="607"/>
      <c r="Q56" s="1571"/>
      <c r="R56" s="607"/>
      <c r="S56" s="1549"/>
      <c r="T56" s="1552" t="s">
        <v>495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33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527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5E0ED-CE96-DAAD-9F39-5EFC878334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8" width="3.7109375" hidden="1" customWidth="1"/>
    <col min="17" max="18" style="13119" width="3.00390625" customWidth="1"/>
    <col min="19" max="19" style="13120" width="12.00390625" customWidth="1"/>
    <col min="20" max="20" style="12253" width="31.00390625" customWidth="1"/>
    <col min="21" max="21" style="12253" width="0.140625" customWidth="1"/>
    <col min="22" max="22" style="12253" width="24.7109375" hidden="1" customWidth="1"/>
    <col min="23" max="23" style="12253" width="0.140625" hidden="1" customWidth="1"/>
    <col min="24" max="25" style="12253" width="24.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24.7109375" customWidth="1"/>
    <col min="31" max="31" style="12253" width="0.140625" customWidth="1"/>
    <col min="32" max="33" style="12253" width="24.00390625" customWidth="1"/>
    <col min="34" max="34" style="12253" width="11.00390625" customWidth="1"/>
    <col min="35" max="35" style="12253" width="3.7109375" customWidth="1"/>
    <col min="36" max="36" style="12253" width="11.00390625" customWidth="1"/>
    <col min="37" max="37" style="12253" width="8.57421875" hidden="1" customWidth="1"/>
    <col min="38" max="38" style="12253" width="4.00390625" customWidth="1"/>
    <col min="39" max="39" style="12253" width="115.00390625" customWidth="1"/>
    <col min="40" max="44" style="12331" width="10.00390625" customWidth="1"/>
    <col min="45" max="45" style="1225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210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475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476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477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478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479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480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481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482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485</v>
      </c>
      <c r="M7" s="764"/>
      <c r="N7" s="1593"/>
      <c r="P7" s="2484"/>
      <c r="Q7" s="2484">
        <v>1</v>
      </c>
      <c r="R7" s="584"/>
      <c r="S7" s="1563">
        <f>$J7</f>
      </c>
      <c r="T7" s="513" t="s">
        <v>486</v>
      </c>
      <c r="U7" s="527"/>
      <c r="V7" s="2472"/>
      <c r="W7" s="2473"/>
      <c r="X7" s="2473"/>
      <c r="Y7" s="2473"/>
      <c r="Z7" s="2473"/>
      <c r="AA7" s="2473"/>
      <c r="AB7" s="2473"/>
      <c r="AC7" s="2474"/>
      <c r="AD7" s="2472"/>
      <c r="AE7" s="2473"/>
      <c r="AF7" s="2473"/>
      <c r="AG7" s="2473"/>
      <c r="AH7" s="2473"/>
      <c r="AI7" s="2473"/>
      <c r="AJ7" s="2473"/>
      <c r="AK7" s="2473"/>
      <c r="AL7" s="2474"/>
      <c r="AM7" s="1485" t="s">
        <v>487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488</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489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490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491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33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493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33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494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33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495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330" customFormat="1" customHeight="1" ht="22.5" hidden="1">
      <c r="L20" s="1556"/>
      <c r="M20" s="1589"/>
      <c r="N20" s="1589"/>
      <c r="O20" s="1594" t="s">
        <v>496</v>
      </c>
      <c r="P20" s="1589"/>
      <c r="Q20" s="1598"/>
      <c r="R20" s="1598"/>
      <c r="S20" s="956"/>
      <c r="Z20" s="1594"/>
      <c r="AB20" s="1594"/>
      <c r="AC20" s="1593"/>
      <c r="AH20" s="1594"/>
      <c r="AJ20" s="1594"/>
      <c r="AK20" s="1593"/>
      <c r="AN20" s="738"/>
      <c r="AO20" s="738"/>
      <c r="AP20" s="738"/>
      <c r="AQ20" s="738"/>
      <c r="AR20" s="738"/>
      <c r="AS20" s="1387">
        <v>0</v>
      </c>
    </row>
    <row s="12330" customFormat="1" customHeight="1" ht="14.25" hidden="1">
      <c r="L21" s="1556"/>
      <c r="M21" s="1589"/>
      <c r="N21" s="1589"/>
      <c r="O21" s="1589"/>
      <c r="P21" s="1589"/>
      <c r="Q21" s="1598"/>
      <c r="R21" s="1598"/>
      <c r="S21" s="956"/>
      <c r="AC21" s="1593"/>
      <c r="AK21" s="1593"/>
      <c r="AN21" s="738"/>
      <c r="AO21" s="738"/>
      <c r="AP21" s="738"/>
      <c r="AQ21" s="738"/>
      <c r="AR21" s="738"/>
      <c r="AS21" s="1387">
        <v>0</v>
      </c>
    </row>
    <row s="12330" customFormat="1" customHeight="1" ht="14.25" hidden="1">
      <c r="L22" s="1556"/>
      <c r="M22" s="1589"/>
      <c r="N22" s="1589"/>
      <c r="O22" s="1591" t="s">
        <v>497</v>
      </c>
      <c r="P22" s="1589"/>
      <c r="Q22" s="1598"/>
      <c r="R22" s="1598"/>
      <c r="S22" s="956"/>
      <c r="T22" s="1387" t="s">
        <v>498</v>
      </c>
      <c r="AA22" s="413" t="s">
        <v>499</v>
      </c>
      <c r="AC22" s="413" t="s">
        <v>500</v>
      </c>
      <c r="AD22" s="1387" t="s">
        <v>498</v>
      </c>
      <c r="AI22" s="413" t="s">
        <v>501</v>
      </c>
      <c r="AK22" s="413" t="s">
        <v>500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"Байкалэнерго"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6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502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67" customFormat="1" customHeight="1" ht="18.75" hidden="1">
      <c r="A31" s="1595"/>
      <c r="B31" s="1595"/>
      <c r="C31" s="1595"/>
      <c r="D31" s="1595"/>
      <c r="E31" s="1595"/>
      <c r="F31" s="1595"/>
      <c r="G31" s="1595"/>
      <c r="H31" s="1595"/>
      <c r="I31" s="1595"/>
      <c r="J31" s="1595"/>
      <c r="K31" s="1595"/>
      <c r="L31" s="1596"/>
      <c r="M31" s="1595"/>
      <c r="N31" s="1595"/>
      <c r="O31" s="1595"/>
      <c r="S31" s="2477" t="s">
        <v>503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6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67" customFormat="1" customHeight="1" ht="18.75" hidden="1">
      <c r="A34" s="1595"/>
      <c r="B34" s="1595"/>
      <c r="C34" s="1595"/>
      <c r="D34" s="1595"/>
      <c r="E34" s="1595"/>
      <c r="F34" s="1595"/>
      <c r="G34" s="1595"/>
      <c r="H34" s="1595"/>
      <c r="I34" s="1595"/>
      <c r="J34" s="1595"/>
      <c r="K34" s="1595"/>
      <c r="L34" s="1596"/>
      <c r="M34" s="1595"/>
      <c r="N34" s="1595"/>
      <c r="O34" s="1595"/>
      <c r="S34" s="2477" t="s">
        <v>504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67" customFormat="1" customHeight="1" ht="18.75" hidden="1">
      <c r="A35" s="1595"/>
      <c r="B35" s="1595"/>
      <c r="C35" s="1595"/>
      <c r="D35" s="1595"/>
      <c r="E35" s="1595"/>
      <c r="F35" s="1595"/>
      <c r="G35" s="1595"/>
      <c r="H35" s="1595"/>
      <c r="I35" s="1595"/>
      <c r="J35" s="1595"/>
      <c r="K35" s="1595"/>
      <c r="L35" s="1596"/>
      <c r="M35" s="1595"/>
      <c r="N35" s="1595"/>
      <c r="O35" s="1595"/>
      <c r="S35" s="2477" t="s">
        <v>505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6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506</v>
      </c>
      <c r="AD36" s="553"/>
      <c r="AE36" s="553"/>
      <c r="AF36" s="553"/>
      <c r="AG36" s="553"/>
      <c r="AH36" s="553"/>
      <c r="AI36" s="553"/>
      <c r="AJ36" s="553"/>
      <c r="AK36" s="505" t="s">
        <v>506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379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380</v>
      </c>
      <c r="AS38" s="1382">
        <v>14</v>
      </c>
    </row>
    <row customHeight="1" ht="14.699999999999998">
      <c r="Q39" s="603"/>
      <c r="R39" s="603"/>
      <c r="S39" s="2500" t="s">
        <v>87</v>
      </c>
      <c r="T39" s="2436" t="s">
        <v>507</v>
      </c>
      <c r="U39" s="528"/>
      <c r="V39" s="2501" t="s">
        <v>508</v>
      </c>
      <c r="W39" s="2502"/>
      <c r="X39" s="2502"/>
      <c r="Y39" s="2502"/>
      <c r="Z39" s="2502"/>
      <c r="AA39" s="2502"/>
      <c r="AB39" s="2503"/>
      <c r="AC39" s="2504" t="s">
        <v>509</v>
      </c>
      <c r="AD39" s="2501" t="s">
        <v>508</v>
      </c>
      <c r="AE39" s="2502"/>
      <c r="AF39" s="2502"/>
      <c r="AG39" s="2502"/>
      <c r="AH39" s="2502"/>
      <c r="AI39" s="2502"/>
      <c r="AJ39" s="2503"/>
      <c r="AK39" s="2504" t="s">
        <v>510</v>
      </c>
      <c r="AL39" s="2507" t="s">
        <v>511</v>
      </c>
      <c r="AM39" s="2354"/>
      <c r="AS39" s="1382">
        <v>14</v>
      </c>
    </row>
    <row customHeight="1" ht="35.699999999999996">
      <c r="Q40" s="603"/>
      <c r="R40" s="603"/>
      <c r="S40" s="2500"/>
      <c r="T40" s="2436"/>
      <c r="U40" s="1258"/>
      <c r="V40" s="2487" t="s">
        <v>512</v>
      </c>
      <c r="W40" s="2510"/>
      <c r="X40" s="2489" t="s">
        <v>514</v>
      </c>
      <c r="Y40" s="2490"/>
      <c r="Z40" s="2489" t="s">
        <v>515</v>
      </c>
      <c r="AA40" s="2496"/>
      <c r="AB40" s="2490"/>
      <c r="AC40" s="2505"/>
      <c r="AD40" s="2487" t="s">
        <v>529</v>
      </c>
      <c r="AE40" s="2510"/>
      <c r="AF40" s="2489" t="s">
        <v>514</v>
      </c>
      <c r="AG40" s="2490"/>
      <c r="AH40" s="2489" t="s">
        <v>515</v>
      </c>
      <c r="AI40" s="2496"/>
      <c r="AJ40" s="2490"/>
      <c r="AK40" s="2505"/>
      <c r="AL40" s="2508"/>
      <c r="AM40" s="2354"/>
      <c r="AS40" s="1382">
        <v>34</v>
      </c>
    </row>
    <row customHeight="1" ht="35.699999999999996">
      <c r="A41" s="1597"/>
      <c r="B41" s="1597" t="s">
        <v>222</v>
      </c>
      <c r="C41" s="1597" t="s">
        <v>223</v>
      </c>
      <c r="D41" s="1597" t="s">
        <v>224</v>
      </c>
      <c r="E41" s="1591" t="s">
        <v>516</v>
      </c>
      <c r="F41" s="1591" t="s">
        <v>517</v>
      </c>
      <c r="G41" s="1591" t="s">
        <v>518</v>
      </c>
      <c r="H41" s="1591" t="s">
        <v>519</v>
      </c>
      <c r="I41" s="1591" t="s">
        <v>520</v>
      </c>
      <c r="J41" s="1591" t="s">
        <v>521</v>
      </c>
      <c r="K41" s="1591" t="s">
        <v>522</v>
      </c>
      <c r="L41" s="1591" t="s">
        <v>497</v>
      </c>
      <c r="Q41" s="603"/>
      <c r="R41" s="603"/>
      <c r="S41" s="2500"/>
      <c r="T41" s="2436"/>
      <c r="U41" s="529"/>
      <c r="V41" s="2488"/>
      <c r="W41" s="2511"/>
      <c r="X41" s="1449" t="s">
        <v>523</v>
      </c>
      <c r="Y41" s="1449" t="s">
        <v>524</v>
      </c>
      <c r="Z41" s="1565" t="s">
        <v>525</v>
      </c>
      <c r="AA41" s="2497" t="s">
        <v>526</v>
      </c>
      <c r="AB41" s="2498"/>
      <c r="AC41" s="2506"/>
      <c r="AD41" s="2488"/>
      <c r="AE41" s="2511"/>
      <c r="AF41" s="1449" t="s">
        <v>523</v>
      </c>
      <c r="AG41" s="1449" t="s">
        <v>524</v>
      </c>
      <c r="AH41" s="1565" t="s">
        <v>525</v>
      </c>
      <c r="AI41" s="2497" t="s">
        <v>526</v>
      </c>
      <c r="AJ41" s="2498"/>
      <c r="AK41" s="2506"/>
      <c r="AL41" s="2509"/>
      <c r="AM41" s="2354"/>
      <c r="AS41" s="1382">
        <v>34</v>
      </c>
    </row>
    <row s="1287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249</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210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249</v>
      </c>
      <c r="B44" s="1590" t="s">
        <v>250</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476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477</v>
      </c>
      <c r="AO44" s="727"/>
      <c r="AP44" s="727" t="str">
        <f>IF(T44="","",T44)</f>
        <v>Территория действия тарифа</v>
      </c>
      <c r="AQ44" s="727"/>
      <c r="AR44" s="727"/>
      <c r="AS44" s="1382">
        <v>21</v>
      </c>
    </row>
    <row customHeight="1" ht="24">
      <c r="A45" s="1590" t="s">
        <v>249</v>
      </c>
      <c r="B45" s="1590" t="s">
        <v>250</v>
      </c>
      <c r="C45" s="1590" t="s">
        <v>251</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478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479</v>
      </c>
      <c r="AO45" s="727"/>
      <c r="AP45" s="727" t="str">
        <f>IF(T45="","",T45)</f>
        <v>Наименование системы теплоснабжения </v>
      </c>
      <c r="AQ45" s="727"/>
      <c r="AR45" s="727"/>
      <c r="AS45" s="1382">
        <v>23</v>
      </c>
    </row>
    <row customHeight="1" ht="22.049999999999997">
      <c r="A46" s="1590" t="s">
        <v>249</v>
      </c>
      <c r="B46" s="1590" t="s">
        <v>250</v>
      </c>
      <c r="C46" s="1590" t="s">
        <v>251</v>
      </c>
      <c r="D46" s="1590" t="s">
        <v>252</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480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481</v>
      </c>
      <c r="AO46" s="727"/>
      <c r="AP46" s="727" t="str">
        <f>IF(T46="","",T46)</f>
        <v>Источник тепловой энергии  </v>
      </c>
      <c r="AQ46" s="727"/>
      <c r="AR46" s="727"/>
      <c r="AS46" s="1382">
        <v>21</v>
      </c>
    </row>
    <row s="12331" customFormat="1" customHeight="1" ht="0">
      <c r="A47" s="1570" t="s">
        <v>249</v>
      </c>
      <c r="B47" s="1570" t="s">
        <v>250</v>
      </c>
      <c r="C47" s="1570" t="s">
        <v>251</v>
      </c>
      <c r="D47" s="1570" t="s">
        <v>252</v>
      </c>
      <c r="E47" s="2486"/>
      <c r="F47" s="2486"/>
      <c r="G47" s="2486"/>
      <c r="H47" s="2486"/>
      <c r="I47" s="2483" t="str">
        <f>S46&amp;".1"</f>
        <v>....1</v>
      </c>
      <c r="J47" s="1570"/>
      <c r="K47" s="1570"/>
      <c r="L47" s="1573" t="s">
        <v>482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249</v>
      </c>
      <c r="B48" s="1590" t="s">
        <v>250</v>
      </c>
      <c r="C48" s="1590" t="s">
        <v>251</v>
      </c>
      <c r="D48" s="1590" t="s">
        <v>252</v>
      </c>
      <c r="E48" s="2486"/>
      <c r="F48" s="2486"/>
      <c r="G48" s="2486"/>
      <c r="H48" s="2486"/>
      <c r="I48" s="2513"/>
      <c r="J48" s="2483" t="str">
        <f>S46&amp;".1"</f>
        <v>....1</v>
      </c>
      <c r="K48" s="1590"/>
      <c r="L48" s="1591" t="s">
        <v>485</v>
      </c>
      <c r="P48" s="2484"/>
      <c r="Q48" s="2484">
        <v>1</v>
      </c>
      <c r="R48" s="584"/>
      <c r="S48" s="1563" t="str">
        <f>$J48</f>
        <v>....1</v>
      </c>
      <c r="T48" s="513" t="s">
        <v>486</v>
      </c>
      <c r="U48" s="527"/>
      <c r="V48" s="2472"/>
      <c r="W48" s="2473"/>
      <c r="X48" s="2473"/>
      <c r="Y48" s="2473"/>
      <c r="Z48" s="2473"/>
      <c r="AA48" s="2473"/>
      <c r="AB48" s="2473"/>
      <c r="AC48" s="2474"/>
      <c r="AD48" s="2472"/>
      <c r="AE48" s="2473"/>
      <c r="AF48" s="2473"/>
      <c r="AG48" s="2473"/>
      <c r="AH48" s="2473"/>
      <c r="AI48" s="2473"/>
      <c r="AJ48" s="2473"/>
      <c r="AK48" s="2473"/>
      <c r="AL48" s="2474"/>
      <c r="AM48" s="1485" t="s">
        <v>487</v>
      </c>
      <c r="AO48" s="727"/>
      <c r="AP48" s="727" t="str">
        <f>IF(T48="","",T48)</f>
        <v>Группа потребителей</v>
      </c>
      <c r="AQ48" s="727"/>
      <c r="AR48" s="727"/>
      <c r="AS48" s="1382">
        <v>21</v>
      </c>
    </row>
    <row customHeight="1" ht="22.049999999999997">
      <c r="A49" s="1590" t="s">
        <v>249</v>
      </c>
      <c r="B49" s="1590" t="s">
        <v>250</v>
      </c>
      <c r="C49" s="1590" t="s">
        <v>251</v>
      </c>
      <c r="D49" s="1590" t="s">
        <v>252</v>
      </c>
      <c r="E49" s="2486"/>
      <c r="F49" s="2486"/>
      <c r="G49" s="2486"/>
      <c r="H49" s="2486"/>
      <c r="I49" s="2513"/>
      <c r="J49" s="2513"/>
      <c r="K49" s="2483" t="str">
        <f>J48&amp;".1"</f>
        <v>....1.1</v>
      </c>
      <c r="L49" s="1591" t="s">
        <v>488</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530</v>
      </c>
      <c r="AN49" s="738">
        <f>STRCHECKDATE(V50:AL50)</f>
      </c>
      <c r="AO49" s="727"/>
      <c r="AP49" s="727" t="str">
        <f>IF(T49="","",T49)</f>
        <v/>
      </c>
      <c r="AQ49" s="727"/>
      <c r="AR49" s="727"/>
      <c r="AS49" s="1382">
        <v>21</v>
      </c>
    </row>
    <row customHeight="1" ht="1.05">
      <c r="A50" s="1590" t="s">
        <v>249</v>
      </c>
      <c r="B50" s="1590" t="s">
        <v>250</v>
      </c>
      <c r="C50" s="1590" t="s">
        <v>251</v>
      </c>
      <c r="D50" s="1590" t="s">
        <v>252</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249</v>
      </c>
      <c r="B51" s="1590" t="s">
        <v>250</v>
      </c>
      <c r="C51" s="1590" t="s">
        <v>251</v>
      </c>
      <c r="D51" s="1590" t="s">
        <v>252</v>
      </c>
      <c r="E51" s="2486"/>
      <c r="F51" s="2486"/>
      <c r="G51" s="2486"/>
      <c r="H51" s="2486"/>
      <c r="I51" s="2513"/>
      <c r="J51" s="2483"/>
      <c r="K51" s="1590"/>
      <c r="L51" s="1591"/>
      <c r="P51" s="2484"/>
      <c r="Q51" s="2484"/>
      <c r="R51" s="583"/>
      <c r="S51" s="1505"/>
      <c r="T51" s="514" t="s">
        <v>490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249</v>
      </c>
      <c r="B52" s="1590" t="s">
        <v>250</v>
      </c>
      <c r="C52" s="1590" t="s">
        <v>251</v>
      </c>
      <c r="D52" s="1590" t="s">
        <v>252</v>
      </c>
      <c r="E52" s="2486"/>
      <c r="F52" s="2486"/>
      <c r="G52" s="2486"/>
      <c r="H52" s="2486"/>
      <c r="I52" s="2483"/>
      <c r="J52" s="1590"/>
      <c r="K52" s="1590"/>
      <c r="L52" s="1591"/>
      <c r="P52" s="2484"/>
      <c r="Q52" s="1558"/>
      <c r="R52" s="583"/>
      <c r="S52" s="1505"/>
      <c r="T52" s="592" t="s">
        <v>491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249</v>
      </c>
      <c r="B53" s="1590" t="s">
        <v>250</v>
      </c>
      <c r="C53" s="1590" t="s">
        <v>251</v>
      </c>
      <c r="D53" s="1590" t="s">
        <v>252</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331" customFormat="1" customHeight="1" ht="1.05">
      <c r="A54" s="1570" t="s">
        <v>249</v>
      </c>
      <c r="B54" s="1570" t="s">
        <v>250</v>
      </c>
      <c r="C54" s="1570" t="s">
        <v>251</v>
      </c>
      <c r="D54" s="1541"/>
      <c r="E54" s="2486"/>
      <c r="F54" s="2486"/>
      <c r="G54" s="2485"/>
      <c r="H54" s="1541"/>
      <c r="I54" s="1541"/>
      <c r="J54" s="1541"/>
      <c r="K54" s="1541"/>
      <c r="L54" s="1566"/>
      <c r="M54" s="1542"/>
      <c r="N54" s="1542"/>
      <c r="P54" s="1543"/>
      <c r="Q54" s="1544"/>
      <c r="R54" s="1543"/>
      <c r="S54" s="1549"/>
      <c r="T54" s="1552" t="s">
        <v>493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331" customFormat="1" customHeight="1" ht="1.05">
      <c r="A55" s="1570" t="s">
        <v>249</v>
      </c>
      <c r="B55" s="1570" t="s">
        <v>250</v>
      </c>
      <c r="C55" s="1541"/>
      <c r="D55" s="1541"/>
      <c r="E55" s="2486"/>
      <c r="F55" s="2485"/>
      <c r="G55" s="1541"/>
      <c r="H55" s="1541"/>
      <c r="I55" s="1541"/>
      <c r="J55" s="1541"/>
      <c r="K55" s="1541"/>
      <c r="L55" s="1566"/>
      <c r="M55" s="1548"/>
      <c r="N55" s="1548"/>
      <c r="P55" s="1543"/>
      <c r="Q55" s="1544"/>
      <c r="R55" s="1543"/>
      <c r="S55" s="1549"/>
      <c r="T55" s="1552" t="s">
        <v>494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331" customFormat="1" customHeight="1" ht="1.05">
      <c r="A56" s="1570" t="s">
        <v>249</v>
      </c>
      <c r="B56" s="1570"/>
      <c r="C56" s="1570"/>
      <c r="D56" s="1570"/>
      <c r="E56" s="2485"/>
      <c r="F56" s="1570"/>
      <c r="G56" s="1570"/>
      <c r="H56" s="1570"/>
      <c r="I56" s="1570"/>
      <c r="J56" s="1570"/>
      <c r="K56" s="1570"/>
      <c r="L56" s="1573"/>
      <c r="M56" s="1548"/>
      <c r="N56" s="1548"/>
      <c r="O56" s="745"/>
      <c r="P56" s="607"/>
      <c r="Q56" s="1571"/>
      <c r="R56" s="607"/>
      <c r="S56" s="1549"/>
      <c r="T56" s="1552" t="s">
        <v>495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33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527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9FE7E-0618-CBFB-CE89-B960124DA81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8" width="3.7109375" hidden="1" customWidth="1"/>
    <col min="17" max="18" style="13119" width="3.00390625" customWidth="1"/>
    <col min="19" max="19" style="13120" width="12.00390625" customWidth="1"/>
    <col min="20" max="20" style="12253" width="31.00390625" customWidth="1"/>
    <col min="21" max="21" style="12253" width="0.140625" customWidth="1"/>
    <col min="22" max="22" style="12253" width="24.7109375" hidden="1" customWidth="1"/>
    <col min="23" max="23" style="12253" width="0.140625" hidden="1" customWidth="1"/>
    <col min="24" max="25" style="12253" width="24.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24.7109375" customWidth="1"/>
    <col min="31" max="31" style="12253" width="0.140625" customWidth="1"/>
    <col min="32" max="33" style="12253" width="24.00390625" customWidth="1"/>
    <col min="34" max="34" style="12253" width="11.00390625" customWidth="1"/>
    <col min="35" max="35" style="12253" width="3.7109375" customWidth="1"/>
    <col min="36" max="36" style="12253" width="11.00390625" customWidth="1"/>
    <col min="37" max="37" style="12253" width="8.57421875" hidden="1" customWidth="1"/>
    <col min="38" max="38" style="12253" width="4.00390625" customWidth="1"/>
    <col min="39" max="39" style="12253" width="115.00390625" customWidth="1"/>
    <col min="40" max="44" style="12331" width="10.00390625" customWidth="1"/>
    <col min="45" max="45" style="1225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210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475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476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477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478</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479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480</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481</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482</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485</v>
      </c>
      <c r="M7" s="764"/>
      <c r="N7" s="1593"/>
      <c r="P7" s="2484"/>
      <c r="Q7" s="2484">
        <v>1</v>
      </c>
      <c r="R7" s="1869"/>
      <c r="S7" s="2234">
        <f>$J7</f>
      </c>
      <c r="T7" s="513" t="s">
        <v>486</v>
      </c>
      <c r="U7" s="527"/>
      <c r="V7" s="2532"/>
      <c r="W7" s="2532"/>
      <c r="X7" s="2532"/>
      <c r="Y7" s="2532"/>
      <c r="Z7" s="2532"/>
      <c r="AA7" s="2532"/>
      <c r="AB7" s="2532"/>
      <c r="AC7" s="2532"/>
      <c r="AD7" s="2532"/>
      <c r="AE7" s="2532"/>
      <c r="AF7" s="2532"/>
      <c r="AG7" s="2532"/>
      <c r="AH7" s="2532"/>
      <c r="AI7" s="2532"/>
      <c r="AJ7" s="2532"/>
      <c r="AK7" s="2532"/>
      <c r="AL7" s="2532"/>
      <c r="AM7" s="2237" t="s">
        <v>487</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488</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489</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490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491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33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493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33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494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33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495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330" customFormat="1" customHeight="1" ht="22.5" hidden="1">
      <c r="L20" s="1556"/>
      <c r="M20" s="1589"/>
      <c r="N20" s="1589"/>
      <c r="O20" s="1594" t="s">
        <v>496</v>
      </c>
      <c r="P20" s="1589"/>
      <c r="Q20" s="1598"/>
      <c r="R20" s="1598"/>
      <c r="S20" s="956"/>
      <c r="Z20" s="1594"/>
      <c r="AB20" s="1594"/>
      <c r="AC20" s="1593"/>
      <c r="AH20" s="1594"/>
      <c r="AJ20" s="1594"/>
      <c r="AK20" s="1593"/>
      <c r="AN20" s="738"/>
      <c r="AO20" s="738"/>
      <c r="AP20" s="738"/>
      <c r="AQ20" s="738"/>
      <c r="AR20" s="738"/>
      <c r="AS20" s="1387">
        <v>0</v>
      </c>
    </row>
    <row s="12330" customFormat="1" customHeight="1" ht="14.25" hidden="1">
      <c r="L21" s="1556"/>
      <c r="M21" s="1589"/>
      <c r="N21" s="1589"/>
      <c r="O21" s="1589"/>
      <c r="P21" s="1589"/>
      <c r="Q21" s="1598"/>
      <c r="R21" s="1598"/>
      <c r="S21" s="956"/>
      <c r="AC21" s="1593"/>
      <c r="AK21" s="1593"/>
      <c r="AN21" s="738"/>
      <c r="AO21" s="738"/>
      <c r="AP21" s="738"/>
      <c r="AQ21" s="738"/>
      <c r="AR21" s="738"/>
      <c r="AS21" s="1387">
        <v>0</v>
      </c>
    </row>
    <row s="12330" customFormat="1" customHeight="1" ht="14.25" hidden="1">
      <c r="L22" s="1556"/>
      <c r="M22" s="1589"/>
      <c r="N22" s="1589"/>
      <c r="O22" s="1591" t="s">
        <v>497</v>
      </c>
      <c r="P22" s="1589"/>
      <c r="Q22" s="1598"/>
      <c r="R22" s="1598"/>
      <c r="S22" s="956"/>
      <c r="T22" s="1387" t="s">
        <v>498</v>
      </c>
      <c r="AA22" s="413" t="s">
        <v>499</v>
      </c>
      <c r="AC22" s="413" t="s">
        <v>500</v>
      </c>
      <c r="AD22" s="1387" t="s">
        <v>498</v>
      </c>
      <c r="AI22" s="413" t="s">
        <v>501</v>
      </c>
      <c r="AK22" s="413" t="s">
        <v>500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"Байкалэнерго"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6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502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67" customFormat="1" customHeight="1" ht="18.75" hidden="1">
      <c r="A31" s="1595"/>
      <c r="B31" s="1595"/>
      <c r="C31" s="1595"/>
      <c r="D31" s="1595"/>
      <c r="E31" s="1595"/>
      <c r="F31" s="1595"/>
      <c r="G31" s="1595"/>
      <c r="H31" s="1595"/>
      <c r="I31" s="1595"/>
      <c r="J31" s="1595"/>
      <c r="K31" s="1595"/>
      <c r="L31" s="1596"/>
      <c r="M31" s="1595"/>
      <c r="N31" s="1595"/>
      <c r="O31" s="1595"/>
      <c r="S31" s="2477" t="s">
        <v>503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6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67" customFormat="1" customHeight="1" ht="18.75" hidden="1">
      <c r="A34" s="1595"/>
      <c r="B34" s="1595"/>
      <c r="C34" s="1595"/>
      <c r="D34" s="1595"/>
      <c r="E34" s="1595"/>
      <c r="F34" s="1595"/>
      <c r="G34" s="1595"/>
      <c r="H34" s="1595"/>
      <c r="I34" s="1595"/>
      <c r="J34" s="1595"/>
      <c r="K34" s="1595"/>
      <c r="L34" s="1596"/>
      <c r="M34" s="1595"/>
      <c r="N34" s="1595"/>
      <c r="O34" s="1595"/>
      <c r="S34" s="2477" t="s">
        <v>504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67" customFormat="1" customHeight="1" ht="18.75" hidden="1">
      <c r="A35" s="1595"/>
      <c r="B35" s="1595"/>
      <c r="C35" s="1595"/>
      <c r="D35" s="1595"/>
      <c r="E35" s="1595"/>
      <c r="F35" s="1595"/>
      <c r="G35" s="1595"/>
      <c r="H35" s="1595"/>
      <c r="I35" s="1595"/>
      <c r="J35" s="1595"/>
      <c r="K35" s="1595"/>
      <c r="L35" s="1596"/>
      <c r="M35" s="1595"/>
      <c r="N35" s="1595"/>
      <c r="O35" s="1595"/>
      <c r="S35" s="2477" t="s">
        <v>505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6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506</v>
      </c>
      <c r="AD36" s="553"/>
      <c r="AE36" s="553"/>
      <c r="AF36" s="553"/>
      <c r="AG36" s="553"/>
      <c r="AH36" s="553"/>
      <c r="AI36" s="553"/>
      <c r="AJ36" s="553"/>
      <c r="AK36" s="505" t="s">
        <v>506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379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380</v>
      </c>
      <c r="AS38" s="1382">
        <v>14</v>
      </c>
    </row>
    <row customHeight="1" ht="14.699999999999998">
      <c r="Q39" s="603"/>
      <c r="R39" s="603"/>
      <c r="S39" s="2500" t="s">
        <v>87</v>
      </c>
      <c r="T39" s="2436" t="s">
        <v>507</v>
      </c>
      <c r="U39" s="528"/>
      <c r="V39" s="2501" t="s">
        <v>508</v>
      </c>
      <c r="W39" s="2502"/>
      <c r="X39" s="2502"/>
      <c r="Y39" s="2502"/>
      <c r="Z39" s="2502"/>
      <c r="AA39" s="2502"/>
      <c r="AB39" s="2503"/>
      <c r="AC39" s="2504" t="s">
        <v>509</v>
      </c>
      <c r="AD39" s="2501" t="s">
        <v>508</v>
      </c>
      <c r="AE39" s="2502"/>
      <c r="AF39" s="2502"/>
      <c r="AG39" s="2502"/>
      <c r="AH39" s="2502"/>
      <c r="AI39" s="2502"/>
      <c r="AJ39" s="2503"/>
      <c r="AK39" s="2504" t="s">
        <v>510</v>
      </c>
      <c r="AL39" s="2507" t="s">
        <v>511</v>
      </c>
      <c r="AM39" s="2354"/>
      <c r="AS39" s="1382">
        <v>14</v>
      </c>
    </row>
    <row customHeight="1" ht="35.699999999999996">
      <c r="Q40" s="603"/>
      <c r="R40" s="603"/>
      <c r="S40" s="2500"/>
      <c r="T40" s="2436"/>
      <c r="U40" s="1258"/>
      <c r="V40" s="2487" t="s">
        <v>512</v>
      </c>
      <c r="W40" s="2510"/>
      <c r="X40" s="2489" t="s">
        <v>514</v>
      </c>
      <c r="Y40" s="2490"/>
      <c r="Z40" s="2489" t="s">
        <v>515</v>
      </c>
      <c r="AA40" s="2496"/>
      <c r="AB40" s="2490"/>
      <c r="AC40" s="2505"/>
      <c r="AD40" s="2487" t="s">
        <v>529</v>
      </c>
      <c r="AE40" s="2510"/>
      <c r="AF40" s="2489" t="s">
        <v>514</v>
      </c>
      <c r="AG40" s="2490"/>
      <c r="AH40" s="2489" t="s">
        <v>515</v>
      </c>
      <c r="AI40" s="2496"/>
      <c r="AJ40" s="2490"/>
      <c r="AK40" s="2505"/>
      <c r="AL40" s="2508"/>
      <c r="AM40" s="2354"/>
      <c r="AS40" s="1382">
        <v>34</v>
      </c>
    </row>
    <row customHeight="1" ht="35.699999999999996">
      <c r="A41" s="1597"/>
      <c r="B41" s="1597" t="s">
        <v>222</v>
      </c>
      <c r="C41" s="1597" t="s">
        <v>223</v>
      </c>
      <c r="D41" s="1597" t="s">
        <v>224</v>
      </c>
      <c r="E41" s="1591" t="s">
        <v>516</v>
      </c>
      <c r="F41" s="1591" t="s">
        <v>517</v>
      </c>
      <c r="G41" s="1591" t="s">
        <v>518</v>
      </c>
      <c r="H41" s="1591" t="s">
        <v>519</v>
      </c>
      <c r="I41" s="1591" t="s">
        <v>520</v>
      </c>
      <c r="J41" s="1591" t="s">
        <v>521</v>
      </c>
      <c r="K41" s="1591" t="s">
        <v>522</v>
      </c>
      <c r="L41" s="1591" t="s">
        <v>497</v>
      </c>
      <c r="Q41" s="603"/>
      <c r="R41" s="603"/>
      <c r="S41" s="2500"/>
      <c r="T41" s="2436"/>
      <c r="U41" s="529"/>
      <c r="V41" s="2488"/>
      <c r="W41" s="2511"/>
      <c r="X41" s="1449" t="s">
        <v>523</v>
      </c>
      <c r="Y41" s="1449" t="s">
        <v>524</v>
      </c>
      <c r="Z41" s="1565" t="s">
        <v>525</v>
      </c>
      <c r="AA41" s="2497" t="s">
        <v>526</v>
      </c>
      <c r="AB41" s="2498"/>
      <c r="AC41" s="2506"/>
      <c r="AD41" s="2488"/>
      <c r="AE41" s="2511"/>
      <c r="AF41" s="1449" t="s">
        <v>523</v>
      </c>
      <c r="AG41" s="1449" t="s">
        <v>524</v>
      </c>
      <c r="AH41" s="1565" t="s">
        <v>525</v>
      </c>
      <c r="AI41" s="2497" t="s">
        <v>526</v>
      </c>
      <c r="AJ41" s="2498"/>
      <c r="AK41" s="2506"/>
      <c r="AL41" s="2509"/>
      <c r="AM41" s="2354"/>
      <c r="AS41" s="1382">
        <v>34</v>
      </c>
    </row>
    <row s="1287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210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261</v>
      </c>
      <c r="B44" s="1590" t="s">
        <v>262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476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477</v>
      </c>
      <c r="AO44" s="727"/>
      <c r="AP44" s="727" t="str">
        <f>IF(T44="","",T44)</f>
        <v>Территория действия тарифа</v>
      </c>
      <c r="AQ44" s="727"/>
      <c r="AR44" s="727"/>
      <c r="AS44" s="1382">
        <v>21</v>
      </c>
    </row>
    <row customHeight="1" ht="24">
      <c r="A45" s="1590" t="s">
        <v>261</v>
      </c>
      <c r="B45" s="1590" t="s">
        <v>262</v>
      </c>
      <c r="C45" s="1590" t="s">
        <v>263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478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479</v>
      </c>
      <c r="AO45" s="727"/>
      <c r="AP45" s="727" t="str">
        <f>IF(T45="","",T45)</f>
        <v>Наименование системы теплоснабжения </v>
      </c>
      <c r="AQ45" s="727"/>
      <c r="AR45" s="727"/>
      <c r="AS45" s="1382">
        <v>23</v>
      </c>
    </row>
    <row customHeight="1" ht="22.049999999999997">
      <c r="A46" s="1590" t="s">
        <v>261</v>
      </c>
      <c r="B46" s="1590" t="s">
        <v>262</v>
      </c>
      <c r="C46" s="1590" t="s">
        <v>263</v>
      </c>
      <c r="D46" s="1590" t="s">
        <v>264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480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481</v>
      </c>
      <c r="AO46" s="727"/>
      <c r="AP46" s="727" t="str">
        <f>IF(T46="","",T46)</f>
        <v>Источник тепловой энергии  </v>
      </c>
      <c r="AQ46" s="727"/>
      <c r="AR46" s="727"/>
      <c r="AS46" s="1382">
        <v>21</v>
      </c>
    </row>
    <row s="12331" customFormat="1" customHeight="1" ht="0">
      <c r="A47" s="1570" t="s">
        <v>261</v>
      </c>
      <c r="B47" s="1570" t="s">
        <v>262</v>
      </c>
      <c r="C47" s="1570" t="s">
        <v>263</v>
      </c>
      <c r="D47" s="1570" t="s">
        <v>264</v>
      </c>
      <c r="E47" s="2486"/>
      <c r="F47" s="2486"/>
      <c r="G47" s="2486"/>
      <c r="H47" s="2486"/>
      <c r="I47" s="2483" t="str">
        <f>S46&amp;".1"</f>
        <v>....1</v>
      </c>
      <c r="J47" s="1570"/>
      <c r="K47" s="1570"/>
      <c r="L47" s="1573" t="s">
        <v>482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261</v>
      </c>
      <c r="B48" s="1590" t="s">
        <v>262</v>
      </c>
      <c r="C48" s="1590" t="s">
        <v>263</v>
      </c>
      <c r="D48" s="1590" t="s">
        <v>264</v>
      </c>
      <c r="E48" s="2486"/>
      <c r="F48" s="2486"/>
      <c r="G48" s="2486"/>
      <c r="H48" s="2486"/>
      <c r="I48" s="2513"/>
      <c r="J48" s="2483" t="str">
        <f>S46&amp;".1"</f>
        <v>....1</v>
      </c>
      <c r="K48" s="1590"/>
      <c r="L48" s="1591" t="s">
        <v>485</v>
      </c>
      <c r="P48" s="2484"/>
      <c r="Q48" s="2484">
        <v>1</v>
      </c>
      <c r="R48" s="584"/>
      <c r="S48" s="1563" t="str">
        <f>$J48</f>
        <v>....1</v>
      </c>
      <c r="T48" s="513" t="s">
        <v>486</v>
      </c>
      <c r="U48" s="527"/>
      <c r="V48" s="2472"/>
      <c r="W48" s="2473"/>
      <c r="X48" s="2473"/>
      <c r="Y48" s="2473"/>
      <c r="Z48" s="2473"/>
      <c r="AA48" s="2473"/>
      <c r="AB48" s="2473"/>
      <c r="AC48" s="2474"/>
      <c r="AD48" s="2472"/>
      <c r="AE48" s="2473"/>
      <c r="AF48" s="2473"/>
      <c r="AG48" s="2473"/>
      <c r="AH48" s="2473"/>
      <c r="AI48" s="2473"/>
      <c r="AJ48" s="2473"/>
      <c r="AK48" s="2473"/>
      <c r="AL48" s="2474"/>
      <c r="AM48" s="1485" t="s">
        <v>487</v>
      </c>
      <c r="AO48" s="727"/>
      <c r="AP48" s="727" t="str">
        <f>IF(T48="","",T48)</f>
        <v>Группа потребителей</v>
      </c>
      <c r="AQ48" s="727"/>
      <c r="AR48" s="727"/>
      <c r="AS48" s="1382">
        <v>21</v>
      </c>
    </row>
    <row customHeight="1" ht="22.049999999999997">
      <c r="A49" s="1590" t="s">
        <v>261</v>
      </c>
      <c r="B49" s="1590" t="s">
        <v>262</v>
      </c>
      <c r="C49" s="1590" t="s">
        <v>263</v>
      </c>
      <c r="D49" s="1590" t="s">
        <v>264</v>
      </c>
      <c r="E49" s="2486"/>
      <c r="F49" s="2486"/>
      <c r="G49" s="2486"/>
      <c r="H49" s="2486"/>
      <c r="I49" s="2513"/>
      <c r="J49" s="2513"/>
      <c r="K49" s="2483" t="str">
        <f>J48&amp;".1"</f>
        <v>....1.1</v>
      </c>
      <c r="L49" s="1591" t="s">
        <v>488</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530</v>
      </c>
      <c r="AN49" s="738">
        <f>STRCHECKDATE(V50:AL50)</f>
      </c>
      <c r="AO49" s="727"/>
      <c r="AP49" s="727" t="str">
        <f>IF(T49="","",T49)</f>
        <v/>
      </c>
      <c r="AQ49" s="727"/>
      <c r="AR49" s="727"/>
      <c r="AS49" s="1382">
        <v>21</v>
      </c>
    </row>
    <row customHeight="1" ht="1.05">
      <c r="A50" s="1590" t="s">
        <v>261</v>
      </c>
      <c r="B50" s="1590" t="s">
        <v>262</v>
      </c>
      <c r="C50" s="1590" t="s">
        <v>263</v>
      </c>
      <c r="D50" s="1590" t="s">
        <v>264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261</v>
      </c>
      <c r="B51" s="1590" t="s">
        <v>262</v>
      </c>
      <c r="C51" s="1590" t="s">
        <v>263</v>
      </c>
      <c r="D51" s="1590" t="s">
        <v>264</v>
      </c>
      <c r="E51" s="2486"/>
      <c r="F51" s="2486"/>
      <c r="G51" s="2486"/>
      <c r="H51" s="2486"/>
      <c r="I51" s="2513"/>
      <c r="J51" s="2483"/>
      <c r="K51" s="1590"/>
      <c r="L51" s="1591"/>
      <c r="P51" s="2484"/>
      <c r="Q51" s="2484"/>
      <c r="R51" s="583"/>
      <c r="S51" s="1505"/>
      <c r="T51" s="514" t="s">
        <v>490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261</v>
      </c>
      <c r="B52" s="1590" t="s">
        <v>262</v>
      </c>
      <c r="C52" s="1590" t="s">
        <v>263</v>
      </c>
      <c r="D52" s="1590" t="s">
        <v>264</v>
      </c>
      <c r="E52" s="2486"/>
      <c r="F52" s="2486"/>
      <c r="G52" s="2486"/>
      <c r="H52" s="2486"/>
      <c r="I52" s="2483"/>
      <c r="J52" s="1590"/>
      <c r="K52" s="1590"/>
      <c r="L52" s="1591"/>
      <c r="P52" s="2484"/>
      <c r="Q52" s="1558"/>
      <c r="R52" s="583"/>
      <c r="S52" s="1505"/>
      <c r="T52" s="592" t="s">
        <v>491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261</v>
      </c>
      <c r="B53" s="1590" t="s">
        <v>262</v>
      </c>
      <c r="C53" s="1590" t="s">
        <v>263</v>
      </c>
      <c r="D53" s="1590" t="s">
        <v>264</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331" customFormat="1" customHeight="1" ht="1.05">
      <c r="A54" s="1570" t="s">
        <v>261</v>
      </c>
      <c r="B54" s="1570" t="s">
        <v>262</v>
      </c>
      <c r="C54" s="1570" t="s">
        <v>263</v>
      </c>
      <c r="D54" s="1541"/>
      <c r="E54" s="2486"/>
      <c r="F54" s="2486"/>
      <c r="G54" s="2485"/>
      <c r="H54" s="1541"/>
      <c r="I54" s="1541"/>
      <c r="J54" s="1541"/>
      <c r="K54" s="1541"/>
      <c r="L54" s="1566"/>
      <c r="M54" s="1542"/>
      <c r="N54" s="1542"/>
      <c r="P54" s="1543"/>
      <c r="Q54" s="1544"/>
      <c r="R54" s="1543"/>
      <c r="S54" s="1549"/>
      <c r="T54" s="1552" t="s">
        <v>493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2331" customFormat="1" customHeight="1" ht="1.05">
      <c r="A55" s="1570" t="s">
        <v>261</v>
      </c>
      <c r="B55" s="1570" t="s">
        <v>262</v>
      </c>
      <c r="C55" s="1541"/>
      <c r="D55" s="1541"/>
      <c r="E55" s="2486"/>
      <c r="F55" s="2485"/>
      <c r="G55" s="1541"/>
      <c r="H55" s="1541"/>
      <c r="I55" s="1541"/>
      <c r="J55" s="1541"/>
      <c r="K55" s="1541"/>
      <c r="L55" s="1566"/>
      <c r="M55" s="1548"/>
      <c r="N55" s="1548"/>
      <c r="P55" s="1543"/>
      <c r="Q55" s="1544"/>
      <c r="R55" s="1543"/>
      <c r="S55" s="1549"/>
      <c r="T55" s="1552" t="s">
        <v>494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2331" customFormat="1" customHeight="1" ht="1.05">
      <c r="A56" s="1570" t="s">
        <v>261</v>
      </c>
      <c r="B56" s="1570"/>
      <c r="C56" s="1570"/>
      <c r="D56" s="1570"/>
      <c r="E56" s="2485"/>
      <c r="F56" s="1570"/>
      <c r="G56" s="1570"/>
      <c r="H56" s="1570"/>
      <c r="I56" s="1570"/>
      <c r="J56" s="1570"/>
      <c r="K56" s="1570"/>
      <c r="L56" s="1573"/>
      <c r="M56" s="1548"/>
      <c r="N56" s="1548"/>
      <c r="O56" s="745"/>
      <c r="P56" s="607"/>
      <c r="Q56" s="1571"/>
      <c r="R56" s="607"/>
      <c r="S56" s="1549"/>
      <c r="T56" s="1552" t="s">
        <v>495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233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527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A6B4B-A267-781F-5106-3F123847900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8" width="3.7109375" hidden="1" customWidth="1"/>
    <col min="17" max="18" style="13119" width="3.00390625" customWidth="1"/>
    <col min="19" max="19" style="13120" width="12.00390625" customWidth="1"/>
    <col min="20" max="20" style="12253" width="31.00390625" customWidth="1"/>
    <col min="21" max="21" style="12253" width="0.140625" customWidth="1"/>
    <col min="22" max="22" style="12253" width="24.7109375" hidden="1" customWidth="1"/>
    <col min="23" max="23" style="12253" width="0.140625" hidden="1" customWidth="1"/>
    <col min="24" max="25" style="12253" width="24.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24.7109375" customWidth="1"/>
    <col min="31" max="31" style="12253" width="0.140625" customWidth="1"/>
    <col min="32" max="33" style="12253" width="24.00390625" customWidth="1"/>
    <col min="34" max="34" style="12253" width="11.00390625" customWidth="1"/>
    <col min="35" max="35" style="12253" width="3.7109375" customWidth="1"/>
    <col min="36" max="36" style="12253" width="11.00390625" customWidth="1"/>
    <col min="37" max="37" style="12253" width="8.57421875" hidden="1" customWidth="1"/>
    <col min="38" max="38" style="12253" width="4.00390625" customWidth="1"/>
    <col min="39" max="39" style="12253" width="115.00390625" customWidth="1"/>
    <col min="40" max="44" style="12331" width="10.00390625" customWidth="1"/>
    <col min="45" max="45" style="1225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210</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475</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476</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477</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478</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479</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480</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481</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482</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485</v>
      </c>
      <c r="M7" s="764"/>
      <c r="N7" s="1593"/>
      <c r="P7" s="2484"/>
      <c r="Q7" s="2484">
        <v>1</v>
      </c>
      <c r="R7" s="584"/>
      <c r="S7" s="1563">
        <f>$J7</f>
      </c>
      <c r="T7" s="513" t="s">
        <v>486</v>
      </c>
      <c r="U7" s="527"/>
      <c r="V7" s="2472"/>
      <c r="W7" s="2473"/>
      <c r="X7" s="2473"/>
      <c r="Y7" s="2473"/>
      <c r="Z7" s="2473"/>
      <c r="AA7" s="2473"/>
      <c r="AB7" s="2473"/>
      <c r="AC7" s="2474"/>
      <c r="AD7" s="2472"/>
      <c r="AE7" s="2473"/>
      <c r="AF7" s="2473"/>
      <c r="AG7" s="2473"/>
      <c r="AH7" s="2473"/>
      <c r="AI7" s="2473"/>
      <c r="AJ7" s="2473"/>
      <c r="AK7" s="2473"/>
      <c r="AL7" s="2474"/>
      <c r="AM7" s="1485" t="s">
        <v>487</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488</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489</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490</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491</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2331"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493</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2331"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494</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2331"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495</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2330" customFormat="1" customHeight="1" ht="22.5" hidden="1">
      <c r="L20" s="1556"/>
      <c r="M20" s="1589"/>
      <c r="N20" s="1589"/>
      <c r="O20" s="1594" t="s">
        <v>496</v>
      </c>
      <c r="P20" s="1589"/>
      <c r="Q20" s="1598"/>
      <c r="R20" s="1598"/>
      <c r="S20" s="956"/>
      <c r="Z20" s="1594"/>
      <c r="AB20" s="1594"/>
      <c r="AC20" s="1593"/>
      <c r="AH20" s="1594"/>
      <c r="AJ20" s="1594"/>
      <c r="AK20" s="1593"/>
      <c r="AN20" s="738"/>
      <c r="AO20" s="738"/>
      <c r="AP20" s="738"/>
      <c r="AQ20" s="738"/>
      <c r="AR20" s="738"/>
      <c r="AS20" s="1387">
        <v>0</v>
      </c>
    </row>
    <row s="12330" customFormat="1" customHeight="1" ht="14.25" hidden="1">
      <c r="L21" s="1556"/>
      <c r="M21" s="1589"/>
      <c r="N21" s="1589"/>
      <c r="O21" s="1589"/>
      <c r="P21" s="1589"/>
      <c r="Q21" s="1598"/>
      <c r="R21" s="1598"/>
      <c r="S21" s="956"/>
      <c r="AC21" s="1593"/>
      <c r="AK21" s="1593"/>
      <c r="AN21" s="738"/>
      <c r="AO21" s="738"/>
      <c r="AP21" s="738"/>
      <c r="AQ21" s="738"/>
      <c r="AR21" s="738"/>
      <c r="AS21" s="1387">
        <v>0</v>
      </c>
    </row>
    <row s="12330" customFormat="1" customHeight="1" ht="14.25" hidden="1">
      <c r="L22" s="1556"/>
      <c r="M22" s="1589"/>
      <c r="N22" s="1589"/>
      <c r="O22" s="1591" t="s">
        <v>497</v>
      </c>
      <c r="P22" s="1589"/>
      <c r="Q22" s="1598"/>
      <c r="R22" s="1598"/>
      <c r="S22" s="956"/>
      <c r="T22" s="1387" t="s">
        <v>498</v>
      </c>
      <c r="AA22" s="413" t="s">
        <v>499</v>
      </c>
      <c r="AC22" s="413" t="s">
        <v>500</v>
      </c>
      <c r="AD22" s="1387" t="s">
        <v>498</v>
      </c>
      <c r="AI22" s="413" t="s">
        <v>501</v>
      </c>
      <c r="AK22" s="413" t="s">
        <v>500</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"Байкалэнерго"</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2467" customFormat="1" customHeight="1" ht="25.5" hidden="1">
      <c r="A29" s="1595"/>
      <c r="B29" s="1595"/>
      <c r="C29" s="1595"/>
      <c r="D29" s="1595"/>
      <c r="E29" s="1595"/>
      <c r="F29" s="1595"/>
      <c r="G29" s="1595"/>
      <c r="H29" s="1595"/>
      <c r="I29" s="1595"/>
      <c r="J29" s="1595"/>
      <c r="K29" s="1595"/>
      <c r="L29" s="1596"/>
      <c r="M29" s="1595"/>
      <c r="N29" s="1595"/>
      <c r="O29" s="1595"/>
      <c r="S29" s="2477" t="s">
        <v>41</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502</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2467" customFormat="1" customHeight="1" ht="18.75" hidden="1">
      <c r="A31" s="1595"/>
      <c r="B31" s="1595"/>
      <c r="C31" s="1595"/>
      <c r="D31" s="1595"/>
      <c r="E31" s="1595"/>
      <c r="F31" s="1595"/>
      <c r="G31" s="1595"/>
      <c r="H31" s="1595"/>
      <c r="I31" s="1595"/>
      <c r="J31" s="1595"/>
      <c r="K31" s="1595"/>
      <c r="L31" s="1596"/>
      <c r="M31" s="1595"/>
      <c r="N31" s="1595"/>
      <c r="O31" s="1595"/>
      <c r="S31" s="2477" t="s">
        <v>503</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2467" customFormat="1" customHeight="1" ht="18.75" hidden="1">
      <c r="A32" s="1595"/>
      <c r="B32" s="1595"/>
      <c r="C32" s="1595"/>
      <c r="D32" s="1595"/>
      <c r="E32" s="1595"/>
      <c r="F32" s="1595"/>
      <c r="G32" s="1595"/>
      <c r="H32" s="1595"/>
      <c r="I32" s="1595"/>
      <c r="J32" s="1595"/>
      <c r="K32" s="1595"/>
      <c r="L32" s="1596"/>
      <c r="M32" s="1595"/>
      <c r="N32" s="1595"/>
      <c r="O32" s="1595"/>
      <c r="S32" s="2477" t="s">
        <v>42</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2467" customFormat="1" customHeight="1" ht="18.75" hidden="1">
      <c r="A34" s="1595"/>
      <c r="B34" s="1595"/>
      <c r="C34" s="1595"/>
      <c r="D34" s="1595"/>
      <c r="E34" s="1595"/>
      <c r="F34" s="1595"/>
      <c r="G34" s="1595"/>
      <c r="H34" s="1595"/>
      <c r="I34" s="1595"/>
      <c r="J34" s="1595"/>
      <c r="K34" s="1595"/>
      <c r="L34" s="1596"/>
      <c r="M34" s="1595"/>
      <c r="N34" s="1595"/>
      <c r="O34" s="1595"/>
      <c r="S34" s="2477" t="s">
        <v>504</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2467" customFormat="1" customHeight="1" ht="25.5" hidden="1">
      <c r="A35" s="1595"/>
      <c r="B35" s="1595"/>
      <c r="C35" s="1595"/>
      <c r="D35" s="1595"/>
      <c r="E35" s="1595"/>
      <c r="F35" s="1595"/>
      <c r="G35" s="1595"/>
      <c r="H35" s="1595"/>
      <c r="I35" s="1595"/>
      <c r="J35" s="1595"/>
      <c r="K35" s="1595"/>
      <c r="L35" s="1596"/>
      <c r="M35" s="1595"/>
      <c r="N35" s="1595"/>
      <c r="O35" s="1595"/>
      <c r="S35" s="2477" t="s">
        <v>505</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246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506</v>
      </c>
      <c r="AD36" s="553"/>
      <c r="AE36" s="553"/>
      <c r="AF36" s="553"/>
      <c r="AG36" s="553"/>
      <c r="AH36" s="553"/>
      <c r="AI36" s="553"/>
      <c r="AJ36" s="553"/>
      <c r="AK36" s="505" t="s">
        <v>506</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379</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380</v>
      </c>
      <c r="AS38" s="1382">
        <v>14</v>
      </c>
    </row>
    <row customHeight="1" ht="14.699999999999998">
      <c r="Q39" s="603"/>
      <c r="R39" s="603"/>
      <c r="S39" s="2500" t="s">
        <v>87</v>
      </c>
      <c r="T39" s="2436" t="s">
        <v>507</v>
      </c>
      <c r="U39" s="528"/>
      <c r="V39" s="2501" t="s">
        <v>508</v>
      </c>
      <c r="W39" s="2502"/>
      <c r="X39" s="2502"/>
      <c r="Y39" s="2502"/>
      <c r="Z39" s="2502"/>
      <c r="AA39" s="2502"/>
      <c r="AB39" s="2503"/>
      <c r="AC39" s="2504" t="s">
        <v>509</v>
      </c>
      <c r="AD39" s="2501" t="s">
        <v>508</v>
      </c>
      <c r="AE39" s="2502"/>
      <c r="AF39" s="2502"/>
      <c r="AG39" s="2502"/>
      <c r="AH39" s="2502"/>
      <c r="AI39" s="2502"/>
      <c r="AJ39" s="2503"/>
      <c r="AK39" s="2504" t="s">
        <v>510</v>
      </c>
      <c r="AL39" s="2507" t="s">
        <v>511</v>
      </c>
      <c r="AM39" s="2354"/>
      <c r="AS39" s="1382">
        <v>14</v>
      </c>
    </row>
    <row customHeight="1" ht="35.699999999999996">
      <c r="Q40" s="603"/>
      <c r="R40" s="603"/>
      <c r="S40" s="2500"/>
      <c r="T40" s="2436"/>
      <c r="U40" s="1258"/>
      <c r="V40" s="2487" t="s">
        <v>512</v>
      </c>
      <c r="W40" s="2510"/>
      <c r="X40" s="2489" t="s">
        <v>514</v>
      </c>
      <c r="Y40" s="2490"/>
      <c r="Z40" s="2489" t="s">
        <v>515</v>
      </c>
      <c r="AA40" s="2496"/>
      <c r="AB40" s="2490"/>
      <c r="AC40" s="2505"/>
      <c r="AD40" s="2487" t="s">
        <v>529</v>
      </c>
      <c r="AE40" s="2510"/>
      <c r="AF40" s="2489" t="s">
        <v>514</v>
      </c>
      <c r="AG40" s="2490"/>
      <c r="AH40" s="2489" t="s">
        <v>515</v>
      </c>
      <c r="AI40" s="2496"/>
      <c r="AJ40" s="2490"/>
      <c r="AK40" s="2505"/>
      <c r="AL40" s="2508"/>
      <c r="AM40" s="2354"/>
      <c r="AS40" s="1382">
        <v>34</v>
      </c>
    </row>
    <row customHeight="1" ht="35.699999999999996">
      <c r="A41" s="1597"/>
      <c r="B41" s="1597" t="s">
        <v>222</v>
      </c>
      <c r="C41" s="1597" t="s">
        <v>223</v>
      </c>
      <c r="D41" s="1597" t="s">
        <v>224</v>
      </c>
      <c r="E41" s="1591" t="s">
        <v>516</v>
      </c>
      <c r="F41" s="1591" t="s">
        <v>517</v>
      </c>
      <c r="G41" s="1591" t="s">
        <v>518</v>
      </c>
      <c r="H41" s="1591" t="s">
        <v>519</v>
      </c>
      <c r="I41" s="1591" t="s">
        <v>520</v>
      </c>
      <c r="J41" s="1591" t="s">
        <v>521</v>
      </c>
      <c r="K41" s="1591" t="s">
        <v>522</v>
      </c>
      <c r="L41" s="1591" t="s">
        <v>497</v>
      </c>
      <c r="Q41" s="603"/>
      <c r="R41" s="603"/>
      <c r="S41" s="2500"/>
      <c r="T41" s="2436"/>
      <c r="U41" s="529"/>
      <c r="V41" s="2488"/>
      <c r="W41" s="2511"/>
      <c r="X41" s="1449" t="s">
        <v>523</v>
      </c>
      <c r="Y41" s="1449" t="s">
        <v>524</v>
      </c>
      <c r="Z41" s="1565" t="s">
        <v>525</v>
      </c>
      <c r="AA41" s="2497" t="s">
        <v>526</v>
      </c>
      <c r="AB41" s="2498"/>
      <c r="AC41" s="2506"/>
      <c r="AD41" s="2488"/>
      <c r="AE41" s="2511"/>
      <c r="AF41" s="1449" t="s">
        <v>523</v>
      </c>
      <c r="AG41" s="1449" t="s">
        <v>524</v>
      </c>
      <c r="AH41" s="1565" t="s">
        <v>525</v>
      </c>
      <c r="AI41" s="2497" t="s">
        <v>526</v>
      </c>
      <c r="AJ41" s="2498"/>
      <c r="AK41" s="2506"/>
      <c r="AL41" s="2509"/>
      <c r="AM41" s="2354"/>
      <c r="AS41" s="1382">
        <v>34</v>
      </c>
    </row>
    <row s="12874"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115</v>
      </c>
      <c r="T42" s="1482" t="s">
        <v>103</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267</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210</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267</v>
      </c>
      <c r="B44" s="1590" t="s">
        <v>268</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476</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477</v>
      </c>
      <c r="AO44" s="727"/>
      <c r="AP44" s="727" t="str">
        <f>IF(T44="","",T44)</f>
        <v>Территория действия тарифа</v>
      </c>
      <c r="AQ44" s="727"/>
      <c r="AR44" s="727"/>
      <c r="AS44" s="1382">
        <v>21</v>
      </c>
    </row>
    <row customHeight="1" ht="24">
      <c r="A45" s="1590" t="s">
        <v>267</v>
      </c>
      <c r="B45" s="1590" t="s">
        <v>268</v>
      </c>
      <c r="C45" s="1590" t="s">
        <v>269</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478</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479</v>
      </c>
      <c r="AO45" s="727"/>
      <c r="AP45" s="727" t="str">
        <f>IF(T45="","",T45)</f>
        <v>Наименование системы теплоснабжения </v>
      </c>
      <c r="AQ45" s="727"/>
      <c r="AR45" s="727"/>
      <c r="AS45" s="1382">
        <v>23</v>
      </c>
    </row>
    <row customHeight="1" ht="22.049999999999997">
      <c r="A46" s="1590" t="s">
        <v>267</v>
      </c>
      <c r="B46" s="1590" t="s">
        <v>268</v>
      </c>
      <c r="C46" s="1590" t="s">
        <v>269</v>
      </c>
      <c r="D46" s="1590" t="s">
        <v>270</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480</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481</v>
      </c>
      <c r="AO46" s="727"/>
      <c r="AP46" s="727" t="str">
        <f>IF(T46="","",T46)</f>
        <v>Источник тепловой энергии  </v>
      </c>
      <c r="AQ46" s="727"/>
      <c r="AR46" s="727"/>
      <c r="AS46" s="1382">
        <v>21</v>
      </c>
    </row>
    <row s="12331" customFormat="1" customHeight="1" ht="0">
      <c r="A47" s="1570" t="s">
        <v>267</v>
      </c>
      <c r="B47" s="1570" t="s">
        <v>268</v>
      </c>
      <c r="C47" s="1570" t="s">
        <v>269</v>
      </c>
      <c r="D47" s="1570" t="s">
        <v>270</v>
      </c>
      <c r="E47" s="2486"/>
      <c r="F47" s="2486"/>
      <c r="G47" s="2486"/>
      <c r="H47" s="2486"/>
      <c r="I47" s="2483" t="str">
        <f>S46&amp;".1"</f>
        <v>....1</v>
      </c>
      <c r="J47" s="1570"/>
      <c r="K47" s="1570"/>
      <c r="L47" s="1573" t="s">
        <v>482</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267</v>
      </c>
      <c r="B48" s="1590" t="s">
        <v>268</v>
      </c>
      <c r="C48" s="1590" t="s">
        <v>269</v>
      </c>
      <c r="D48" s="1590" t="s">
        <v>270</v>
      </c>
      <c r="E48" s="2486"/>
      <c r="F48" s="2486"/>
      <c r="G48" s="2486"/>
      <c r="H48" s="2486"/>
      <c r="I48" s="2513"/>
      <c r="J48" s="2483" t="str">
        <f>S46&amp;".1"</f>
        <v>....1</v>
      </c>
      <c r="K48" s="1590"/>
      <c r="L48" s="1591" t="s">
        <v>485</v>
      </c>
      <c r="P48" s="2484"/>
      <c r="Q48" s="2484">
        <v>1</v>
      </c>
      <c r="R48" s="584"/>
      <c r="S48" s="1563" t="str">
        <f>$J48</f>
        <v>....1</v>
      </c>
      <c r="T48" s="513" t="s">
        <v>486</v>
      </c>
      <c r="U48" s="527"/>
      <c r="V48" s="2472"/>
      <c r="W48" s="2473"/>
      <c r="X48" s="2473"/>
      <c r="Y48" s="2473"/>
      <c r="Z48" s="2473"/>
      <c r="AA48" s="2473"/>
      <c r="AB48" s="2473"/>
      <c r="AC48" s="2474"/>
      <c r="AD48" s="2472"/>
      <c r="AE48" s="2473"/>
      <c r="AF48" s="2473"/>
      <c r="AG48" s="2473"/>
      <c r="AH48" s="2473"/>
      <c r="AI48" s="2473"/>
      <c r="AJ48" s="2473"/>
      <c r="AK48" s="2473"/>
      <c r="AL48" s="2474"/>
      <c r="AM48" s="1485" t="s">
        <v>487</v>
      </c>
      <c r="AO48" s="727"/>
      <c r="AP48" s="727" t="str">
        <f>IF(T48="","",T48)</f>
        <v>Группа потребителей</v>
      </c>
      <c r="AQ48" s="727"/>
      <c r="AR48" s="727"/>
      <c r="AS48" s="1382">
        <v>21</v>
      </c>
    </row>
    <row customHeight="1" ht="22.049999999999997">
      <c r="A49" s="1590" t="s">
        <v>267</v>
      </c>
      <c r="B49" s="1590" t="s">
        <v>268</v>
      </c>
      <c r="C49" s="1590" t="s">
        <v>269</v>
      </c>
      <c r="D49" s="1590" t="s">
        <v>270</v>
      </c>
      <c r="E49" s="2486"/>
      <c r="F49" s="2486"/>
      <c r="G49" s="2486"/>
      <c r="H49" s="2486"/>
      <c r="I49" s="2513"/>
      <c r="J49" s="2513"/>
      <c r="K49" s="2483" t="str">
        <f>J48&amp;".1"</f>
        <v>....1.1</v>
      </c>
      <c r="L49" s="1591" t="s">
        <v>488</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530</v>
      </c>
      <c r="AN49" s="738">
        <f>STRCHECKDATE(V50:AL50)</f>
      </c>
      <c r="AO49" s="727"/>
      <c r="AP49" s="727" t="str">
        <f>IF(T49="","",T49)</f>
        <v/>
      </c>
      <c r="AQ49" s="727"/>
      <c r="AR49" s="727"/>
      <c r="AS49" s="1382">
        <v>21</v>
      </c>
    </row>
    <row customHeight="1" ht="0">
      <c r="A50" s="1590" t="s">
        <v>267</v>
      </c>
      <c r="B50" s="1590" t="s">
        <v>268</v>
      </c>
      <c r="C50" s="1590" t="s">
        <v>269</v>
      </c>
      <c r="D50" s="1590" t="s">
        <v>270</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267</v>
      </c>
      <c r="B51" s="1590" t="s">
        <v>268</v>
      </c>
      <c r="C51" s="1590" t="s">
        <v>269</v>
      </c>
      <c r="D51" s="1590" t="s">
        <v>270</v>
      </c>
      <c r="E51" s="2486"/>
      <c r="F51" s="2486"/>
      <c r="G51" s="2486"/>
      <c r="H51" s="2486"/>
      <c r="I51" s="2513"/>
      <c r="J51" s="2483"/>
      <c r="K51" s="1590"/>
      <c r="L51" s="1591"/>
      <c r="P51" s="2484"/>
      <c r="Q51" s="2484"/>
      <c r="R51" s="583"/>
      <c r="S51" s="1505"/>
      <c r="T51" s="514" t="s">
        <v>490</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267</v>
      </c>
      <c r="B52" s="1590" t="s">
        <v>268</v>
      </c>
      <c r="C52" s="1590" t="s">
        <v>269</v>
      </c>
      <c r="D52" s="1590" t="s">
        <v>270</v>
      </c>
      <c r="E52" s="2486"/>
      <c r="F52" s="2486"/>
      <c r="G52" s="2486"/>
      <c r="H52" s="2486"/>
      <c r="I52" s="2483"/>
      <c r="J52" s="1590"/>
      <c r="K52" s="1590"/>
      <c r="L52" s="1591"/>
      <c r="P52" s="2484"/>
      <c r="Q52" s="1558"/>
      <c r="R52" s="583"/>
      <c r="S52" s="1505"/>
      <c r="T52" s="592" t="s">
        <v>491</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267</v>
      </c>
      <c r="B53" s="1590" t="s">
        <v>268</v>
      </c>
      <c r="C53" s="1590" t="s">
        <v>269</v>
      </c>
      <c r="D53" s="1590" t="s">
        <v>270</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2331" customFormat="1" customHeight="1" ht="0">
      <c r="A54" s="1570" t="s">
        <v>267</v>
      </c>
      <c r="B54" s="1570" t="s">
        <v>268</v>
      </c>
      <c r="C54" s="1570" t="s">
        <v>269</v>
      </c>
      <c r="D54" s="1541"/>
      <c r="E54" s="2486"/>
      <c r="F54" s="2486"/>
      <c r="G54" s="2485"/>
      <c r="H54" s="1541"/>
      <c r="I54" s="1541"/>
      <c r="J54" s="1541"/>
      <c r="K54" s="1541"/>
      <c r="L54" s="1566"/>
      <c r="M54" s="1542"/>
      <c r="N54" s="1542"/>
      <c r="P54" s="1543"/>
      <c r="Q54" s="1544"/>
      <c r="R54" s="1543"/>
      <c r="S54" s="1549"/>
      <c r="T54" s="1552" t="s">
        <v>493</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2331" customFormat="1" customHeight="1" ht="0">
      <c r="A55" s="1570" t="s">
        <v>267</v>
      </c>
      <c r="B55" s="1570" t="s">
        <v>268</v>
      </c>
      <c r="C55" s="1541"/>
      <c r="D55" s="1541"/>
      <c r="E55" s="2486"/>
      <c r="F55" s="2485"/>
      <c r="G55" s="1541"/>
      <c r="H55" s="1541"/>
      <c r="I55" s="1541"/>
      <c r="J55" s="1541"/>
      <c r="K55" s="1541"/>
      <c r="L55" s="1566"/>
      <c r="M55" s="1548"/>
      <c r="N55" s="1548"/>
      <c r="P55" s="1543"/>
      <c r="Q55" s="1544"/>
      <c r="R55" s="1543"/>
      <c r="S55" s="1549"/>
      <c r="T55" s="1552" t="s">
        <v>494</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2331" customFormat="1" customHeight="1" ht="0">
      <c r="A56" s="1570" t="s">
        <v>267</v>
      </c>
      <c r="B56" s="1570"/>
      <c r="C56" s="1570"/>
      <c r="D56" s="1570"/>
      <c r="E56" s="2485"/>
      <c r="F56" s="1570"/>
      <c r="G56" s="1570"/>
      <c r="H56" s="1570"/>
      <c r="I56" s="1570"/>
      <c r="J56" s="1570"/>
      <c r="K56" s="1570"/>
      <c r="L56" s="1573"/>
      <c r="M56" s="1548"/>
      <c r="N56" s="1548"/>
      <c r="O56" s="745"/>
      <c r="P56" s="607"/>
      <c r="Q56" s="1571"/>
      <c r="R56" s="607"/>
      <c r="S56" s="1549"/>
      <c r="T56" s="1552" t="s">
        <v>495</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2331"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527</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BA06B-5E82-C3FB-D732-3BC100340B4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2253" width="10.57421875" hidden="1"/>
    <col min="2" max="2" style="12253" width="11.00390625" hidden="1" customWidth="1"/>
    <col min="3" max="3" style="12253" width="10.57421875" hidden="1"/>
    <col min="4" max="4" style="12253" width="11.8515625" hidden="1" customWidth="1"/>
    <col min="5" max="5" style="12253" width="10.00390625" hidden="1" customWidth="1"/>
    <col min="6" max="6" style="12253" width="8.7109375" hidden="1" customWidth="1"/>
    <col min="7" max="7" style="12253" width="7.57421875" hidden="1" customWidth="1"/>
    <col min="8" max="8" style="12253" width="11.421875" hidden="1" customWidth="1"/>
    <col min="9" max="9" style="12253" width="12.00390625" hidden="1" customWidth="1"/>
    <col min="10" max="10" style="12253" width="9.8515625" hidden="1" customWidth="1"/>
    <col min="11" max="12" style="12253" width="11.421875" hidden="1" customWidth="1"/>
    <col min="13" max="13" style="12328" width="19.140625" hidden="1" customWidth="1"/>
    <col min="14" max="15" style="13118" width="12.28125" hidden="1" customWidth="1"/>
    <col min="16" max="16" style="13118" width="23.421875" hidden="1" customWidth="1"/>
    <col min="17" max="17" style="13118" width="3.7109375" hidden="1" customWidth="1"/>
    <col min="18" max="20" style="13119" width="3.00390625" customWidth="1"/>
    <col min="21" max="21" style="13120" width="12.00390625" customWidth="1"/>
    <col min="22" max="22" style="12253" width="31.00390625" customWidth="1"/>
    <col min="23" max="23" style="12253" width="0.140625" customWidth="1"/>
    <col min="24" max="28" style="12253" width="21.7109375" hidden="1" customWidth="1"/>
    <col min="29" max="29" style="12253" width="11.7109375" hidden="1" customWidth="1"/>
    <col min="30" max="30" style="12253" width="3.7109375" hidden="1" customWidth="1"/>
    <col min="31" max="31" style="12253" width="11.7109375" hidden="1" customWidth="1"/>
    <col min="32" max="32" style="12253" width="8.57421875" hidden="1" customWidth="1"/>
    <col min="33" max="33" style="12253" width="21.7109375" customWidth="1"/>
    <col min="34" max="37" style="12253" width="21.00390625" customWidth="1"/>
    <col min="38" max="38" style="12253" width="11.00390625" customWidth="1"/>
    <col min="39" max="39" style="12253" width="3.7109375" customWidth="1"/>
    <col min="40" max="40" style="12253" width="11.00390625" customWidth="1"/>
    <col min="41" max="41" style="12253" width="8.57421875" hidden="1" customWidth="1"/>
    <col min="42" max="42" style="12253" width="4.00390625" customWidth="1"/>
    <col min="43" max="43" style="12253" width="115.00390625" customWidth="1"/>
    <col min="44" max="48" style="12331" width="10.00390625" customWidth="1"/>
    <col min="49" max="49" style="1225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210</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475</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476</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477</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478</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479</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480</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481</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482</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485</v>
      </c>
      <c r="N7" s="736"/>
      <c r="O7" s="554"/>
      <c r="Q7" s="2484"/>
      <c r="R7" s="2484">
        <v>1</v>
      </c>
      <c r="S7" s="745"/>
      <c r="T7" s="584"/>
      <c r="U7" s="1563">
        <f>$J7</f>
      </c>
      <c r="V7" s="513" t="s">
        <v>486</v>
      </c>
      <c r="W7" s="527"/>
      <c r="X7" s="2472"/>
      <c r="Y7" s="2473"/>
      <c r="Z7" s="2473"/>
      <c r="AA7" s="2473"/>
      <c r="AB7" s="2473"/>
      <c r="AC7" s="2462"/>
      <c r="AD7" s="2462"/>
      <c r="AE7" s="2462"/>
      <c r="AF7" s="2535"/>
      <c r="AG7" s="2472"/>
      <c r="AH7" s="2473"/>
      <c r="AI7" s="2473"/>
      <c r="AJ7" s="2473"/>
      <c r="AK7" s="2473"/>
      <c r="AL7" s="2473"/>
      <c r="AM7" s="2473"/>
      <c r="AN7" s="2473"/>
      <c r="AO7" s="2473"/>
      <c r="AP7" s="2474"/>
      <c r="AQ7" s="1485" t="s">
        <v>487</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488</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531</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532</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533</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490</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491</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2331"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493</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2331"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494</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2331"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495</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2330" customFormat="1" customHeight="1" ht="22.5" hidden="1">
      <c r="A24" s="1382"/>
      <c r="B24" s="1382"/>
      <c r="C24" s="1382"/>
      <c r="D24" s="1382"/>
      <c r="E24" s="1382"/>
      <c r="F24" s="1382"/>
      <c r="G24" s="1382"/>
      <c r="H24" s="1382"/>
      <c r="I24" s="1382"/>
      <c r="J24" s="1382"/>
      <c r="K24" s="1382"/>
      <c r="L24" s="1382"/>
      <c r="M24" s="1554"/>
      <c r="N24" s="1555"/>
      <c r="O24" s="1555"/>
      <c r="P24" s="1572" t="s">
        <v>496</v>
      </c>
      <c r="Q24" s="1589"/>
      <c r="R24" s="1598"/>
      <c r="S24" s="1598"/>
      <c r="T24" s="1598"/>
      <c r="U24" s="956"/>
      <c r="AC24" s="1594"/>
      <c r="AE24" s="1594"/>
      <c r="AF24" s="1593"/>
      <c r="AL24" s="1594"/>
      <c r="AN24" s="1594"/>
      <c r="AO24" s="1593"/>
      <c r="AR24" s="738"/>
      <c r="AS24" s="738"/>
      <c r="AT24" s="738"/>
      <c r="AU24" s="738"/>
      <c r="AV24" s="738"/>
      <c r="AW24" s="1387">
        <v>0</v>
      </c>
    </row>
    <row s="12330"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2330" customFormat="1" customHeight="1" ht="14.25" hidden="1">
      <c r="A26" s="1382"/>
      <c r="B26" s="1382"/>
      <c r="C26" s="1382"/>
      <c r="D26" s="1382"/>
      <c r="E26" s="1382"/>
      <c r="F26" s="1382"/>
      <c r="G26" s="1382"/>
      <c r="H26" s="1382"/>
      <c r="I26" s="1382"/>
      <c r="J26" s="1382"/>
      <c r="K26" s="1382"/>
      <c r="L26" s="1382"/>
      <c r="M26" s="1554"/>
      <c r="N26" s="1555"/>
      <c r="O26" s="1555"/>
      <c r="P26" s="1537" t="s">
        <v>497</v>
      </c>
      <c r="Q26" s="1589"/>
      <c r="R26" s="1598"/>
      <c r="S26" s="1598"/>
      <c r="T26" s="1598"/>
      <c r="U26" s="956"/>
      <c r="V26" s="1387" t="s">
        <v>498</v>
      </c>
      <c r="AD26" s="413" t="s">
        <v>499</v>
      </c>
      <c r="AF26" s="413" t="s">
        <v>500</v>
      </c>
      <c r="AG26" s="1387" t="s">
        <v>498</v>
      </c>
      <c r="AM26" s="413" t="s">
        <v>501</v>
      </c>
      <c r="AO26" s="413" t="s">
        <v>500</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"Байкалэнерго"</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2467" customFormat="1" customHeight="1" ht="25.5" hidden="1">
      <c r="A33" s="1475"/>
      <c r="B33" s="1475"/>
      <c r="C33" s="1475"/>
      <c r="D33" s="1475"/>
      <c r="E33" s="1475"/>
      <c r="F33" s="1475"/>
      <c r="G33" s="1475"/>
      <c r="H33" s="1475"/>
      <c r="I33" s="1475"/>
      <c r="J33" s="1475"/>
      <c r="K33" s="1475"/>
      <c r="L33" s="1475"/>
      <c r="M33" s="1607"/>
      <c r="N33" s="1475"/>
      <c r="O33" s="1475"/>
      <c r="P33" s="1475"/>
      <c r="U33" s="2477" t="s">
        <v>41</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2467" customFormat="1" customHeight="1" ht="18.75" hidden="1">
      <c r="A34" s="1475"/>
      <c r="B34" s="1475"/>
      <c r="C34" s="1475"/>
      <c r="D34" s="1475"/>
      <c r="E34" s="1475"/>
      <c r="F34" s="1475"/>
      <c r="G34" s="1475"/>
      <c r="H34" s="1475"/>
      <c r="I34" s="1475"/>
      <c r="J34" s="1475"/>
      <c r="K34" s="1475"/>
      <c r="L34" s="1475"/>
      <c r="M34" s="1607"/>
      <c r="N34" s="1475"/>
      <c r="O34" s="1475"/>
      <c r="P34" s="1475"/>
      <c r="U34" s="2477" t="s">
        <v>502</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2467" customFormat="1" customHeight="1" ht="18.75" hidden="1">
      <c r="A35" s="1475"/>
      <c r="B35" s="1475"/>
      <c r="C35" s="1475"/>
      <c r="D35" s="1475"/>
      <c r="E35" s="1475"/>
      <c r="F35" s="1475"/>
      <c r="G35" s="1475"/>
      <c r="H35" s="1475"/>
      <c r="I35" s="1475"/>
      <c r="J35" s="1475"/>
      <c r="K35" s="1475"/>
      <c r="L35" s="1475"/>
      <c r="M35" s="1607"/>
      <c r="N35" s="1475"/>
      <c r="O35" s="1475"/>
      <c r="P35" s="1475"/>
      <c r="U35" s="2477" t="s">
        <v>503</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2467" customFormat="1" customHeight="1" ht="18.75" hidden="1">
      <c r="A36" s="1475"/>
      <c r="B36" s="1475"/>
      <c r="C36" s="1475"/>
      <c r="D36" s="1475"/>
      <c r="E36" s="1475"/>
      <c r="F36" s="1475"/>
      <c r="G36" s="1475"/>
      <c r="H36" s="1475"/>
      <c r="I36" s="1475"/>
      <c r="J36" s="1475"/>
      <c r="K36" s="1475"/>
      <c r="L36" s="1475"/>
      <c r="M36" s="1607"/>
      <c r="N36" s="1475"/>
      <c r="O36" s="1475"/>
      <c r="P36" s="1475"/>
      <c r="U36" s="2477" t="s">
        <v>42</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2467" customFormat="1" customHeight="1" ht="18.75" hidden="1">
      <c r="A38" s="1475"/>
      <c r="B38" s="1475"/>
      <c r="C38" s="1475"/>
      <c r="D38" s="1475"/>
      <c r="E38" s="1475"/>
      <c r="F38" s="1475"/>
      <c r="G38" s="1475"/>
      <c r="H38" s="1475"/>
      <c r="I38" s="1475"/>
      <c r="J38" s="1475"/>
      <c r="K38" s="1475"/>
      <c r="L38" s="1475"/>
      <c r="M38" s="1607"/>
      <c r="N38" s="1475"/>
      <c r="O38" s="1475"/>
      <c r="P38" s="1475"/>
      <c r="U38" s="2477" t="s">
        <v>504</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2467" customFormat="1" customHeight="1" ht="18.75" hidden="1">
      <c r="A39" s="1475"/>
      <c r="B39" s="1475"/>
      <c r="C39" s="1475"/>
      <c r="D39" s="1475"/>
      <c r="E39" s="1475"/>
      <c r="F39" s="1475"/>
      <c r="G39" s="1475"/>
      <c r="H39" s="1475"/>
      <c r="I39" s="1475"/>
      <c r="J39" s="1475"/>
      <c r="K39" s="1475"/>
      <c r="L39" s="1475"/>
      <c r="M39" s="1607"/>
      <c r="N39" s="1475"/>
      <c r="O39" s="1475"/>
      <c r="P39" s="1475"/>
      <c r="U39" s="2477" t="s">
        <v>505</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2467"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506</v>
      </c>
      <c r="AG40" s="553"/>
      <c r="AH40" s="553"/>
      <c r="AI40" s="553"/>
      <c r="AJ40" s="553"/>
      <c r="AK40" s="553"/>
      <c r="AL40" s="553"/>
      <c r="AM40" s="553"/>
      <c r="AN40" s="553"/>
      <c r="AO40" s="505" t="s">
        <v>506</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379</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380</v>
      </c>
      <c r="AW42" s="1382">
        <v>14</v>
      </c>
    </row>
    <row customHeight="1" ht="14.699999999999998">
      <c r="R43" s="603"/>
      <c r="S43" s="603"/>
      <c r="T43" s="603"/>
      <c r="U43" s="2500" t="s">
        <v>87</v>
      </c>
      <c r="V43" s="2436" t="s">
        <v>507</v>
      </c>
      <c r="W43" s="528"/>
      <c r="X43" s="2501" t="s">
        <v>508</v>
      </c>
      <c r="Y43" s="2518"/>
      <c r="Z43" s="2518"/>
      <c r="AA43" s="2518"/>
      <c r="AB43" s="2518"/>
      <c r="AC43" s="2502"/>
      <c r="AD43" s="2502"/>
      <c r="AE43" s="2503"/>
      <c r="AF43" s="2504" t="s">
        <v>509</v>
      </c>
      <c r="AG43" s="2501" t="s">
        <v>508</v>
      </c>
      <c r="AH43" s="2518"/>
      <c r="AI43" s="2518"/>
      <c r="AJ43" s="2518"/>
      <c r="AK43" s="2518"/>
      <c r="AL43" s="2502"/>
      <c r="AM43" s="2502"/>
      <c r="AN43" s="2503"/>
      <c r="AO43" s="2504" t="s">
        <v>510</v>
      </c>
      <c r="AP43" s="2507" t="s">
        <v>511</v>
      </c>
      <c r="AQ43" s="2354"/>
      <c r="AW43" s="1382">
        <v>14</v>
      </c>
    </row>
    <row customHeight="1" ht="35.699999999999996">
      <c r="R44" s="603"/>
      <c r="S44" s="603"/>
      <c r="T44" s="603"/>
      <c r="U44" s="2500"/>
      <c r="V44" s="2436"/>
      <c r="W44" s="1258"/>
      <c r="X44" s="2521" t="s">
        <v>534</v>
      </c>
      <c r="Y44" s="2539" t="s">
        <v>535</v>
      </c>
      <c r="Z44" s="2539"/>
      <c r="AA44" s="2539"/>
      <c r="AB44" s="2539"/>
      <c r="AC44" s="2521" t="s">
        <v>515</v>
      </c>
      <c r="AD44" s="2838"/>
      <c r="AE44" s="2541"/>
      <c r="AF44" s="2505"/>
      <c r="AG44" s="2521" t="s">
        <v>534</v>
      </c>
      <c r="AH44" s="2539" t="s">
        <v>535</v>
      </c>
      <c r="AI44" s="2539"/>
      <c r="AJ44" s="2539"/>
      <c r="AK44" s="2539"/>
      <c r="AL44" s="2521" t="s">
        <v>515</v>
      </c>
      <c r="AM44" s="2838"/>
      <c r="AN44" s="2541"/>
      <c r="AO44" s="2505"/>
      <c r="AP44" s="2508"/>
      <c r="AQ44" s="2354"/>
      <c r="AW44" s="1382">
        <v>34</v>
      </c>
    </row>
    <row customHeight="1" ht="14.699999999999998">
      <c r="R45" s="603"/>
      <c r="S45" s="603"/>
      <c r="T45" s="603"/>
      <c r="U45" s="2500"/>
      <c r="V45" s="2436"/>
      <c r="W45" s="1258"/>
      <c r="X45" s="2552"/>
      <c r="Y45" s="2544" t="s">
        <v>536</v>
      </c>
      <c r="Z45" s="2497" t="s">
        <v>537</v>
      </c>
      <c r="AA45" s="2547"/>
      <c r="AB45" s="2498"/>
      <c r="AC45" s="2522"/>
      <c r="AD45" s="2839"/>
      <c r="AE45" s="2543"/>
      <c r="AF45" s="2505"/>
      <c r="AG45" s="2552"/>
      <c r="AH45" s="2544" t="s">
        <v>536</v>
      </c>
      <c r="AI45" s="2497" t="s">
        <v>537</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538</v>
      </c>
      <c r="AA46" s="2497" t="s">
        <v>539</v>
      </c>
      <c r="AB46" s="2498"/>
      <c r="AC46" s="2544" t="s">
        <v>525</v>
      </c>
      <c r="AD46" s="2548" t="s">
        <v>526</v>
      </c>
      <c r="AE46" s="2549"/>
      <c r="AF46" s="2505"/>
      <c r="AG46" s="2552"/>
      <c r="AH46" s="2545"/>
      <c r="AI46" s="2544" t="s">
        <v>538</v>
      </c>
      <c r="AJ46" s="2497" t="s">
        <v>539</v>
      </c>
      <c r="AK46" s="2498"/>
      <c r="AL46" s="2544" t="s">
        <v>525</v>
      </c>
      <c r="AM46" s="2548" t="s">
        <v>526</v>
      </c>
      <c r="AN46" s="2549"/>
      <c r="AO46" s="2505"/>
      <c r="AP46" s="2508"/>
      <c r="AQ46" s="2354"/>
      <c r="AW46" s="1382">
        <v>26</v>
      </c>
    </row>
    <row customHeight="1" ht="65.25">
      <c r="A47" s="1486"/>
      <c r="B47" s="1486" t="s">
        <v>222</v>
      </c>
      <c r="C47" s="1486" t="s">
        <v>223</v>
      </c>
      <c r="D47" s="1486" t="s">
        <v>224</v>
      </c>
      <c r="E47" s="1537" t="s">
        <v>516</v>
      </c>
      <c r="F47" s="1537" t="s">
        <v>517</v>
      </c>
      <c r="G47" s="1537" t="s">
        <v>518</v>
      </c>
      <c r="H47" s="1537" t="s">
        <v>519</v>
      </c>
      <c r="I47" s="1537" t="s">
        <v>520</v>
      </c>
      <c r="J47" s="1537" t="s">
        <v>521</v>
      </c>
      <c r="K47" s="1537" t="s">
        <v>522</v>
      </c>
      <c r="L47" s="1537" t="s">
        <v>540</v>
      </c>
      <c r="M47" s="1537" t="s">
        <v>497</v>
      </c>
      <c r="R47" s="603"/>
      <c r="S47" s="603"/>
      <c r="T47" s="603"/>
      <c r="U47" s="2500"/>
      <c r="V47" s="2436"/>
      <c r="W47" s="529"/>
      <c r="X47" s="2522"/>
      <c r="Y47" s="2546"/>
      <c r="Z47" s="2546"/>
      <c r="AA47" s="1449" t="s">
        <v>541</v>
      </c>
      <c r="AB47" s="1449" t="s">
        <v>542</v>
      </c>
      <c r="AC47" s="2546"/>
      <c r="AD47" s="2550"/>
      <c r="AE47" s="2551"/>
      <c r="AF47" s="2506"/>
      <c r="AG47" s="2522"/>
      <c r="AH47" s="2546"/>
      <c r="AI47" s="2546"/>
      <c r="AJ47" s="1449" t="s">
        <v>541</v>
      </c>
      <c r="AK47" s="1449" t="s">
        <v>542</v>
      </c>
      <c r="AL47" s="2546"/>
      <c r="AM47" s="2550"/>
      <c r="AN47" s="2551"/>
      <c r="AO47" s="2506"/>
      <c r="AP47" s="2509"/>
      <c r="AQ47" s="2354"/>
      <c r="AW47" s="1382">
        <v>62</v>
      </c>
    </row>
    <row s="12874"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115</v>
      </c>
      <c r="V48" s="1482" t="s">
        <v>103</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255</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210</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255</v>
      </c>
      <c r="B50" s="1494" t="s">
        <v>256</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476</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477</v>
      </c>
      <c r="AS50" s="727"/>
      <c r="AT50" s="727" t="str">
        <f>IF(V50="","",V50)</f>
        <v>Территория действия тарифа</v>
      </c>
      <c r="AU50" s="727"/>
      <c r="AV50" s="727"/>
      <c r="AW50" s="1382">
        <v>21</v>
      </c>
    </row>
    <row customHeight="1" ht="24">
      <c r="A51" s="1494" t="s">
        <v>255</v>
      </c>
      <c r="B51" s="1494" t="s">
        <v>256</v>
      </c>
      <c r="C51" s="1494" t="s">
        <v>257</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478</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479</v>
      </c>
      <c r="AS51" s="727"/>
      <c r="AT51" s="727" t="str">
        <f>IF(V51="","",V51)</f>
        <v>Наименование системы теплоснабжения </v>
      </c>
      <c r="AU51" s="727"/>
      <c r="AV51" s="727"/>
      <c r="AW51" s="1382">
        <v>23</v>
      </c>
    </row>
    <row customHeight="1" ht="22.049999999999997">
      <c r="A52" s="1494" t="s">
        <v>255</v>
      </c>
      <c r="B52" s="1494" t="s">
        <v>256</v>
      </c>
      <c r="C52" s="1494" t="s">
        <v>257</v>
      </c>
      <c r="D52" s="1494" t="s">
        <v>258</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480</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481</v>
      </c>
      <c r="AS52" s="727"/>
      <c r="AT52" s="727" t="str">
        <f>IF(V52="","",V52)</f>
        <v>Источник тепловой энергии  </v>
      </c>
      <c r="AU52" s="727"/>
      <c r="AV52" s="727"/>
      <c r="AW52" s="1382">
        <v>21</v>
      </c>
    </row>
    <row s="12331" customFormat="1" customHeight="1" ht="0">
      <c r="A53" s="1602" t="s">
        <v>255</v>
      </c>
      <c r="B53" s="1602" t="s">
        <v>256</v>
      </c>
      <c r="C53" s="1602" t="s">
        <v>257</v>
      </c>
      <c r="D53" s="1602" t="s">
        <v>258</v>
      </c>
      <c r="E53" s="2517"/>
      <c r="F53" s="2517"/>
      <c r="G53" s="2517"/>
      <c r="H53" s="2538"/>
      <c r="I53" s="2354" t="str">
        <f>U52&amp;".1"</f>
        <v>....1</v>
      </c>
      <c r="J53" s="1602"/>
      <c r="K53" s="1602"/>
      <c r="L53" s="1602"/>
      <c r="M53" s="1608" t="s">
        <v>482</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255</v>
      </c>
      <c r="B54" s="1494" t="s">
        <v>256</v>
      </c>
      <c r="C54" s="1494" t="s">
        <v>257</v>
      </c>
      <c r="D54" s="1494" t="s">
        <v>258</v>
      </c>
      <c r="E54" s="2517"/>
      <c r="F54" s="2517"/>
      <c r="G54" s="2517"/>
      <c r="H54" s="2538"/>
      <c r="I54" s="2328"/>
      <c r="J54" s="2354" t="str">
        <f>I53&amp;".1"</f>
        <v>....1.1</v>
      </c>
      <c r="K54" s="1494"/>
      <c r="L54" s="1494"/>
      <c r="M54" s="1537" t="s">
        <v>485</v>
      </c>
      <c r="Q54" s="2484"/>
      <c r="R54" s="2484">
        <v>1</v>
      </c>
      <c r="S54" s="745"/>
      <c r="T54" s="584"/>
      <c r="U54" s="1563" t="str">
        <f>$J54</f>
        <v>....1.1</v>
      </c>
      <c r="V54" s="513" t="s">
        <v>486</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487</v>
      </c>
      <c r="AS54" s="727"/>
      <c r="AT54" s="727" t="str">
        <f>IF(V54="","",V54)</f>
        <v>Группа потребителей</v>
      </c>
      <c r="AU54" s="727"/>
      <c r="AV54" s="727"/>
      <c r="AW54" s="1382">
        <v>21</v>
      </c>
    </row>
    <row customHeight="1" ht="22.049999999999997">
      <c r="A55" s="1494" t="s">
        <v>255</v>
      </c>
      <c r="B55" s="1494" t="s">
        <v>256</v>
      </c>
      <c r="C55" s="1494" t="s">
        <v>257</v>
      </c>
      <c r="D55" s="1494" t="s">
        <v>258</v>
      </c>
      <c r="E55" s="2517"/>
      <c r="F55" s="2517"/>
      <c r="G55" s="2517"/>
      <c r="H55" s="2538"/>
      <c r="I55" s="2328"/>
      <c r="J55" s="2328"/>
      <c r="K55" s="2354" t="str">
        <f>J54&amp;".1"</f>
        <v>....1.1.1</v>
      </c>
      <c r="L55" s="366"/>
      <c r="M55" s="1537" t="s">
        <v>488</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531</v>
      </c>
      <c r="AR55" s="738">
        <f>STRCHECKDATE(X57:AP57)</f>
      </c>
      <c r="AS55" s="727"/>
      <c r="AT55" s="727" t="str">
        <f>IF(V55="","",V55)</f>
        <v/>
      </c>
      <c r="AU55" s="727"/>
      <c r="AV55" s="727"/>
      <c r="AW55" s="1382">
        <v>21</v>
      </c>
    </row>
    <row customHeight="1" ht="11.549999999999999">
      <c r="A56" s="1494" t="s">
        <v>255</v>
      </c>
      <c r="B56" s="1494" t="s">
        <v>256</v>
      </c>
      <c r="C56" s="1494" t="s">
        <v>257</v>
      </c>
      <c r="D56" s="1494" t="s">
        <v>258</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532</v>
      </c>
      <c r="AR56" s="738">
        <f>STRCHECKDATE(X58:AP58)</f>
      </c>
      <c r="AS56" s="727"/>
      <c r="AT56" s="727" t="str">
        <f>IF(V56="","",V56)</f>
        <v/>
      </c>
      <c r="AU56" s="727"/>
      <c r="AV56" s="727"/>
      <c r="AW56" s="1382">
        <v>11</v>
      </c>
    </row>
    <row customHeight="1" ht="0">
      <c r="A57" s="1494" t="s">
        <v>255</v>
      </c>
      <c r="B57" s="1494" t="s">
        <v>256</v>
      </c>
      <c r="C57" s="1494" t="s">
        <v>257</v>
      </c>
      <c r="D57" s="1494" t="s">
        <v>258</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255</v>
      </c>
      <c r="B58" s="1494" t="s">
        <v>256</v>
      </c>
      <c r="C58" s="1494" t="s">
        <v>257</v>
      </c>
      <c r="D58" s="1494" t="s">
        <v>258</v>
      </c>
      <c r="E58" s="2517"/>
      <c r="F58" s="2517"/>
      <c r="G58" s="2517"/>
      <c r="H58" s="2538"/>
      <c r="I58" s="2328"/>
      <c r="J58" s="2328"/>
      <c r="K58" s="2354"/>
      <c r="L58" s="1494"/>
      <c r="M58" s="1537"/>
      <c r="Q58" s="2484"/>
      <c r="R58" s="2484"/>
      <c r="S58" s="1558"/>
      <c r="T58" s="583"/>
      <c r="U58" s="1505"/>
      <c r="V58" s="515" t="s">
        <v>533</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255</v>
      </c>
      <c r="B59" s="1494" t="s">
        <v>256</v>
      </c>
      <c r="C59" s="1494" t="s">
        <v>257</v>
      </c>
      <c r="D59" s="1494" t="s">
        <v>258</v>
      </c>
      <c r="E59" s="2517"/>
      <c r="F59" s="2517"/>
      <c r="G59" s="2517"/>
      <c r="H59" s="2538"/>
      <c r="I59" s="2328"/>
      <c r="J59" s="2354"/>
      <c r="K59" s="1494"/>
      <c r="L59" s="1494"/>
      <c r="M59" s="1537"/>
      <c r="Q59" s="2484"/>
      <c r="R59" s="2484"/>
      <c r="S59" s="1558"/>
      <c r="T59" s="583"/>
      <c r="U59" s="1505"/>
      <c r="V59" s="514" t="s">
        <v>490</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255</v>
      </c>
      <c r="B60" s="1494" t="s">
        <v>256</v>
      </c>
      <c r="C60" s="1494" t="s">
        <v>257</v>
      </c>
      <c r="D60" s="1494" t="s">
        <v>258</v>
      </c>
      <c r="E60" s="2517"/>
      <c r="F60" s="2517"/>
      <c r="G60" s="2517"/>
      <c r="H60" s="2538"/>
      <c r="I60" s="2354"/>
      <c r="J60" s="1494"/>
      <c r="K60" s="1494"/>
      <c r="L60" s="1494"/>
      <c r="M60" s="1537"/>
      <c r="Q60" s="2484"/>
      <c r="R60" s="1558"/>
      <c r="S60" s="1558"/>
      <c r="T60" s="583"/>
      <c r="U60" s="1505"/>
      <c r="V60" s="592" t="s">
        <v>491</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255</v>
      </c>
      <c r="B61" s="1494" t="s">
        <v>256</v>
      </c>
      <c r="C61" s="1494" t="s">
        <v>257</v>
      </c>
      <c r="D61" s="1494" t="s">
        <v>258</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2331" customFormat="1" customHeight="1" ht="0">
      <c r="A62" s="1602" t="s">
        <v>255</v>
      </c>
      <c r="B62" s="1602" t="s">
        <v>256</v>
      </c>
      <c r="C62" s="1602" t="s">
        <v>257</v>
      </c>
      <c r="D62" s="1601"/>
      <c r="E62" s="2517"/>
      <c r="F62" s="2517"/>
      <c r="G62" s="2516"/>
      <c r="H62" s="1601"/>
      <c r="I62" s="1601"/>
      <c r="J62" s="1601"/>
      <c r="K62" s="1601"/>
      <c r="L62" s="1601"/>
      <c r="M62" s="1604"/>
      <c r="N62" s="1605"/>
      <c r="O62" s="1605"/>
      <c r="P62" s="578"/>
      <c r="Q62" s="1543"/>
      <c r="R62" s="1544"/>
      <c r="S62" s="1543"/>
      <c r="T62" s="1543"/>
      <c r="U62" s="1549"/>
      <c r="V62" s="1552" t="s">
        <v>493</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2331" customFormat="1" customHeight="1" ht="0">
      <c r="A63" s="1602" t="s">
        <v>255</v>
      </c>
      <c r="B63" s="1602" t="s">
        <v>256</v>
      </c>
      <c r="C63" s="1601"/>
      <c r="D63" s="1601"/>
      <c r="E63" s="2517"/>
      <c r="F63" s="2516"/>
      <c r="G63" s="1601"/>
      <c r="H63" s="1601"/>
      <c r="I63" s="1601"/>
      <c r="J63" s="1601"/>
      <c r="K63" s="1601"/>
      <c r="L63" s="1601"/>
      <c r="M63" s="1604"/>
      <c r="N63" s="1606"/>
      <c r="O63" s="1606"/>
      <c r="P63" s="578"/>
      <c r="Q63" s="1543"/>
      <c r="R63" s="1544"/>
      <c r="S63" s="1543"/>
      <c r="T63" s="1543"/>
      <c r="U63" s="1549"/>
      <c r="V63" s="1552" t="s">
        <v>494</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2331" customFormat="1" customHeight="1" ht="0">
      <c r="A64" s="1602" t="s">
        <v>255</v>
      </c>
      <c r="B64" s="1602"/>
      <c r="C64" s="1602"/>
      <c r="D64" s="1602"/>
      <c r="E64" s="2516"/>
      <c r="F64" s="1602"/>
      <c r="G64" s="1602"/>
      <c r="H64" s="1602"/>
      <c r="I64" s="1602"/>
      <c r="J64" s="1602"/>
      <c r="K64" s="1602"/>
      <c r="L64" s="1602"/>
      <c r="M64" s="1608"/>
      <c r="N64" s="1606"/>
      <c r="O64" s="1606"/>
      <c r="P64" s="578"/>
      <c r="Q64" s="607"/>
      <c r="R64" s="1571"/>
      <c r="S64" s="607"/>
      <c r="T64" s="607"/>
      <c r="U64" s="1549"/>
      <c r="V64" s="1552" t="s">
        <v>495</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2331"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527</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2A809-08C9-8DEB-EBC2-AB61109FC29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7" width="3.00390625" customWidth="1"/>
    <col min="17" max="17" style="13302" width="3.00390625" customWidth="1"/>
    <col min="18" max="18" style="13119" width="3.00390625" customWidth="1"/>
    <col min="19" max="19" style="13120" width="12.00390625" customWidth="1"/>
    <col min="20" max="20" style="12253" width="31.00390625" customWidth="1"/>
    <col min="21" max="21" style="12253" width="0.140625" customWidth="1"/>
    <col min="22" max="23" style="12253" width="21.7109375" hidden="1" customWidth="1"/>
    <col min="24" max="24" style="12253" width="11.7109375" hidden="1" customWidth="1"/>
    <col min="25" max="25" style="12253" width="3.7109375" hidden="1" customWidth="1"/>
    <col min="26" max="26" style="12253" width="11.7109375" hidden="1" customWidth="1"/>
    <col min="27" max="27" style="12253" width="8.57421875" hidden="1" customWidth="1"/>
    <col min="28" max="28" style="12253" width="5.421875" customWidth="1"/>
    <col min="29" max="30" style="12253" width="3.00390625" customWidth="1"/>
    <col min="31" max="31" style="12253" width="24.00390625" customWidth="1"/>
    <col min="32" max="32" style="12253" width="3.7109375" customWidth="1"/>
    <col min="33" max="34" style="12253" width="3.00390625" customWidth="1"/>
    <col min="35" max="35" style="12253" width="24.00390625" customWidth="1"/>
    <col min="36" max="36" style="12253" width="3.7109375" customWidth="1"/>
    <col min="37" max="38" style="12253" width="3.00390625" customWidth="1"/>
    <col min="39" max="39" style="12253" width="18.00390625" customWidth="1"/>
    <col min="40" max="41" style="12253" width="21.00390625" customWidth="1"/>
    <col min="42" max="42" style="12253" width="11.00390625" customWidth="1"/>
    <col min="43" max="43" style="12253" width="3.7109375" customWidth="1"/>
    <col min="44" max="44" style="12253" width="11.00390625" customWidth="1"/>
    <col min="45" max="45" style="12253" width="8.57421875" hidden="1" customWidth="1"/>
    <col min="46" max="46" style="12253" width="4.00390625" customWidth="1"/>
    <col min="47" max="47" style="12253" width="115.00390625" customWidth="1"/>
    <col min="48" max="52" style="12331" width="10.00390625" customWidth="1"/>
    <col min="53" max="53" style="1225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210</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475</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476</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477</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478</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479</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480</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481</v>
      </c>
      <c r="AW5" s="727"/>
      <c r="AX5" s="727" t="str">
        <f>IF(T5="","",T5)</f>
        <v>Источник тепловой энергии  </v>
      </c>
      <c r="AY5" s="727"/>
      <c r="AZ5" s="727"/>
      <c r="BA5" s="1382">
        <v>0</v>
      </c>
    </row>
    <row s="12331" customFormat="1" customHeight="1" ht="0.75" hidden="1">
      <c r="A6" s="1570"/>
      <c r="B6" s="1570"/>
      <c r="C6" s="1570"/>
      <c r="D6" s="1570"/>
      <c r="E6" s="2486"/>
      <c r="F6" s="2486"/>
      <c r="G6" s="2486"/>
      <c r="H6" s="2486"/>
      <c r="I6" s="2483">
        <f>S5&amp;".1"</f>
      </c>
      <c r="J6" s="1570"/>
      <c r="K6" s="1570"/>
      <c r="L6" s="1573" t="s">
        <v>482</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2331"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543</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544</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545</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546</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547</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2331"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2331"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2331"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493</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2331"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494</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2331"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495</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496</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3273" customFormat="1" customHeight="1" ht="14.25" hidden="1">
      <c r="M23" s="1735"/>
      <c r="N23" s="1735"/>
      <c r="O23" s="1736" t="s">
        <v>497</v>
      </c>
      <c r="P23" s="1735"/>
      <c r="Q23" s="1737"/>
      <c r="R23" s="1737"/>
      <c r="Y23" s="1734" t="s">
        <v>499</v>
      </c>
      <c r="AA23" s="1734" t="s">
        <v>500</v>
      </c>
      <c r="AB23" s="1734" t="s">
        <v>548</v>
      </c>
      <c r="AE23" s="1734" t="s">
        <v>549</v>
      </c>
      <c r="AF23" s="1734" t="s">
        <v>548</v>
      </c>
      <c r="AI23" s="1734" t="s">
        <v>550</v>
      </c>
      <c r="AJ23" s="1734" t="s">
        <v>548</v>
      </c>
      <c r="AM23" s="1734" t="s">
        <v>551</v>
      </c>
      <c r="AQ23" s="1734" t="s">
        <v>499</v>
      </c>
      <c r="AS23" s="1734" t="s">
        <v>500</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"Байкалэнерго"</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2467"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41</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2467"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502</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246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503</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246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2467"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502</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2467"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503</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2467"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506</v>
      </c>
      <c r="AB37" s="553"/>
      <c r="AC37" s="553"/>
      <c r="AD37" s="553"/>
      <c r="AE37" s="553"/>
      <c r="AF37" s="553"/>
      <c r="AG37" s="553"/>
      <c r="AH37" s="553"/>
      <c r="AI37" s="553"/>
      <c r="AJ37" s="553"/>
      <c r="AK37" s="553"/>
      <c r="AL37" s="553"/>
      <c r="AM37" s="553"/>
      <c r="AN37" s="553"/>
      <c r="AO37" s="553"/>
      <c r="AP37" s="553"/>
      <c r="AQ37" s="553"/>
      <c r="AR37" s="553"/>
      <c r="AS37" s="505" t="s">
        <v>506</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379</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380</v>
      </c>
      <c r="BA39" s="1382">
        <v>14</v>
      </c>
    </row>
    <row customHeight="1" ht="14.699999999999998">
      <c r="Q40" s="518"/>
      <c r="R40" s="603"/>
      <c r="S40" s="2500" t="s">
        <v>87</v>
      </c>
      <c r="T40" s="2436" t="s">
        <v>552</v>
      </c>
      <c r="U40" s="528"/>
      <c r="V40" s="2502"/>
      <c r="W40" s="2502"/>
      <c r="X40" s="2502"/>
      <c r="Y40" s="2502"/>
      <c r="Z40" s="2503"/>
      <c r="AA40" s="2563" t="s">
        <v>509</v>
      </c>
      <c r="AB40" s="2555" t="s">
        <v>553</v>
      </c>
      <c r="AC40" s="2518"/>
      <c r="AD40" s="2518"/>
      <c r="AE40" s="2556"/>
      <c r="AF40" s="2518" t="s">
        <v>554</v>
      </c>
      <c r="AG40" s="2518"/>
      <c r="AH40" s="2518"/>
      <c r="AI40" s="2556"/>
      <c r="AJ40" s="2555" t="s">
        <v>555</v>
      </c>
      <c r="AK40" s="2518"/>
      <c r="AL40" s="2518"/>
      <c r="AM40" s="2556"/>
      <c r="AN40" s="2555" t="s">
        <v>508</v>
      </c>
      <c r="AO40" s="2518"/>
      <c r="AP40" s="2502"/>
      <c r="AQ40" s="2502"/>
      <c r="AR40" s="2503"/>
      <c r="AS40" s="2504" t="s">
        <v>509</v>
      </c>
      <c r="AT40" s="2507" t="s">
        <v>511</v>
      </c>
      <c r="AU40" s="2354"/>
      <c r="BA40" s="1382">
        <v>14</v>
      </c>
    </row>
    <row customHeight="1" ht="35.699999999999996">
      <c r="Q41" s="518"/>
      <c r="R41" s="603"/>
      <c r="S41" s="2500"/>
      <c r="T41" s="2436"/>
      <c r="U41" s="1258"/>
      <c r="V41" s="2354" t="s">
        <v>556</v>
      </c>
      <c r="W41" s="2354"/>
      <c r="X41" s="2521" t="s">
        <v>515</v>
      </c>
      <c r="Y41" s="2540"/>
      <c r="Z41" s="2541"/>
      <c r="AA41" s="2564"/>
      <c r="AB41" s="2557"/>
      <c r="AC41" s="2558"/>
      <c r="AD41" s="2558"/>
      <c r="AE41" s="2559"/>
      <c r="AF41" s="2558"/>
      <c r="AG41" s="2558"/>
      <c r="AH41" s="2558"/>
      <c r="AI41" s="2559"/>
      <c r="AJ41" s="2557"/>
      <c r="AK41" s="2558"/>
      <c r="AL41" s="2558"/>
      <c r="AM41" s="2558"/>
      <c r="AN41" s="2354" t="s">
        <v>556</v>
      </c>
      <c r="AO41" s="2354"/>
      <c r="AP41" s="2540" t="s">
        <v>515</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222</v>
      </c>
      <c r="C43" s="1597" t="s">
        <v>223</v>
      </c>
      <c r="D43" s="1597" t="s">
        <v>224</v>
      </c>
      <c r="E43" s="1591" t="s">
        <v>516</v>
      </c>
      <c r="F43" s="1591" t="s">
        <v>517</v>
      </c>
      <c r="G43" s="1591" t="s">
        <v>518</v>
      </c>
      <c r="H43" s="1591" t="s">
        <v>519</v>
      </c>
      <c r="I43" s="1591" t="s">
        <v>520</v>
      </c>
      <c r="J43" s="1591" t="s">
        <v>521</v>
      </c>
      <c r="K43" s="1591" t="s">
        <v>522</v>
      </c>
      <c r="L43" s="1591" t="s">
        <v>497</v>
      </c>
      <c r="Q43" s="518"/>
      <c r="R43" s="603"/>
      <c r="S43" s="2500"/>
      <c r="T43" s="2436"/>
      <c r="U43" s="529"/>
      <c r="V43" s="1557" t="s">
        <v>557</v>
      </c>
      <c r="W43" s="1557" t="s">
        <v>558</v>
      </c>
      <c r="X43" s="1565" t="s">
        <v>525</v>
      </c>
      <c r="Y43" s="2497" t="s">
        <v>526</v>
      </c>
      <c r="Z43" s="2498"/>
      <c r="AA43" s="2565"/>
      <c r="AB43" s="2560"/>
      <c r="AC43" s="2561"/>
      <c r="AD43" s="2561"/>
      <c r="AE43" s="2562"/>
      <c r="AF43" s="2561"/>
      <c r="AG43" s="2561"/>
      <c r="AH43" s="2561"/>
      <c r="AI43" s="2562"/>
      <c r="AJ43" s="2560"/>
      <c r="AK43" s="2561"/>
      <c r="AL43" s="2561"/>
      <c r="AM43" s="2562"/>
      <c r="AN43" s="2087" t="s">
        <v>557</v>
      </c>
      <c r="AO43" s="2087" t="s">
        <v>558</v>
      </c>
      <c r="AP43" s="1565" t="s">
        <v>525</v>
      </c>
      <c r="AQ43" s="2497" t="s">
        <v>526</v>
      </c>
      <c r="AR43" s="2498"/>
      <c r="AS43" s="2506"/>
      <c r="AT43" s="2509"/>
      <c r="AU43" s="2354"/>
      <c r="BA43" s="1382">
        <v>14</v>
      </c>
    </row>
    <row s="12874"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115</v>
      </c>
      <c r="T44" s="1482" t="s">
        <v>103</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279</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210</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279</v>
      </c>
      <c r="B46" s="1590" t="s">
        <v>280</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476</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477</v>
      </c>
      <c r="AW46" s="727"/>
      <c r="AX46" s="727" t="str">
        <f>IF(T46="","",T46)</f>
        <v>Территория действия тарифа</v>
      </c>
      <c r="AY46" s="727"/>
      <c r="AZ46" s="727"/>
      <c r="BA46" s="1382">
        <v>21</v>
      </c>
    </row>
    <row customHeight="1" ht="24">
      <c r="A47" s="1590" t="s">
        <v>279</v>
      </c>
      <c r="B47" s="1590" t="s">
        <v>280</v>
      </c>
      <c r="C47" s="1590" t="s">
        <v>281</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478</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479</v>
      </c>
      <c r="AW47" s="727"/>
      <c r="AX47" s="727" t="str">
        <f>IF(T47="","",T47)</f>
        <v>Наименование системы теплоснабжения </v>
      </c>
      <c r="AY47" s="727"/>
      <c r="AZ47" s="727"/>
      <c r="BA47" s="1382">
        <v>23</v>
      </c>
    </row>
    <row customHeight="1" ht="21">
      <c r="A48" s="1590" t="s">
        <v>279</v>
      </c>
      <c r="B48" s="1590" t="s">
        <v>280</v>
      </c>
      <c r="C48" s="1590" t="s">
        <v>281</v>
      </c>
      <c r="D48" s="1590" t="s">
        <v>282</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480</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481</v>
      </c>
      <c r="AW48" s="727"/>
      <c r="AX48" s="727" t="str">
        <f>IF(T48="","",T48)</f>
        <v>Источник тепловой энергии  </v>
      </c>
      <c r="AY48" s="727"/>
      <c r="AZ48" s="727"/>
      <c r="BA48" s="1382">
        <v>20</v>
      </c>
    </row>
    <row s="12331" customFormat="1" customHeight="1" ht="1.05">
      <c r="A49" s="1570" t="s">
        <v>279</v>
      </c>
      <c r="B49" s="1570" t="s">
        <v>280</v>
      </c>
      <c r="C49" s="1570" t="s">
        <v>281</v>
      </c>
      <c r="D49" s="1570" t="s">
        <v>282</v>
      </c>
      <c r="E49" s="2486"/>
      <c r="F49" s="2486"/>
      <c r="G49" s="2486"/>
      <c r="H49" s="2486"/>
      <c r="I49" s="2483" t="str">
        <f>S48&amp;".1"</f>
        <v>....1</v>
      </c>
      <c r="J49" s="1570"/>
      <c r="K49" s="1570"/>
      <c r="L49" s="1573" t="s">
        <v>482</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2331" customFormat="1" customHeight="1" ht="1.05">
      <c r="A50" s="1570" t="s">
        <v>279</v>
      </c>
      <c r="B50" s="1570" t="s">
        <v>280</v>
      </c>
      <c r="C50" s="1570" t="s">
        <v>281</v>
      </c>
      <c r="D50" s="1570" t="s">
        <v>282</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279</v>
      </c>
      <c r="B51" s="1590" t="s">
        <v>280</v>
      </c>
      <c r="C51" s="1590" t="s">
        <v>281</v>
      </c>
      <c r="D51" s="1590" t="s">
        <v>282</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559</v>
      </c>
      <c r="AV51" s="738">
        <f>STRCHECKDATE(V54:AT54)</f>
      </c>
      <c r="AW51" s="727"/>
      <c r="AX51" s="727" t="str">
        <f>IF(T51="","",T51)</f>
        <v/>
      </c>
      <c r="AY51" s="727"/>
      <c r="AZ51" s="727"/>
      <c r="BA51" s="1382">
        <v>21</v>
      </c>
    </row>
    <row customHeight="1" ht="11.549999999999999">
      <c r="A52" s="1590" t="s">
        <v>279</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544</v>
      </c>
      <c r="AN52" s="1620"/>
      <c r="AO52" s="1723"/>
      <c r="AP52" s="1620"/>
      <c r="AQ52" s="1620"/>
      <c r="AR52" s="1620"/>
      <c r="AS52" s="1620"/>
      <c r="AT52" s="1617"/>
      <c r="AU52" s="2481"/>
      <c r="AW52" s="727"/>
      <c r="AX52" s="727"/>
      <c r="AY52" s="727"/>
      <c r="AZ52" s="727"/>
      <c r="BA52" s="1382">
        <v>11</v>
      </c>
    </row>
    <row customHeight="1" ht="11.549999999999999">
      <c r="A53" s="1590" t="s">
        <v>279</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545</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279</v>
      </c>
      <c r="B54" s="1590" t="s">
        <v>280</v>
      </c>
      <c r="C54" s="1590" t="s">
        <v>281</v>
      </c>
      <c r="D54" s="1590" t="s">
        <v>282</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546</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279</v>
      </c>
      <c r="B55" s="1590" t="s">
        <v>280</v>
      </c>
      <c r="C55" s="1590" t="s">
        <v>281</v>
      </c>
      <c r="D55" s="1590" t="s">
        <v>282</v>
      </c>
      <c r="E55" s="2486"/>
      <c r="F55" s="2486"/>
      <c r="G55" s="2486"/>
      <c r="H55" s="2486"/>
      <c r="I55" s="2513"/>
      <c r="J55" s="2483"/>
      <c r="K55" s="1590"/>
      <c r="L55" s="1591"/>
      <c r="P55" s="2484"/>
      <c r="Q55" s="2484"/>
      <c r="R55" s="583"/>
      <c r="S55" s="1505"/>
      <c r="T55" s="514" t="s">
        <v>547</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2331" customFormat="1" customHeight="1" ht="1.05">
      <c r="A56" s="1570" t="s">
        <v>279</v>
      </c>
      <c r="B56" s="1570" t="s">
        <v>280</v>
      </c>
      <c r="C56" s="1570" t="s">
        <v>281</v>
      </c>
      <c r="D56" s="1570" t="s">
        <v>282</v>
      </c>
      <c r="E56" s="2486"/>
      <c r="F56" s="2486"/>
      <c r="G56" s="2486"/>
      <c r="H56" s="2486"/>
      <c r="I56" s="2483"/>
      <c r="J56" s="1570"/>
      <c r="K56" s="1570"/>
      <c r="L56" s="1573"/>
      <c r="M56" s="737"/>
      <c r="N56" s="737"/>
      <c r="O56" s="737"/>
      <c r="P56" s="2484"/>
      <c r="Q56" s="1558"/>
      <c r="R56" s="583"/>
      <c r="S56" s="1613"/>
      <c r="T56" s="1614" t="s">
        <v>491</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2874" customFormat="1" customHeight="1" ht="1.05">
      <c r="A57" s="1570" t="s">
        <v>279</v>
      </c>
      <c r="B57" s="1570" t="s">
        <v>280</v>
      </c>
      <c r="C57" s="1570" t="s">
        <v>281</v>
      </c>
      <c r="D57" s="1570" t="s">
        <v>282</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2331" customFormat="1" customHeight="1" ht="1.05">
      <c r="A58" s="1570" t="s">
        <v>279</v>
      </c>
      <c r="B58" s="1570" t="s">
        <v>280</v>
      </c>
      <c r="C58" s="1570" t="s">
        <v>281</v>
      </c>
      <c r="D58" s="1541"/>
      <c r="E58" s="2486"/>
      <c r="F58" s="2486"/>
      <c r="G58" s="2485"/>
      <c r="H58" s="1541"/>
      <c r="I58" s="1541"/>
      <c r="J58" s="1541"/>
      <c r="K58" s="1541"/>
      <c r="L58" s="1566"/>
      <c r="M58" s="1542"/>
      <c r="N58" s="1542"/>
      <c r="P58" s="1543"/>
      <c r="Q58" s="1544"/>
      <c r="R58" s="1543"/>
      <c r="S58" s="1549"/>
      <c r="T58" s="1552" t="s">
        <v>493</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2331" customFormat="1" customHeight="1" ht="1.05">
      <c r="A59" s="1570" t="s">
        <v>279</v>
      </c>
      <c r="B59" s="1570" t="s">
        <v>280</v>
      </c>
      <c r="C59" s="1541"/>
      <c r="D59" s="1541"/>
      <c r="E59" s="2486"/>
      <c r="F59" s="2485"/>
      <c r="G59" s="1541"/>
      <c r="H59" s="1541"/>
      <c r="I59" s="1541"/>
      <c r="J59" s="1541"/>
      <c r="K59" s="1541"/>
      <c r="L59" s="1566"/>
      <c r="M59" s="1548"/>
      <c r="N59" s="1548"/>
      <c r="P59" s="1543"/>
      <c r="Q59" s="1544"/>
      <c r="R59" s="1543"/>
      <c r="S59" s="1549"/>
      <c r="T59" s="1552" t="s">
        <v>494</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2331" customFormat="1" customHeight="1" ht="1.05">
      <c r="A60" s="1570" t="s">
        <v>279</v>
      </c>
      <c r="B60" s="1570"/>
      <c r="C60" s="1570"/>
      <c r="D60" s="1570"/>
      <c r="E60" s="2486"/>
      <c r="F60" s="1570"/>
      <c r="G60" s="1570"/>
      <c r="H60" s="1570"/>
      <c r="I60" s="1570"/>
      <c r="J60" s="1570"/>
      <c r="K60" s="1570"/>
      <c r="L60" s="1573"/>
      <c r="M60" s="1548"/>
      <c r="N60" s="1548"/>
      <c r="O60" s="745"/>
      <c r="P60" s="607"/>
      <c r="Q60" s="1571"/>
      <c r="R60" s="607"/>
      <c r="S60" s="1549"/>
      <c r="T60" s="1552" t="s">
        <v>495</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2331" customFormat="1" customHeight="1" ht="1.05">
      <c r="A61" s="1570" t="s">
        <v>279</v>
      </c>
      <c r="B61" s="1570"/>
      <c r="C61" s="1570"/>
      <c r="D61" s="1570"/>
      <c r="E61" s="2485"/>
      <c r="F61" s="1570"/>
      <c r="G61" s="1570"/>
      <c r="H61" s="1570"/>
      <c r="I61" s="1570"/>
      <c r="J61" s="1570"/>
      <c r="K61" s="1570"/>
      <c r="L61" s="1573"/>
      <c r="M61" s="1548"/>
      <c r="N61" s="1548"/>
      <c r="O61" s="745"/>
      <c r="P61" s="607"/>
      <c r="Q61" s="1571"/>
      <c r="R61" s="607"/>
      <c r="S61" s="1549"/>
      <c r="T61" s="1552" t="s">
        <v>495</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2331"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527</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194FC-8EB4-8F86-8EE3-180FEEC05C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4.140625" hidden="1" customWidth="1"/>
    <col min="10" max="10" style="12330" width="9.8515625" hidden="1" customWidth="1"/>
    <col min="11" max="11" style="12330" width="14.71093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4" style="12253" width="24.7109375" hidden="1" customWidth="1"/>
    <col min="25" max="25" style="12253" width="11.7109375" hidden="1" customWidth="1"/>
    <col min="26" max="26" style="12253" width="3.7109375" hidden="1" customWidth="1"/>
    <col min="27" max="27" style="12253" width="11.7109375" hidden="1" customWidth="1"/>
    <col min="28" max="28" style="12253" width="8.57421875" hidden="1" customWidth="1"/>
    <col min="29" max="29" style="12253" width="24.7109375" customWidth="1"/>
    <col min="30" max="31" style="12253" width="24.00390625" customWidth="1"/>
    <col min="32" max="32" style="12253" width="11.00390625" customWidth="1"/>
    <col min="33" max="33" style="12253" width="3.7109375" customWidth="1"/>
    <col min="34" max="34" style="12253" width="11.00390625" customWidth="1"/>
    <col min="35" max="35" style="12253" width="8.57421875" hidden="1" customWidth="1"/>
    <col min="36" max="36" style="12253" width="4.00390625" customWidth="1"/>
    <col min="37" max="37" style="12253" width="115.00390625" customWidth="1"/>
    <col min="38" max="42" style="12331" width="10.00390625" customWidth="1"/>
    <col min="43" max="43" style="1225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210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476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477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560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561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562</v>
      </c>
      <c r="U5" s="527"/>
      <c r="V5" s="2577"/>
      <c r="W5" s="2578"/>
      <c r="X5" s="2578"/>
      <c r="Y5" s="2578"/>
      <c r="Z5" s="2578"/>
      <c r="AA5" s="2578"/>
      <c r="AB5" s="2579"/>
      <c r="AC5" s="2580"/>
      <c r="AD5" s="2581"/>
      <c r="AE5" s="2581"/>
      <c r="AF5" s="2581"/>
      <c r="AG5" s="2581"/>
      <c r="AH5" s="2581"/>
      <c r="AI5" s="2581"/>
      <c r="AJ5" s="2582"/>
      <c r="AK5" s="1485" t="s">
        <v>563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485</v>
      </c>
      <c r="P6" s="2484"/>
      <c r="Q6" s="2484">
        <v>1</v>
      </c>
      <c r="R6" s="584"/>
      <c r="S6" s="1652">
        <f>$J6</f>
      </c>
      <c r="T6" s="513" t="s">
        <v>486</v>
      </c>
      <c r="U6" s="527"/>
      <c r="V6" s="2472"/>
      <c r="W6" s="2473"/>
      <c r="X6" s="2473"/>
      <c r="Y6" s="2473"/>
      <c r="Z6" s="2473"/>
      <c r="AA6" s="2473"/>
      <c r="AB6" s="2474"/>
      <c r="AC6" s="2472"/>
      <c r="AD6" s="2473"/>
      <c r="AE6" s="2473"/>
      <c r="AF6" s="2473"/>
      <c r="AG6" s="2473"/>
      <c r="AH6" s="2473"/>
      <c r="AI6" s="2473"/>
      <c r="AJ6" s="2474"/>
      <c r="AK6" s="1534" t="s">
        <v>564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565</v>
      </c>
      <c r="U9" s="594"/>
      <c r="V9" s="594"/>
      <c r="W9" s="594"/>
      <c r="X9" s="594"/>
      <c r="Y9" s="594"/>
      <c r="Z9" s="594"/>
      <c r="AA9" s="594"/>
      <c r="AB9" s="594"/>
      <c r="AC9" s="594"/>
      <c r="AD9" s="594"/>
      <c r="AE9" s="594"/>
      <c r="AF9" s="594"/>
      <c r="AG9" s="594"/>
      <c r="AH9" s="594"/>
      <c r="AI9" s="594"/>
      <c r="AJ9" s="594"/>
      <c r="AK9" s="1485" t="s">
        <v>566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491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567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331"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494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33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495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330" customFormat="1" customHeight="1" ht="22.5" hidden="1">
      <c r="L18" s="1648"/>
      <c r="M18" s="1589"/>
      <c r="N18" s="1589"/>
      <c r="O18" s="1594" t="s">
        <v>496</v>
      </c>
      <c r="P18" s="1589"/>
      <c r="Q18" s="1598"/>
      <c r="R18" s="1598"/>
      <c r="S18" s="956"/>
      <c r="Y18" s="1594"/>
      <c r="AA18" s="1594"/>
      <c r="AB18" s="1593"/>
      <c r="AF18" s="1594"/>
      <c r="AH18" s="1594"/>
      <c r="AI18" s="1593"/>
      <c r="AL18" s="738"/>
      <c r="AM18" s="738"/>
      <c r="AN18" s="738"/>
      <c r="AO18" s="738"/>
      <c r="AP18" s="738"/>
      <c r="AQ18" s="1387">
        <v>0</v>
      </c>
    </row>
    <row s="12330" customFormat="1" customHeight="1" ht="14.25" hidden="1">
      <c r="L19" s="1648"/>
      <c r="M19" s="1589"/>
      <c r="N19" s="1589"/>
      <c r="O19" s="1589"/>
      <c r="P19" s="1589"/>
      <c r="Q19" s="1598"/>
      <c r="R19" s="1598"/>
      <c r="S19" s="956"/>
      <c r="AB19" s="1593"/>
      <c r="AI19" s="1593"/>
      <c r="AL19" s="738"/>
      <c r="AM19" s="738"/>
      <c r="AN19" s="738"/>
      <c r="AO19" s="738"/>
      <c r="AP19" s="738"/>
      <c r="AQ19" s="1387">
        <v>0</v>
      </c>
    </row>
    <row s="12330" customFormat="1" customHeight="1" ht="12" hidden="1">
      <c r="L20" s="1648"/>
      <c r="M20" s="1589"/>
      <c r="N20" s="1589"/>
      <c r="O20" s="1591" t="s">
        <v>497</v>
      </c>
      <c r="P20" s="1589"/>
      <c r="Q20" s="1669"/>
      <c r="R20" s="1669"/>
      <c r="S20" s="956"/>
      <c r="T20" s="1387" t="s">
        <v>498</v>
      </c>
      <c r="Z20" s="413" t="s">
        <v>499</v>
      </c>
      <c r="AB20" s="413" t="s">
        <v>500</v>
      </c>
      <c r="AC20" s="1387" t="s">
        <v>498</v>
      </c>
      <c r="AG20" s="413" t="s">
        <v>501</v>
      </c>
      <c r="AI20" s="413" t="s">
        <v>500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6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67" customFormat="1" customHeight="1" ht="18.75" hidden="1">
      <c r="A28" s="1595"/>
      <c r="B28" s="1595"/>
      <c r="C28" s="1595"/>
      <c r="D28" s="1595"/>
      <c r="E28" s="1595"/>
      <c r="F28" s="1595"/>
      <c r="G28" s="1595"/>
      <c r="H28" s="1595"/>
      <c r="I28" s="1595"/>
      <c r="J28" s="1595"/>
      <c r="K28" s="1595"/>
      <c r="L28" s="1596"/>
      <c r="M28" s="1595"/>
      <c r="N28" s="1595"/>
      <c r="O28" s="1595"/>
      <c r="S28" s="2477" t="s">
        <v>502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67" customFormat="1" customHeight="1" ht="18.75" hidden="1">
      <c r="A29" s="1595"/>
      <c r="B29" s="1595"/>
      <c r="C29" s="1595"/>
      <c r="D29" s="1595"/>
      <c r="E29" s="1595"/>
      <c r="F29" s="1595"/>
      <c r="G29" s="1595"/>
      <c r="H29" s="1595"/>
      <c r="I29" s="1595"/>
      <c r="J29" s="1595"/>
      <c r="K29" s="1595"/>
      <c r="L29" s="1596"/>
      <c r="M29" s="1595"/>
      <c r="N29" s="1595"/>
      <c r="O29" s="1595"/>
      <c r="S29" s="2477" t="s">
        <v>503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67" customFormat="1" customHeight="1" ht="18.75" hidden="1">
      <c r="A32" s="1595"/>
      <c r="B32" s="1595"/>
      <c r="C32" s="1595"/>
      <c r="D32" s="1595"/>
      <c r="E32" s="1595"/>
      <c r="F32" s="1595"/>
      <c r="G32" s="1595"/>
      <c r="H32" s="1595"/>
      <c r="I32" s="1595"/>
      <c r="J32" s="1595"/>
      <c r="K32" s="1595"/>
      <c r="L32" s="1596"/>
      <c r="M32" s="1595"/>
      <c r="N32" s="1595"/>
      <c r="O32" s="1595"/>
      <c r="S32" s="2477" t="s">
        <v>504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67" customFormat="1" customHeight="1" ht="18.75" hidden="1">
      <c r="A33" s="1595"/>
      <c r="B33" s="1595"/>
      <c r="C33" s="1595"/>
      <c r="D33" s="1595"/>
      <c r="E33" s="1595"/>
      <c r="F33" s="1595"/>
      <c r="G33" s="1595"/>
      <c r="H33" s="1595"/>
      <c r="I33" s="1595"/>
      <c r="J33" s="1595"/>
      <c r="K33" s="1595"/>
      <c r="L33" s="1596"/>
      <c r="M33" s="1595"/>
      <c r="N33" s="1595"/>
      <c r="O33" s="1595"/>
      <c r="S33" s="2477" t="s">
        <v>505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67"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506</v>
      </c>
      <c r="AC34" s="553"/>
      <c r="AD34" s="553"/>
      <c r="AE34" s="553"/>
      <c r="AF34" s="553"/>
      <c r="AG34" s="553"/>
      <c r="AH34" s="553"/>
      <c r="AI34" s="505" t="s">
        <v>506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379</v>
      </c>
      <c r="T36" s="2354"/>
      <c r="U36" s="2354"/>
      <c r="V36" s="2354"/>
      <c r="W36" s="2354"/>
      <c r="X36" s="2354"/>
      <c r="Y36" s="2354"/>
      <c r="Z36" s="2354"/>
      <c r="AA36" s="2354"/>
      <c r="AB36" s="2354"/>
      <c r="AC36" s="2354"/>
      <c r="AD36" s="2354"/>
      <c r="AE36" s="2354"/>
      <c r="AF36" s="2354"/>
      <c r="AG36" s="2354"/>
      <c r="AH36" s="2354"/>
      <c r="AI36" s="2354"/>
      <c r="AJ36" s="2354"/>
      <c r="AK36" s="2354" t="s">
        <v>380</v>
      </c>
      <c r="AQ36" s="1382">
        <v>14</v>
      </c>
    </row>
    <row customHeight="1" ht="14.699999999999998">
      <c r="Q37" s="603"/>
      <c r="R37" s="603"/>
      <c r="S37" s="2500" t="s">
        <v>87</v>
      </c>
      <c r="T37" s="2436" t="s">
        <v>507</v>
      </c>
      <c r="U37" s="528"/>
      <c r="V37" s="2501" t="s">
        <v>508</v>
      </c>
      <c r="W37" s="2502"/>
      <c r="X37" s="2502"/>
      <c r="Y37" s="2502"/>
      <c r="Z37" s="2502"/>
      <c r="AA37" s="2503"/>
      <c r="AB37" s="2504" t="s">
        <v>509</v>
      </c>
      <c r="AC37" s="2501" t="s">
        <v>508</v>
      </c>
      <c r="AD37" s="2502"/>
      <c r="AE37" s="2502"/>
      <c r="AF37" s="2502"/>
      <c r="AG37" s="2502"/>
      <c r="AH37" s="2503"/>
      <c r="AI37" s="2504" t="s">
        <v>510</v>
      </c>
      <c r="AJ37" s="2507" t="s">
        <v>511</v>
      </c>
      <c r="AK37" s="2354"/>
      <c r="AQ37" s="1382">
        <v>14</v>
      </c>
    </row>
    <row customHeight="1" ht="35.699999999999996">
      <c r="Q38" s="603"/>
      <c r="R38" s="603"/>
      <c r="S38" s="2500"/>
      <c r="T38" s="2436"/>
      <c r="U38" s="1258"/>
      <c r="V38" s="1579" t="s">
        <v>568</v>
      </c>
      <c r="W38" s="2489" t="s">
        <v>514</v>
      </c>
      <c r="X38" s="2490"/>
      <c r="Y38" s="2489" t="s">
        <v>515</v>
      </c>
      <c r="Z38" s="2496"/>
      <c r="AA38" s="2490"/>
      <c r="AB38" s="2505"/>
      <c r="AC38" s="1579" t="s">
        <v>568</v>
      </c>
      <c r="AD38" s="2489" t="s">
        <v>514</v>
      </c>
      <c r="AE38" s="2490"/>
      <c r="AF38" s="2489" t="s">
        <v>515</v>
      </c>
      <c r="AG38" s="2496"/>
      <c r="AH38" s="2490"/>
      <c r="AI38" s="2505"/>
      <c r="AJ38" s="2508"/>
      <c r="AK38" s="2354"/>
      <c r="AQ38" s="1382">
        <v>34</v>
      </c>
    </row>
    <row customHeight="1" ht="35.699999999999996">
      <c r="A39" s="1597"/>
      <c r="B39" s="1597" t="s">
        <v>222</v>
      </c>
      <c r="C39" s="1597" t="s">
        <v>223</v>
      </c>
      <c r="D39" s="1597" t="s">
        <v>224</v>
      </c>
      <c r="E39" s="1591" t="s">
        <v>516</v>
      </c>
      <c r="F39" s="1591" t="s">
        <v>517</v>
      </c>
      <c r="G39" s="1591" t="s">
        <v>518</v>
      </c>
      <c r="H39" s="1591"/>
      <c r="I39" s="1591" t="s">
        <v>569</v>
      </c>
      <c r="J39" s="1591" t="s">
        <v>521</v>
      </c>
      <c r="K39" s="1591" t="s">
        <v>570</v>
      </c>
      <c r="L39" s="1591" t="s">
        <v>497</v>
      </c>
      <c r="Q39" s="603"/>
      <c r="R39" s="603"/>
      <c r="S39" s="2500"/>
      <c r="T39" s="2436"/>
      <c r="U39" s="529"/>
      <c r="V39" s="1579" t="s">
        <v>571</v>
      </c>
      <c r="W39" s="1449" t="s">
        <v>572</v>
      </c>
      <c r="X39" s="1449" t="s">
        <v>573</v>
      </c>
      <c r="Y39" s="1584" t="s">
        <v>525</v>
      </c>
      <c r="Z39" s="2497" t="s">
        <v>526</v>
      </c>
      <c r="AA39" s="2498"/>
      <c r="AB39" s="2506"/>
      <c r="AC39" s="1579" t="s">
        <v>571</v>
      </c>
      <c r="AD39" s="1449" t="s">
        <v>572</v>
      </c>
      <c r="AE39" s="1449" t="s">
        <v>573</v>
      </c>
      <c r="AF39" s="1584" t="s">
        <v>525</v>
      </c>
      <c r="AG39" s="2497" t="s">
        <v>526</v>
      </c>
      <c r="AH39" s="2498"/>
      <c r="AI39" s="2506"/>
      <c r="AJ39" s="2509"/>
      <c r="AK39" s="2354"/>
      <c r="AQ39" s="1382">
        <v>34</v>
      </c>
    </row>
    <row s="1287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305</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210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305</v>
      </c>
      <c r="B42" s="1590" t="s">
        <v>306</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476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477</v>
      </c>
      <c r="AM42" s="727"/>
      <c r="AN42" s="727" t="str">
        <f>IF(T42="","",T42)</f>
        <v>Территория действия тарифа</v>
      </c>
      <c r="AO42" s="727"/>
      <c r="AP42" s="727"/>
      <c r="AQ42" s="1382">
        <v>23</v>
      </c>
    </row>
    <row customHeight="1" ht="24">
      <c r="A43" s="1590" t="s">
        <v>305</v>
      </c>
      <c r="B43" s="1590" t="s">
        <v>306</v>
      </c>
      <c r="C43" s="1590" t="s">
        <v>307</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560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561</v>
      </c>
      <c r="AM43" s="727"/>
      <c r="AN43" s="727" t="str">
        <f>IF(T43="","",T43)</f>
        <v>Наименование централизованной системы холодного водоснабжения</v>
      </c>
      <c r="AO43" s="727"/>
      <c r="AP43" s="727"/>
      <c r="AQ43" s="1382">
        <v>23</v>
      </c>
    </row>
    <row customHeight="1" ht="24">
      <c r="A44" s="1590" t="s">
        <v>305</v>
      </c>
      <c r="B44" s="1590" t="s">
        <v>306</v>
      </c>
      <c r="C44" s="1590" t="s">
        <v>307</v>
      </c>
      <c r="D44" s="1590" t="s">
        <v>574</v>
      </c>
      <c r="E44" s="2486"/>
      <c r="F44" s="2486"/>
      <c r="G44" s="2486"/>
      <c r="H44" s="2486"/>
      <c r="I44" s="2483" t="str">
        <f>S43&amp;".1"</f>
        <v>...1</v>
      </c>
      <c r="J44" s="1590"/>
      <c r="K44" s="1590"/>
      <c r="L44" s="1591"/>
      <c r="P44" s="2484">
        <v>1</v>
      </c>
      <c r="Q44" s="1581"/>
      <c r="R44" s="583"/>
      <c r="S44" s="1585" t="str">
        <f>$I44</f>
        <v>...1</v>
      </c>
      <c r="T44" s="512" t="s">
        <v>562</v>
      </c>
      <c r="U44" s="527"/>
      <c r="V44" s="2577"/>
      <c r="W44" s="2578"/>
      <c r="X44" s="2578"/>
      <c r="Y44" s="2578"/>
      <c r="Z44" s="2578"/>
      <c r="AA44" s="2578"/>
      <c r="AB44" s="2579"/>
      <c r="AC44" s="2580"/>
      <c r="AD44" s="2581"/>
      <c r="AE44" s="2581"/>
      <c r="AF44" s="2581"/>
      <c r="AG44" s="2581"/>
      <c r="AH44" s="2581"/>
      <c r="AI44" s="2581"/>
      <c r="AJ44" s="2582"/>
      <c r="AK44" s="1485" t="s">
        <v>563</v>
      </c>
      <c r="AM44" s="727"/>
      <c r="AN44" s="727" t="str">
        <f>IF(T44="","",T44)</f>
        <v>Наименование признака дифференциации</v>
      </c>
      <c r="AO44" s="727"/>
      <c r="AP44" s="727"/>
      <c r="AQ44" s="1382">
        <v>23</v>
      </c>
    </row>
    <row customHeight="1" ht="24">
      <c r="A45" s="1590" t="s">
        <v>305</v>
      </c>
      <c r="B45" s="1590" t="s">
        <v>306</v>
      </c>
      <c r="C45" s="1590" t="s">
        <v>307</v>
      </c>
      <c r="D45" s="1590" t="s">
        <v>574</v>
      </c>
      <c r="E45" s="2486"/>
      <c r="F45" s="2486"/>
      <c r="G45" s="2486"/>
      <c r="H45" s="2486"/>
      <c r="I45" s="2513"/>
      <c r="J45" s="2483" t="str">
        <f>I44&amp;".1"</f>
        <v>...1.1</v>
      </c>
      <c r="K45" s="1590"/>
      <c r="L45" s="1591" t="s">
        <v>485</v>
      </c>
      <c r="P45" s="2484"/>
      <c r="Q45" s="2484">
        <v>1</v>
      </c>
      <c r="R45" s="584"/>
      <c r="S45" s="1585" t="str">
        <f>$J45</f>
        <v>...1.1</v>
      </c>
      <c r="T45" s="513" t="s">
        <v>486</v>
      </c>
      <c r="U45" s="527"/>
      <c r="V45" s="2472"/>
      <c r="W45" s="2473"/>
      <c r="X45" s="2473"/>
      <c r="Y45" s="2473"/>
      <c r="Z45" s="2473"/>
      <c r="AA45" s="2473"/>
      <c r="AB45" s="2474"/>
      <c r="AC45" s="2472"/>
      <c r="AD45" s="2473"/>
      <c r="AE45" s="2473"/>
      <c r="AF45" s="2473"/>
      <c r="AG45" s="2473"/>
      <c r="AH45" s="2473"/>
      <c r="AI45" s="2473"/>
      <c r="AJ45" s="2474"/>
      <c r="AK45" s="1534" t="s">
        <v>564</v>
      </c>
      <c r="AM45" s="727"/>
      <c r="AN45" s="727" t="str">
        <f>IF(T45="","",T45)</f>
        <v>Группа потребителей</v>
      </c>
      <c r="AO45" s="727"/>
      <c r="AP45" s="727"/>
      <c r="AQ45" s="1382">
        <v>23</v>
      </c>
    </row>
    <row customHeight="1" ht="24">
      <c r="A46" s="1590" t="s">
        <v>305</v>
      </c>
      <c r="B46" s="1590" t="s">
        <v>306</v>
      </c>
      <c r="C46" s="1590" t="s">
        <v>307</v>
      </c>
      <c r="D46" s="1590" t="s">
        <v>574</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305</v>
      </c>
      <c r="B47" s="1590" t="s">
        <v>306</v>
      </c>
      <c r="C47" s="1590" t="s">
        <v>307</v>
      </c>
      <c r="D47" s="1590" t="s">
        <v>574</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305</v>
      </c>
      <c r="B48" s="1590" t="s">
        <v>306</v>
      </c>
      <c r="C48" s="1590" t="s">
        <v>307</v>
      </c>
      <c r="D48" s="1590" t="s">
        <v>574</v>
      </c>
      <c r="E48" s="2486"/>
      <c r="F48" s="2486"/>
      <c r="G48" s="2486"/>
      <c r="H48" s="2486"/>
      <c r="I48" s="2513"/>
      <c r="J48" s="2483"/>
      <c r="K48" s="1590"/>
      <c r="L48" s="1591"/>
      <c r="P48" s="2484"/>
      <c r="Q48" s="2484"/>
      <c r="R48" s="583"/>
      <c r="S48" s="1505"/>
      <c r="T48" s="514" t="s">
        <v>565</v>
      </c>
      <c r="U48" s="594"/>
      <c r="V48" s="594"/>
      <c r="W48" s="594"/>
      <c r="X48" s="594"/>
      <c r="Y48" s="594"/>
      <c r="Z48" s="594"/>
      <c r="AA48" s="594"/>
      <c r="AB48" s="594"/>
      <c r="AC48" s="594"/>
      <c r="AD48" s="594"/>
      <c r="AE48" s="594"/>
      <c r="AF48" s="594"/>
      <c r="AG48" s="594"/>
      <c r="AH48" s="594"/>
      <c r="AI48" s="594"/>
      <c r="AJ48" s="594"/>
      <c r="AK48" s="1485" t="s">
        <v>566</v>
      </c>
      <c r="AM48" s="727"/>
      <c r="AN48" s="727" t="str">
        <f>IF(T48="","",T48)</f>
        <v>Добавить значение признака дифференциации</v>
      </c>
      <c r="AO48" s="727"/>
      <c r="AP48" s="727"/>
      <c r="AQ48" s="1382">
        <v>20</v>
      </c>
    </row>
    <row customHeight="1" ht="22.049999999999997">
      <c r="A49" s="1590" t="s">
        <v>305</v>
      </c>
      <c r="B49" s="1590" t="s">
        <v>306</v>
      </c>
      <c r="C49" s="1590" t="s">
        <v>307</v>
      </c>
      <c r="D49" s="1590" t="s">
        <v>574</v>
      </c>
      <c r="E49" s="2486"/>
      <c r="F49" s="2486"/>
      <c r="G49" s="2486"/>
      <c r="H49" s="2486"/>
      <c r="I49" s="2483"/>
      <c r="J49" s="1590"/>
      <c r="K49" s="1590"/>
      <c r="L49" s="1591"/>
      <c r="P49" s="2484"/>
      <c r="Q49" s="1581"/>
      <c r="R49" s="583"/>
      <c r="S49" s="1505"/>
      <c r="T49" s="592" t="s">
        <v>491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305</v>
      </c>
      <c r="B50" s="1590" t="s">
        <v>306</v>
      </c>
      <c r="C50" s="1590" t="s">
        <v>307</v>
      </c>
      <c r="D50" s="1590" t="s">
        <v>574</v>
      </c>
      <c r="E50" s="2486"/>
      <c r="F50" s="2486"/>
      <c r="G50" s="2486"/>
      <c r="H50" s="2485"/>
      <c r="I50" s="1590"/>
      <c r="J50" s="1590"/>
      <c r="K50" s="1590"/>
      <c r="L50" s="1591"/>
      <c r="M50" s="1592"/>
      <c r="N50" s="1592"/>
      <c r="O50" s="764"/>
      <c r="P50" s="587"/>
      <c r="Q50" s="602"/>
      <c r="R50" s="582"/>
      <c r="S50" s="1505"/>
      <c r="T50" s="599" t="s">
        <v>567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331" customFormat="1" customHeight="1" ht="0">
      <c r="A51" s="1570" t="s">
        <v>305</v>
      </c>
      <c r="B51" s="1570" t="s">
        <v>306</v>
      </c>
      <c r="C51" s="1541"/>
      <c r="D51" s="1541"/>
      <c r="E51" s="2486"/>
      <c r="F51" s="2485"/>
      <c r="G51" s="1541"/>
      <c r="H51" s="1541"/>
      <c r="I51" s="1541"/>
      <c r="J51" s="1541"/>
      <c r="K51" s="1541"/>
      <c r="L51" s="1653"/>
      <c r="M51" s="1548"/>
      <c r="N51" s="1548"/>
      <c r="P51" s="1543"/>
      <c r="Q51" s="1544"/>
      <c r="R51" s="1543"/>
      <c r="S51" s="1549"/>
      <c r="T51" s="1552" t="s">
        <v>494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331" customFormat="1" customHeight="1" ht="0">
      <c r="A52" s="1570" t="s">
        <v>305</v>
      </c>
      <c r="B52" s="1570"/>
      <c r="C52" s="1570"/>
      <c r="D52" s="1570"/>
      <c r="E52" s="2485"/>
      <c r="F52" s="1570"/>
      <c r="G52" s="1570"/>
      <c r="H52" s="1570"/>
      <c r="I52" s="1570"/>
      <c r="J52" s="1570"/>
      <c r="K52" s="1570"/>
      <c r="L52" s="1573"/>
      <c r="M52" s="1548"/>
      <c r="N52" s="1548"/>
      <c r="O52" s="745"/>
      <c r="P52" s="607"/>
      <c r="Q52" s="1571"/>
      <c r="R52" s="607"/>
      <c r="S52" s="1549"/>
      <c r="T52" s="1552" t="s">
        <v>495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331"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527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3CD57-8A02-783E-3D76-5920971EBDA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4.140625" hidden="1" customWidth="1"/>
    <col min="10" max="10" style="12330" width="9.8515625" hidden="1" customWidth="1"/>
    <col min="11" max="11" style="12330" width="14.71093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4" style="12253" width="24.7109375" hidden="1" customWidth="1"/>
    <col min="25" max="25" style="12253" width="11.7109375" hidden="1" customWidth="1"/>
    <col min="26" max="26" style="12253" width="3.7109375" hidden="1" customWidth="1"/>
    <col min="27" max="27" style="12253" width="11.7109375" hidden="1" customWidth="1"/>
    <col min="28" max="28" style="12253" width="8.57421875" hidden="1" customWidth="1"/>
    <col min="29" max="29" style="12253" width="24.7109375" customWidth="1"/>
    <col min="30" max="31" style="12253" width="24.00390625" customWidth="1"/>
    <col min="32" max="32" style="12253" width="11.00390625" customWidth="1"/>
    <col min="33" max="33" style="12253" width="3.7109375" customWidth="1"/>
    <col min="34" max="34" style="12253" width="11.00390625" customWidth="1"/>
    <col min="35" max="35" style="12253" width="8.57421875" hidden="1" customWidth="1"/>
    <col min="36" max="36" style="12253" width="4.00390625" customWidth="1"/>
    <col min="37" max="37" style="12253" width="115.00390625" customWidth="1"/>
    <col min="38" max="42" style="12331" width="10.00390625" customWidth="1"/>
    <col min="43" max="43" style="1225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210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476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477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560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561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562</v>
      </c>
      <c r="U5" s="527"/>
      <c r="V5" s="2577"/>
      <c r="W5" s="2578"/>
      <c r="X5" s="2578"/>
      <c r="Y5" s="2578"/>
      <c r="Z5" s="2578"/>
      <c r="AA5" s="2578"/>
      <c r="AB5" s="2579"/>
      <c r="AC5" s="2580"/>
      <c r="AD5" s="2581"/>
      <c r="AE5" s="2581"/>
      <c r="AF5" s="2581"/>
      <c r="AG5" s="2581"/>
      <c r="AH5" s="2581"/>
      <c r="AI5" s="2581"/>
      <c r="AJ5" s="2582"/>
      <c r="AK5" s="1485" t="s">
        <v>563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485</v>
      </c>
      <c r="P6" s="2484"/>
      <c r="Q6" s="2484">
        <v>1</v>
      </c>
      <c r="R6" s="584"/>
      <c r="S6" s="1684">
        <f>$J6</f>
      </c>
      <c r="T6" s="513" t="s">
        <v>486</v>
      </c>
      <c r="U6" s="527"/>
      <c r="V6" s="2472"/>
      <c r="W6" s="2473"/>
      <c r="X6" s="2473"/>
      <c r="Y6" s="2473"/>
      <c r="Z6" s="2473"/>
      <c r="AA6" s="2473"/>
      <c r="AB6" s="2474"/>
      <c r="AC6" s="2472"/>
      <c r="AD6" s="2473"/>
      <c r="AE6" s="2473"/>
      <c r="AF6" s="2473"/>
      <c r="AG6" s="2473"/>
      <c r="AH6" s="2473"/>
      <c r="AI6" s="2473"/>
      <c r="AJ6" s="2474"/>
      <c r="AK6" s="1534" t="s">
        <v>564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565</v>
      </c>
      <c r="U9" s="594"/>
      <c r="V9" s="594"/>
      <c r="W9" s="594"/>
      <c r="X9" s="594"/>
      <c r="Y9" s="594"/>
      <c r="Z9" s="594"/>
      <c r="AA9" s="594"/>
      <c r="AB9" s="594"/>
      <c r="AC9" s="594"/>
      <c r="AD9" s="594"/>
      <c r="AE9" s="594"/>
      <c r="AF9" s="594"/>
      <c r="AG9" s="594"/>
      <c r="AH9" s="594"/>
      <c r="AI9" s="594"/>
      <c r="AJ9" s="594"/>
      <c r="AK9" s="1485" t="s">
        <v>566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491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567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33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494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33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495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330" customFormat="1" customHeight="1" ht="22.5" hidden="1">
      <c r="L18" s="1674"/>
      <c r="M18" s="1589"/>
      <c r="N18" s="1589"/>
      <c r="O18" s="1594" t="s">
        <v>496</v>
      </c>
      <c r="P18" s="1589"/>
      <c r="Q18" s="1598"/>
      <c r="R18" s="1598"/>
      <c r="S18" s="956"/>
      <c r="Y18" s="1594"/>
      <c r="AA18" s="1594"/>
      <c r="AB18" s="1593"/>
      <c r="AF18" s="1594"/>
      <c r="AH18" s="1594"/>
      <c r="AI18" s="1593"/>
      <c r="AL18" s="738"/>
      <c r="AM18" s="738"/>
      <c r="AN18" s="738"/>
      <c r="AO18" s="738"/>
      <c r="AP18" s="738"/>
      <c r="AQ18" s="1387">
        <v>0</v>
      </c>
    </row>
    <row s="12330" customFormat="1" customHeight="1" ht="14.25" hidden="1">
      <c r="L19" s="1674"/>
      <c r="M19" s="1589"/>
      <c r="N19" s="1589"/>
      <c r="O19" s="1589"/>
      <c r="P19" s="1589"/>
      <c r="Q19" s="1598"/>
      <c r="R19" s="1598"/>
      <c r="S19" s="956"/>
      <c r="AB19" s="1593"/>
      <c r="AI19" s="1593"/>
      <c r="AL19" s="738"/>
      <c r="AM19" s="738"/>
      <c r="AN19" s="738"/>
      <c r="AO19" s="738"/>
      <c r="AP19" s="738"/>
      <c r="AQ19" s="1387">
        <v>0</v>
      </c>
    </row>
    <row s="12330" customFormat="1" customHeight="1" ht="12" hidden="1">
      <c r="L20" s="1674"/>
      <c r="M20" s="1589"/>
      <c r="N20" s="1589"/>
      <c r="O20" s="1591" t="s">
        <v>497</v>
      </c>
      <c r="P20" s="1589"/>
      <c r="Q20" s="1669"/>
      <c r="R20" s="1669"/>
      <c r="S20" s="956"/>
      <c r="T20" s="1387" t="s">
        <v>498</v>
      </c>
      <c r="Z20" s="413" t="s">
        <v>499</v>
      </c>
      <c r="AB20" s="413" t="s">
        <v>500</v>
      </c>
      <c r="AC20" s="1387" t="s">
        <v>498</v>
      </c>
      <c r="AG20" s="413" t="s">
        <v>501</v>
      </c>
      <c r="AI20" s="413" t="s">
        <v>500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6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67" customFormat="1" customHeight="1" ht="18.75" hidden="1">
      <c r="A28" s="1595"/>
      <c r="B28" s="1595"/>
      <c r="C28" s="1595"/>
      <c r="D28" s="1595"/>
      <c r="E28" s="1595"/>
      <c r="F28" s="1595"/>
      <c r="G28" s="1595"/>
      <c r="H28" s="1595"/>
      <c r="I28" s="1595"/>
      <c r="J28" s="1595"/>
      <c r="K28" s="1595"/>
      <c r="L28" s="1596"/>
      <c r="M28" s="1595"/>
      <c r="N28" s="1595"/>
      <c r="O28" s="1595"/>
      <c r="S28" s="2477" t="s">
        <v>502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67" customFormat="1" customHeight="1" ht="18.75" hidden="1">
      <c r="A29" s="1595"/>
      <c r="B29" s="1595"/>
      <c r="C29" s="1595"/>
      <c r="D29" s="1595"/>
      <c r="E29" s="1595"/>
      <c r="F29" s="1595"/>
      <c r="G29" s="1595"/>
      <c r="H29" s="1595"/>
      <c r="I29" s="1595"/>
      <c r="J29" s="1595"/>
      <c r="K29" s="1595"/>
      <c r="L29" s="1596"/>
      <c r="M29" s="1595"/>
      <c r="N29" s="1595"/>
      <c r="O29" s="1595"/>
      <c r="S29" s="2477" t="s">
        <v>503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67" customFormat="1" customHeight="1" ht="18.75" hidden="1">
      <c r="A32" s="1595"/>
      <c r="B32" s="1595"/>
      <c r="C32" s="1595"/>
      <c r="D32" s="1595"/>
      <c r="E32" s="1595"/>
      <c r="F32" s="1595"/>
      <c r="G32" s="1595"/>
      <c r="H32" s="1595"/>
      <c r="I32" s="1595"/>
      <c r="J32" s="1595"/>
      <c r="K32" s="1595"/>
      <c r="L32" s="1596"/>
      <c r="M32" s="1595"/>
      <c r="N32" s="1595"/>
      <c r="O32" s="1595"/>
      <c r="S32" s="2477" t="s">
        <v>504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67" customFormat="1" customHeight="1" ht="18.75" hidden="1">
      <c r="A33" s="1595"/>
      <c r="B33" s="1595"/>
      <c r="C33" s="1595"/>
      <c r="D33" s="1595"/>
      <c r="E33" s="1595"/>
      <c r="F33" s="1595"/>
      <c r="G33" s="1595"/>
      <c r="H33" s="1595"/>
      <c r="I33" s="1595"/>
      <c r="J33" s="1595"/>
      <c r="K33" s="1595"/>
      <c r="L33" s="1596"/>
      <c r="M33" s="1595"/>
      <c r="N33" s="1595"/>
      <c r="O33" s="1595"/>
      <c r="S33" s="2477" t="s">
        <v>505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6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506</v>
      </c>
      <c r="AC34" s="553"/>
      <c r="AD34" s="553"/>
      <c r="AE34" s="553"/>
      <c r="AF34" s="553"/>
      <c r="AG34" s="553"/>
      <c r="AH34" s="553"/>
      <c r="AI34" s="505" t="s">
        <v>506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379</v>
      </c>
      <c r="T36" s="2354"/>
      <c r="U36" s="2354"/>
      <c r="V36" s="2354"/>
      <c r="W36" s="2354"/>
      <c r="X36" s="2354"/>
      <c r="Y36" s="2354"/>
      <c r="Z36" s="2354"/>
      <c r="AA36" s="2354"/>
      <c r="AB36" s="2354"/>
      <c r="AC36" s="2354"/>
      <c r="AD36" s="2354"/>
      <c r="AE36" s="2354"/>
      <c r="AF36" s="2354"/>
      <c r="AG36" s="2354"/>
      <c r="AH36" s="2354"/>
      <c r="AI36" s="2354"/>
      <c r="AJ36" s="2354"/>
      <c r="AK36" s="2354" t="s">
        <v>380</v>
      </c>
      <c r="AQ36" s="1382">
        <v>14</v>
      </c>
    </row>
    <row customHeight="1" ht="14.699999999999998">
      <c r="Q37" s="603"/>
      <c r="R37" s="603"/>
      <c r="S37" s="2500" t="s">
        <v>87</v>
      </c>
      <c r="T37" s="2436" t="s">
        <v>507</v>
      </c>
      <c r="U37" s="528"/>
      <c r="V37" s="2501" t="s">
        <v>508</v>
      </c>
      <c r="W37" s="2502"/>
      <c r="X37" s="2502"/>
      <c r="Y37" s="2502"/>
      <c r="Z37" s="2502"/>
      <c r="AA37" s="2503"/>
      <c r="AB37" s="2504" t="s">
        <v>509</v>
      </c>
      <c r="AC37" s="2501" t="s">
        <v>508</v>
      </c>
      <c r="AD37" s="2502"/>
      <c r="AE37" s="2502"/>
      <c r="AF37" s="2502"/>
      <c r="AG37" s="2502"/>
      <c r="AH37" s="2503"/>
      <c r="AI37" s="2504" t="s">
        <v>510</v>
      </c>
      <c r="AJ37" s="2507" t="s">
        <v>511</v>
      </c>
      <c r="AK37" s="2354"/>
      <c r="AQ37" s="1382">
        <v>14</v>
      </c>
    </row>
    <row customHeight="1" ht="35.699999999999996">
      <c r="Q38" s="603"/>
      <c r="R38" s="603"/>
      <c r="S38" s="2500"/>
      <c r="T38" s="2436"/>
      <c r="U38" s="1258"/>
      <c r="V38" s="1679" t="s">
        <v>568</v>
      </c>
      <c r="W38" s="2489" t="s">
        <v>514</v>
      </c>
      <c r="X38" s="2490"/>
      <c r="Y38" s="2489" t="s">
        <v>515</v>
      </c>
      <c r="Z38" s="2496"/>
      <c r="AA38" s="2490"/>
      <c r="AB38" s="2505"/>
      <c r="AC38" s="1679" t="s">
        <v>568</v>
      </c>
      <c r="AD38" s="2489" t="s">
        <v>514</v>
      </c>
      <c r="AE38" s="2490"/>
      <c r="AF38" s="2489" t="s">
        <v>515</v>
      </c>
      <c r="AG38" s="2496"/>
      <c r="AH38" s="2490"/>
      <c r="AI38" s="2505"/>
      <c r="AJ38" s="2508"/>
      <c r="AK38" s="2354"/>
      <c r="AQ38" s="1382">
        <v>34</v>
      </c>
    </row>
    <row customHeight="1" ht="35.699999999999996">
      <c r="A39" s="1597"/>
      <c r="B39" s="1597" t="s">
        <v>222</v>
      </c>
      <c r="C39" s="1597" t="s">
        <v>223</v>
      </c>
      <c r="D39" s="1597" t="s">
        <v>224</v>
      </c>
      <c r="E39" s="1591" t="s">
        <v>516</v>
      </c>
      <c r="F39" s="1591" t="s">
        <v>517</v>
      </c>
      <c r="G39" s="1591" t="s">
        <v>518</v>
      </c>
      <c r="H39" s="1591"/>
      <c r="I39" s="1591" t="s">
        <v>569</v>
      </c>
      <c r="J39" s="1591" t="s">
        <v>521</v>
      </c>
      <c r="K39" s="1591" t="s">
        <v>570</v>
      </c>
      <c r="L39" s="1591" t="s">
        <v>497</v>
      </c>
      <c r="Q39" s="603"/>
      <c r="R39" s="603"/>
      <c r="S39" s="2500"/>
      <c r="T39" s="2436"/>
      <c r="U39" s="529"/>
      <c r="V39" s="1679" t="s">
        <v>571</v>
      </c>
      <c r="W39" s="1449" t="s">
        <v>572</v>
      </c>
      <c r="X39" s="1449" t="s">
        <v>573</v>
      </c>
      <c r="Y39" s="1682" t="s">
        <v>525</v>
      </c>
      <c r="Z39" s="2497" t="s">
        <v>526</v>
      </c>
      <c r="AA39" s="2498"/>
      <c r="AB39" s="2506"/>
      <c r="AC39" s="1679" t="s">
        <v>571</v>
      </c>
      <c r="AD39" s="1449" t="s">
        <v>572</v>
      </c>
      <c r="AE39" s="1449" t="s">
        <v>573</v>
      </c>
      <c r="AF39" s="1682" t="s">
        <v>525</v>
      </c>
      <c r="AG39" s="2497" t="s">
        <v>526</v>
      </c>
      <c r="AH39" s="2498"/>
      <c r="AI39" s="2506"/>
      <c r="AJ39" s="2509"/>
      <c r="AK39" s="2354"/>
      <c r="AQ39" s="1382">
        <v>34</v>
      </c>
    </row>
    <row s="1287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310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210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310</v>
      </c>
      <c r="B42" s="1590" t="s">
        <v>311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476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477</v>
      </c>
      <c r="AM42" s="727"/>
      <c r="AN42" s="727" t="str">
        <f>IF(T42="","",T42)</f>
        <v>Территория действия тарифа</v>
      </c>
      <c r="AO42" s="727"/>
      <c r="AP42" s="727"/>
      <c r="AQ42" s="1382">
        <v>23</v>
      </c>
    </row>
    <row customHeight="1" ht="24">
      <c r="A43" s="1590" t="s">
        <v>310</v>
      </c>
      <c r="B43" s="1590" t="s">
        <v>311</v>
      </c>
      <c r="C43" s="1590" t="s">
        <v>312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560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561</v>
      </c>
      <c r="AM43" s="727"/>
      <c r="AN43" s="727" t="str">
        <f>IF(T43="","",T43)</f>
        <v>Наименование централизованной системы холодного водоснабжения</v>
      </c>
      <c r="AO43" s="727"/>
      <c r="AP43" s="727"/>
      <c r="AQ43" s="1382">
        <v>23</v>
      </c>
    </row>
    <row customHeight="1" ht="24">
      <c r="A44" s="1590" t="s">
        <v>310</v>
      </c>
      <c r="B44" s="1590" t="s">
        <v>311</v>
      </c>
      <c r="C44" s="1590" t="s">
        <v>312</v>
      </c>
      <c r="D44" s="1590" t="s">
        <v>575</v>
      </c>
      <c r="E44" s="2486"/>
      <c r="F44" s="2486"/>
      <c r="G44" s="2486"/>
      <c r="H44" s="2486"/>
      <c r="I44" s="2483" t="str">
        <f>S43&amp;".1"</f>
        <v>...1</v>
      </c>
      <c r="J44" s="1590"/>
      <c r="K44" s="1590"/>
      <c r="L44" s="1591"/>
      <c r="P44" s="2484">
        <v>1</v>
      </c>
      <c r="Q44" s="1677"/>
      <c r="R44" s="583"/>
      <c r="S44" s="1684" t="str">
        <f>$I44</f>
        <v>...1</v>
      </c>
      <c r="T44" s="512" t="s">
        <v>562</v>
      </c>
      <c r="U44" s="527"/>
      <c r="V44" s="2577"/>
      <c r="W44" s="2578"/>
      <c r="X44" s="2578"/>
      <c r="Y44" s="2578"/>
      <c r="Z44" s="2578"/>
      <c r="AA44" s="2578"/>
      <c r="AB44" s="2579"/>
      <c r="AC44" s="2580"/>
      <c r="AD44" s="2581"/>
      <c r="AE44" s="2581"/>
      <c r="AF44" s="2581"/>
      <c r="AG44" s="2581"/>
      <c r="AH44" s="2581"/>
      <c r="AI44" s="2581"/>
      <c r="AJ44" s="2582"/>
      <c r="AK44" s="1485" t="s">
        <v>563</v>
      </c>
      <c r="AM44" s="727"/>
      <c r="AN44" s="727" t="str">
        <f>IF(T44="","",T44)</f>
        <v>Наименование признака дифференциации</v>
      </c>
      <c r="AO44" s="727"/>
      <c r="AP44" s="727"/>
      <c r="AQ44" s="1382">
        <v>23</v>
      </c>
    </row>
    <row customHeight="1" ht="24">
      <c r="A45" s="1590" t="s">
        <v>310</v>
      </c>
      <c r="B45" s="1590" t="s">
        <v>311</v>
      </c>
      <c r="C45" s="1590" t="s">
        <v>312</v>
      </c>
      <c r="D45" s="1590" t="s">
        <v>575</v>
      </c>
      <c r="E45" s="2486"/>
      <c r="F45" s="2486"/>
      <c r="G45" s="2486"/>
      <c r="H45" s="2486"/>
      <c r="I45" s="2513"/>
      <c r="J45" s="2483" t="str">
        <f>I44&amp;".1"</f>
        <v>...1.1</v>
      </c>
      <c r="K45" s="1590"/>
      <c r="L45" s="1591" t="s">
        <v>485</v>
      </c>
      <c r="P45" s="2484"/>
      <c r="Q45" s="2484">
        <v>1</v>
      </c>
      <c r="R45" s="584"/>
      <c r="S45" s="1684" t="str">
        <f>$J45</f>
        <v>...1.1</v>
      </c>
      <c r="T45" s="513" t="s">
        <v>486</v>
      </c>
      <c r="U45" s="527"/>
      <c r="V45" s="2472"/>
      <c r="W45" s="2473"/>
      <c r="X45" s="2473"/>
      <c r="Y45" s="2473"/>
      <c r="Z45" s="2473"/>
      <c r="AA45" s="2473"/>
      <c r="AB45" s="2474"/>
      <c r="AC45" s="2472"/>
      <c r="AD45" s="2473"/>
      <c r="AE45" s="2473"/>
      <c r="AF45" s="2473"/>
      <c r="AG45" s="2473"/>
      <c r="AH45" s="2473"/>
      <c r="AI45" s="2473"/>
      <c r="AJ45" s="2474"/>
      <c r="AK45" s="1534" t="s">
        <v>564</v>
      </c>
      <c r="AM45" s="727"/>
      <c r="AN45" s="727" t="str">
        <f>IF(T45="","",T45)</f>
        <v>Группа потребителей</v>
      </c>
      <c r="AO45" s="727"/>
      <c r="AP45" s="727"/>
      <c r="AQ45" s="1382">
        <v>23</v>
      </c>
    </row>
    <row customHeight="1" ht="24">
      <c r="A46" s="1590" t="s">
        <v>310</v>
      </c>
      <c r="B46" s="1590" t="s">
        <v>311</v>
      </c>
      <c r="C46" s="1590" t="s">
        <v>312</v>
      </c>
      <c r="D46" s="1590" t="s">
        <v>575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310</v>
      </c>
      <c r="B47" s="1590" t="s">
        <v>311</v>
      </c>
      <c r="C47" s="1590" t="s">
        <v>312</v>
      </c>
      <c r="D47" s="1590" t="s">
        <v>575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310</v>
      </c>
      <c r="B48" s="1590" t="s">
        <v>311</v>
      </c>
      <c r="C48" s="1590" t="s">
        <v>312</v>
      </c>
      <c r="D48" s="1590" t="s">
        <v>575</v>
      </c>
      <c r="E48" s="2486"/>
      <c r="F48" s="2486"/>
      <c r="G48" s="2486"/>
      <c r="H48" s="2486"/>
      <c r="I48" s="2513"/>
      <c r="J48" s="2483"/>
      <c r="K48" s="1590"/>
      <c r="L48" s="1591"/>
      <c r="P48" s="2484"/>
      <c r="Q48" s="2484"/>
      <c r="R48" s="583"/>
      <c r="S48" s="1505"/>
      <c r="T48" s="514" t="s">
        <v>565</v>
      </c>
      <c r="U48" s="594"/>
      <c r="V48" s="594"/>
      <c r="W48" s="594"/>
      <c r="X48" s="594"/>
      <c r="Y48" s="594"/>
      <c r="Z48" s="594"/>
      <c r="AA48" s="594"/>
      <c r="AB48" s="594"/>
      <c r="AC48" s="594"/>
      <c r="AD48" s="594"/>
      <c r="AE48" s="594"/>
      <c r="AF48" s="594"/>
      <c r="AG48" s="594"/>
      <c r="AH48" s="594"/>
      <c r="AI48" s="594"/>
      <c r="AJ48" s="594"/>
      <c r="AK48" s="1485" t="s">
        <v>566</v>
      </c>
      <c r="AM48" s="727"/>
      <c r="AN48" s="727" t="str">
        <f>IF(T48="","",T48)</f>
        <v>Добавить значение признака дифференциации</v>
      </c>
      <c r="AO48" s="727"/>
      <c r="AP48" s="727"/>
      <c r="AQ48" s="1382">
        <v>20</v>
      </c>
    </row>
    <row customHeight="1" ht="22.049999999999997">
      <c r="A49" s="1590" t="s">
        <v>310</v>
      </c>
      <c r="B49" s="1590" t="s">
        <v>311</v>
      </c>
      <c r="C49" s="1590" t="s">
        <v>312</v>
      </c>
      <c r="D49" s="1590" t="s">
        <v>575</v>
      </c>
      <c r="E49" s="2486"/>
      <c r="F49" s="2486"/>
      <c r="G49" s="2486"/>
      <c r="H49" s="2486"/>
      <c r="I49" s="2483"/>
      <c r="J49" s="1590"/>
      <c r="K49" s="1590"/>
      <c r="L49" s="1591"/>
      <c r="P49" s="2484"/>
      <c r="Q49" s="1677"/>
      <c r="R49" s="583"/>
      <c r="S49" s="1505"/>
      <c r="T49" s="592" t="s">
        <v>491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310</v>
      </c>
      <c r="B50" s="1590" t="s">
        <v>311</v>
      </c>
      <c r="C50" s="1590" t="s">
        <v>312</v>
      </c>
      <c r="D50" s="1590" t="s">
        <v>575</v>
      </c>
      <c r="E50" s="2486"/>
      <c r="F50" s="2486"/>
      <c r="G50" s="2486"/>
      <c r="H50" s="2485"/>
      <c r="I50" s="1590"/>
      <c r="J50" s="1590"/>
      <c r="K50" s="1590"/>
      <c r="L50" s="1591"/>
      <c r="M50" s="1592"/>
      <c r="N50" s="1592"/>
      <c r="O50" s="764"/>
      <c r="P50" s="587"/>
      <c r="Q50" s="602"/>
      <c r="R50" s="582"/>
      <c r="S50" s="1505"/>
      <c r="T50" s="599" t="s">
        <v>567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331" customFormat="1" customHeight="1" ht="0">
      <c r="A51" s="1570" t="s">
        <v>310</v>
      </c>
      <c r="B51" s="1570" t="s">
        <v>311</v>
      </c>
      <c r="C51" s="1541"/>
      <c r="D51" s="1541"/>
      <c r="E51" s="2486"/>
      <c r="F51" s="2485"/>
      <c r="G51" s="1541"/>
      <c r="H51" s="1541"/>
      <c r="I51" s="1541"/>
      <c r="J51" s="1541"/>
      <c r="K51" s="1541"/>
      <c r="L51" s="1685"/>
      <c r="M51" s="1548"/>
      <c r="N51" s="1548"/>
      <c r="P51" s="1543"/>
      <c r="Q51" s="1544"/>
      <c r="R51" s="1543"/>
      <c r="S51" s="1549"/>
      <c r="T51" s="1552" t="s">
        <v>494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331" customFormat="1" customHeight="1" ht="0">
      <c r="A52" s="1570" t="s">
        <v>310</v>
      </c>
      <c r="B52" s="1570"/>
      <c r="C52" s="1570"/>
      <c r="D52" s="1570"/>
      <c r="E52" s="2485"/>
      <c r="F52" s="1570"/>
      <c r="G52" s="1570"/>
      <c r="H52" s="1570"/>
      <c r="I52" s="1570"/>
      <c r="J52" s="1570"/>
      <c r="K52" s="1570"/>
      <c r="L52" s="1573"/>
      <c r="M52" s="1548"/>
      <c r="N52" s="1548"/>
      <c r="O52" s="745"/>
      <c r="P52" s="607"/>
      <c r="Q52" s="1571"/>
      <c r="R52" s="607"/>
      <c r="S52" s="1549"/>
      <c r="T52" s="1552" t="s">
        <v>495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33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527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E5AB2-FBBA-B3C7-C4D2-7AD69D9BD87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4.140625" hidden="1" customWidth="1"/>
    <col min="10" max="10" style="12330" width="9.8515625" hidden="1" customWidth="1"/>
    <col min="11" max="11" style="12330" width="14.71093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4" style="12253" width="24.7109375" hidden="1" customWidth="1"/>
    <col min="25" max="25" style="12253" width="11.7109375" hidden="1" customWidth="1"/>
    <col min="26" max="26" style="12253" width="3.7109375" hidden="1" customWidth="1"/>
    <col min="27" max="27" style="12253" width="11.7109375" hidden="1" customWidth="1"/>
    <col min="28" max="28" style="12253" width="8.57421875" hidden="1" customWidth="1"/>
    <col min="29" max="29" style="12253" width="24.7109375" customWidth="1"/>
    <col min="30" max="31" style="12253" width="24.00390625" customWidth="1"/>
    <col min="32" max="32" style="12253" width="11.00390625" customWidth="1"/>
    <col min="33" max="33" style="12253" width="3.7109375" customWidth="1"/>
    <col min="34" max="34" style="12253" width="11.00390625" customWidth="1"/>
    <col min="35" max="35" style="12253" width="8.57421875" hidden="1" customWidth="1"/>
    <col min="36" max="36" style="12253" width="4.00390625" customWidth="1"/>
    <col min="37" max="37" style="12253" width="115.00390625" customWidth="1"/>
    <col min="38" max="42" style="12331" width="10.00390625" customWidth="1"/>
    <col min="43" max="43" style="1225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210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476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477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560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561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562</v>
      </c>
      <c r="U5" s="527"/>
      <c r="V5" s="2577"/>
      <c r="W5" s="2578"/>
      <c r="X5" s="2578"/>
      <c r="Y5" s="2578"/>
      <c r="Z5" s="2578"/>
      <c r="AA5" s="2578"/>
      <c r="AB5" s="2579"/>
      <c r="AC5" s="2580"/>
      <c r="AD5" s="2581"/>
      <c r="AE5" s="2581"/>
      <c r="AF5" s="2581"/>
      <c r="AG5" s="2581"/>
      <c r="AH5" s="2581"/>
      <c r="AI5" s="2581"/>
      <c r="AJ5" s="2582"/>
      <c r="AK5" s="1485" t="s">
        <v>563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485</v>
      </c>
      <c r="P6" s="2484"/>
      <c r="Q6" s="2484">
        <v>1</v>
      </c>
      <c r="R6" s="584"/>
      <c r="S6" s="1684">
        <f>$J6</f>
      </c>
      <c r="T6" s="513" t="s">
        <v>486</v>
      </c>
      <c r="U6" s="527"/>
      <c r="V6" s="2472"/>
      <c r="W6" s="2473"/>
      <c r="X6" s="2473"/>
      <c r="Y6" s="2473"/>
      <c r="Z6" s="2473"/>
      <c r="AA6" s="2473"/>
      <c r="AB6" s="2474"/>
      <c r="AC6" s="2472"/>
      <c r="AD6" s="2473"/>
      <c r="AE6" s="2473"/>
      <c r="AF6" s="2473"/>
      <c r="AG6" s="2473"/>
      <c r="AH6" s="2473"/>
      <c r="AI6" s="2473"/>
      <c r="AJ6" s="2474"/>
      <c r="AK6" s="1534" t="s">
        <v>564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565</v>
      </c>
      <c r="U9" s="594"/>
      <c r="V9" s="594"/>
      <c r="W9" s="594"/>
      <c r="X9" s="594"/>
      <c r="Y9" s="594"/>
      <c r="Z9" s="594"/>
      <c r="AA9" s="594"/>
      <c r="AB9" s="594"/>
      <c r="AC9" s="594"/>
      <c r="AD9" s="594"/>
      <c r="AE9" s="594"/>
      <c r="AF9" s="594"/>
      <c r="AG9" s="594"/>
      <c r="AH9" s="594"/>
      <c r="AI9" s="594"/>
      <c r="AJ9" s="594"/>
      <c r="AK9" s="1485" t="s">
        <v>566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491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567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33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494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33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495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330" customFormat="1" customHeight="1" ht="22.5" hidden="1">
      <c r="L18" s="1674"/>
      <c r="M18" s="1589"/>
      <c r="N18" s="1589"/>
      <c r="O18" s="1594" t="s">
        <v>496</v>
      </c>
      <c r="P18" s="1589"/>
      <c r="Q18" s="1598"/>
      <c r="R18" s="1598"/>
      <c r="S18" s="956"/>
      <c r="Y18" s="1594"/>
      <c r="AA18" s="1594"/>
      <c r="AB18" s="1593"/>
      <c r="AF18" s="1594"/>
      <c r="AH18" s="1594"/>
      <c r="AI18" s="1593"/>
      <c r="AL18" s="738"/>
      <c r="AM18" s="738"/>
      <c r="AN18" s="738"/>
      <c r="AO18" s="738"/>
      <c r="AP18" s="738"/>
      <c r="AQ18" s="1387">
        <v>0</v>
      </c>
    </row>
    <row s="12330" customFormat="1" customHeight="1" ht="14.25" hidden="1">
      <c r="L19" s="1674"/>
      <c r="M19" s="1589"/>
      <c r="N19" s="1589"/>
      <c r="O19" s="1589"/>
      <c r="P19" s="1589"/>
      <c r="Q19" s="1598"/>
      <c r="R19" s="1598"/>
      <c r="S19" s="956"/>
      <c r="AB19" s="1593"/>
      <c r="AI19" s="1593"/>
      <c r="AL19" s="738"/>
      <c r="AM19" s="738"/>
      <c r="AN19" s="738"/>
      <c r="AO19" s="738"/>
      <c r="AP19" s="738"/>
      <c r="AQ19" s="1387">
        <v>0</v>
      </c>
    </row>
    <row s="12330" customFormat="1" customHeight="1" ht="12" hidden="1">
      <c r="L20" s="1674"/>
      <c r="M20" s="1589"/>
      <c r="N20" s="1589"/>
      <c r="O20" s="1591" t="s">
        <v>497</v>
      </c>
      <c r="P20" s="1589"/>
      <c r="Q20" s="1669"/>
      <c r="R20" s="1669"/>
      <c r="S20" s="956"/>
      <c r="T20" s="1387" t="s">
        <v>498</v>
      </c>
      <c r="Z20" s="413" t="s">
        <v>499</v>
      </c>
      <c r="AB20" s="413" t="s">
        <v>500</v>
      </c>
      <c r="AC20" s="1387" t="s">
        <v>498</v>
      </c>
      <c r="AG20" s="413" t="s">
        <v>501</v>
      </c>
      <c r="AI20" s="413" t="s">
        <v>500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6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67" customFormat="1" customHeight="1" ht="18.75" hidden="1">
      <c r="A28" s="1595"/>
      <c r="B28" s="1595"/>
      <c r="C28" s="1595"/>
      <c r="D28" s="1595"/>
      <c r="E28" s="1595"/>
      <c r="F28" s="1595"/>
      <c r="G28" s="1595"/>
      <c r="H28" s="1595"/>
      <c r="I28" s="1595"/>
      <c r="J28" s="1595"/>
      <c r="K28" s="1595"/>
      <c r="L28" s="1596"/>
      <c r="M28" s="1595"/>
      <c r="N28" s="1595"/>
      <c r="O28" s="1595"/>
      <c r="S28" s="2477" t="s">
        <v>502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67" customFormat="1" customHeight="1" ht="18.75" hidden="1">
      <c r="A29" s="1595"/>
      <c r="B29" s="1595"/>
      <c r="C29" s="1595"/>
      <c r="D29" s="1595"/>
      <c r="E29" s="1595"/>
      <c r="F29" s="1595"/>
      <c r="G29" s="1595"/>
      <c r="H29" s="1595"/>
      <c r="I29" s="1595"/>
      <c r="J29" s="1595"/>
      <c r="K29" s="1595"/>
      <c r="L29" s="1596"/>
      <c r="M29" s="1595"/>
      <c r="N29" s="1595"/>
      <c r="O29" s="1595"/>
      <c r="S29" s="2477" t="s">
        <v>503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67" customFormat="1" customHeight="1" ht="18.75" hidden="1">
      <c r="A32" s="1595"/>
      <c r="B32" s="1595"/>
      <c r="C32" s="1595"/>
      <c r="D32" s="1595"/>
      <c r="E32" s="1595"/>
      <c r="F32" s="1595"/>
      <c r="G32" s="1595"/>
      <c r="H32" s="1595"/>
      <c r="I32" s="1595"/>
      <c r="J32" s="1595"/>
      <c r="K32" s="1595"/>
      <c r="L32" s="1596"/>
      <c r="M32" s="1595"/>
      <c r="N32" s="1595"/>
      <c r="O32" s="1595"/>
      <c r="S32" s="2477" t="s">
        <v>504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67" customFormat="1" customHeight="1" ht="18.75" hidden="1">
      <c r="A33" s="1595"/>
      <c r="B33" s="1595"/>
      <c r="C33" s="1595"/>
      <c r="D33" s="1595"/>
      <c r="E33" s="1595"/>
      <c r="F33" s="1595"/>
      <c r="G33" s="1595"/>
      <c r="H33" s="1595"/>
      <c r="I33" s="1595"/>
      <c r="J33" s="1595"/>
      <c r="K33" s="1595"/>
      <c r="L33" s="1596"/>
      <c r="M33" s="1595"/>
      <c r="N33" s="1595"/>
      <c r="O33" s="1595"/>
      <c r="S33" s="2477" t="s">
        <v>505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6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506</v>
      </c>
      <c r="AC34" s="553"/>
      <c r="AD34" s="553"/>
      <c r="AE34" s="553"/>
      <c r="AF34" s="553"/>
      <c r="AG34" s="553"/>
      <c r="AH34" s="553"/>
      <c r="AI34" s="505" t="s">
        <v>506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379</v>
      </c>
      <c r="T36" s="2354"/>
      <c r="U36" s="2354"/>
      <c r="V36" s="2354"/>
      <c r="W36" s="2354"/>
      <c r="X36" s="2354"/>
      <c r="Y36" s="2354"/>
      <c r="Z36" s="2354"/>
      <c r="AA36" s="2354"/>
      <c r="AB36" s="2354"/>
      <c r="AC36" s="2354"/>
      <c r="AD36" s="2354"/>
      <c r="AE36" s="2354"/>
      <c r="AF36" s="2354"/>
      <c r="AG36" s="2354"/>
      <c r="AH36" s="2354"/>
      <c r="AI36" s="2354"/>
      <c r="AJ36" s="2354"/>
      <c r="AK36" s="2354" t="s">
        <v>380</v>
      </c>
      <c r="AQ36" s="1382">
        <v>14</v>
      </c>
    </row>
    <row customHeight="1" ht="14.699999999999998">
      <c r="Q37" s="603"/>
      <c r="R37" s="603"/>
      <c r="S37" s="2500" t="s">
        <v>87</v>
      </c>
      <c r="T37" s="2436" t="s">
        <v>507</v>
      </c>
      <c r="U37" s="528"/>
      <c r="V37" s="2501" t="s">
        <v>508</v>
      </c>
      <c r="W37" s="2502"/>
      <c r="X37" s="2502"/>
      <c r="Y37" s="2502"/>
      <c r="Z37" s="2502"/>
      <c r="AA37" s="2503"/>
      <c r="AB37" s="2504" t="s">
        <v>509</v>
      </c>
      <c r="AC37" s="2501" t="s">
        <v>508</v>
      </c>
      <c r="AD37" s="2502"/>
      <c r="AE37" s="2502"/>
      <c r="AF37" s="2502"/>
      <c r="AG37" s="2502"/>
      <c r="AH37" s="2503"/>
      <c r="AI37" s="2504" t="s">
        <v>510</v>
      </c>
      <c r="AJ37" s="2507" t="s">
        <v>511</v>
      </c>
      <c r="AK37" s="2354"/>
      <c r="AQ37" s="1382">
        <v>14</v>
      </c>
    </row>
    <row customHeight="1" ht="35.699999999999996">
      <c r="Q38" s="603"/>
      <c r="R38" s="603"/>
      <c r="S38" s="2500"/>
      <c r="T38" s="2436"/>
      <c r="U38" s="1258"/>
      <c r="V38" s="1679" t="s">
        <v>568</v>
      </c>
      <c r="W38" s="2489" t="s">
        <v>514</v>
      </c>
      <c r="X38" s="2490"/>
      <c r="Y38" s="2489" t="s">
        <v>515</v>
      </c>
      <c r="Z38" s="2496"/>
      <c r="AA38" s="2490"/>
      <c r="AB38" s="2505"/>
      <c r="AC38" s="1679" t="s">
        <v>568</v>
      </c>
      <c r="AD38" s="2489" t="s">
        <v>514</v>
      </c>
      <c r="AE38" s="2490"/>
      <c r="AF38" s="2489" t="s">
        <v>515</v>
      </c>
      <c r="AG38" s="2496"/>
      <c r="AH38" s="2490"/>
      <c r="AI38" s="2505"/>
      <c r="AJ38" s="2508"/>
      <c r="AK38" s="2354"/>
      <c r="AQ38" s="1382">
        <v>34</v>
      </c>
    </row>
    <row customHeight="1" ht="35.699999999999996">
      <c r="A39" s="1597"/>
      <c r="B39" s="1597" t="s">
        <v>222</v>
      </c>
      <c r="C39" s="1597" t="s">
        <v>223</v>
      </c>
      <c r="D39" s="1597" t="s">
        <v>224</v>
      </c>
      <c r="E39" s="1591" t="s">
        <v>516</v>
      </c>
      <c r="F39" s="1591" t="s">
        <v>517</v>
      </c>
      <c r="G39" s="1591" t="s">
        <v>518</v>
      </c>
      <c r="H39" s="1591"/>
      <c r="I39" s="1591" t="s">
        <v>569</v>
      </c>
      <c r="J39" s="1591" t="s">
        <v>521</v>
      </c>
      <c r="K39" s="1591" t="s">
        <v>570</v>
      </c>
      <c r="L39" s="1591" t="s">
        <v>497</v>
      </c>
      <c r="Q39" s="603"/>
      <c r="R39" s="603"/>
      <c r="S39" s="2500"/>
      <c r="T39" s="2436"/>
      <c r="U39" s="529"/>
      <c r="V39" s="1679" t="s">
        <v>571</v>
      </c>
      <c r="W39" s="1449" t="s">
        <v>572</v>
      </c>
      <c r="X39" s="1449" t="s">
        <v>573</v>
      </c>
      <c r="Y39" s="1682" t="s">
        <v>525</v>
      </c>
      <c r="Z39" s="2497" t="s">
        <v>526</v>
      </c>
      <c r="AA39" s="2498"/>
      <c r="AB39" s="2506"/>
      <c r="AC39" s="1679" t="s">
        <v>571</v>
      </c>
      <c r="AD39" s="1449" t="s">
        <v>572</v>
      </c>
      <c r="AE39" s="1449" t="s">
        <v>573</v>
      </c>
      <c r="AF39" s="1682" t="s">
        <v>525</v>
      </c>
      <c r="AG39" s="2497" t="s">
        <v>526</v>
      </c>
      <c r="AH39" s="2498"/>
      <c r="AI39" s="2506"/>
      <c r="AJ39" s="2509"/>
      <c r="AK39" s="2354"/>
      <c r="AQ39" s="1382">
        <v>34</v>
      </c>
    </row>
    <row s="1287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315</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210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315</v>
      </c>
      <c r="B42" s="1590" t="s">
        <v>316</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476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477</v>
      </c>
      <c r="AM42" s="727"/>
      <c r="AN42" s="727" t="str">
        <f>IF(T42="","",T42)</f>
        <v>Территория действия тарифа</v>
      </c>
      <c r="AO42" s="727"/>
      <c r="AP42" s="727"/>
      <c r="AQ42" s="1382">
        <v>23</v>
      </c>
    </row>
    <row customHeight="1" ht="24">
      <c r="A43" s="1590" t="s">
        <v>315</v>
      </c>
      <c r="B43" s="1590" t="s">
        <v>316</v>
      </c>
      <c r="C43" s="1590" t="s">
        <v>317</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560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561</v>
      </c>
      <c r="AM43" s="727"/>
      <c r="AN43" s="727" t="str">
        <f>IF(T43="","",T43)</f>
        <v>Наименование централизованной системы холодного водоснабжения</v>
      </c>
      <c r="AO43" s="727"/>
      <c r="AP43" s="727"/>
      <c r="AQ43" s="1382">
        <v>23</v>
      </c>
    </row>
    <row customHeight="1" ht="24">
      <c r="A44" s="1590" t="s">
        <v>315</v>
      </c>
      <c r="B44" s="1590" t="s">
        <v>316</v>
      </c>
      <c r="C44" s="1590" t="s">
        <v>317</v>
      </c>
      <c r="D44" s="1590" t="s">
        <v>576</v>
      </c>
      <c r="E44" s="2486"/>
      <c r="F44" s="2486"/>
      <c r="G44" s="2486"/>
      <c r="H44" s="2486"/>
      <c r="I44" s="2483" t="str">
        <f>S43&amp;".1"</f>
        <v>...1</v>
      </c>
      <c r="J44" s="1590"/>
      <c r="K44" s="1590"/>
      <c r="L44" s="1591"/>
      <c r="P44" s="2484">
        <v>1</v>
      </c>
      <c r="Q44" s="1677"/>
      <c r="R44" s="583"/>
      <c r="S44" s="1684" t="str">
        <f>$I44</f>
        <v>...1</v>
      </c>
      <c r="T44" s="512" t="s">
        <v>562</v>
      </c>
      <c r="U44" s="527"/>
      <c r="V44" s="2577"/>
      <c r="W44" s="2578"/>
      <c r="X44" s="2578"/>
      <c r="Y44" s="2578"/>
      <c r="Z44" s="2578"/>
      <c r="AA44" s="2578"/>
      <c r="AB44" s="2579"/>
      <c r="AC44" s="2580"/>
      <c r="AD44" s="2581"/>
      <c r="AE44" s="2581"/>
      <c r="AF44" s="2581"/>
      <c r="AG44" s="2581"/>
      <c r="AH44" s="2581"/>
      <c r="AI44" s="2581"/>
      <c r="AJ44" s="2582"/>
      <c r="AK44" s="1485" t="s">
        <v>563</v>
      </c>
      <c r="AM44" s="727"/>
      <c r="AN44" s="727" t="str">
        <f>IF(T44="","",T44)</f>
        <v>Наименование признака дифференциации</v>
      </c>
      <c r="AO44" s="727"/>
      <c r="AP44" s="727"/>
      <c r="AQ44" s="1382">
        <v>23</v>
      </c>
    </row>
    <row customHeight="1" ht="24">
      <c r="A45" s="1590" t="s">
        <v>315</v>
      </c>
      <c r="B45" s="1590" t="s">
        <v>316</v>
      </c>
      <c r="C45" s="1590" t="s">
        <v>317</v>
      </c>
      <c r="D45" s="1590" t="s">
        <v>576</v>
      </c>
      <c r="E45" s="2486"/>
      <c r="F45" s="2486"/>
      <c r="G45" s="2486"/>
      <c r="H45" s="2486"/>
      <c r="I45" s="2513"/>
      <c r="J45" s="2483" t="str">
        <f>I44&amp;".1"</f>
        <v>...1.1</v>
      </c>
      <c r="K45" s="1590"/>
      <c r="L45" s="1591" t="s">
        <v>485</v>
      </c>
      <c r="P45" s="2484"/>
      <c r="Q45" s="2484">
        <v>1</v>
      </c>
      <c r="R45" s="584"/>
      <c r="S45" s="1684" t="str">
        <f>$J45</f>
        <v>...1.1</v>
      </c>
      <c r="T45" s="513" t="s">
        <v>486</v>
      </c>
      <c r="U45" s="527"/>
      <c r="V45" s="2472"/>
      <c r="W45" s="2473"/>
      <c r="X45" s="2473"/>
      <c r="Y45" s="2473"/>
      <c r="Z45" s="2473"/>
      <c r="AA45" s="2473"/>
      <c r="AB45" s="2474"/>
      <c r="AC45" s="2472"/>
      <c r="AD45" s="2473"/>
      <c r="AE45" s="2473"/>
      <c r="AF45" s="2473"/>
      <c r="AG45" s="2473"/>
      <c r="AH45" s="2473"/>
      <c r="AI45" s="2473"/>
      <c r="AJ45" s="2474"/>
      <c r="AK45" s="1534" t="s">
        <v>564</v>
      </c>
      <c r="AM45" s="727"/>
      <c r="AN45" s="727" t="str">
        <f>IF(T45="","",T45)</f>
        <v>Группа потребителей</v>
      </c>
      <c r="AO45" s="727"/>
      <c r="AP45" s="727"/>
      <c r="AQ45" s="1382">
        <v>23</v>
      </c>
    </row>
    <row customHeight="1" ht="24">
      <c r="A46" s="1590" t="s">
        <v>315</v>
      </c>
      <c r="B46" s="1590" t="s">
        <v>316</v>
      </c>
      <c r="C46" s="1590" t="s">
        <v>317</v>
      </c>
      <c r="D46" s="1590" t="s">
        <v>576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315</v>
      </c>
      <c r="B47" s="1590" t="s">
        <v>316</v>
      </c>
      <c r="C47" s="1590" t="s">
        <v>317</v>
      </c>
      <c r="D47" s="1590" t="s">
        <v>576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315</v>
      </c>
      <c r="B48" s="1590" t="s">
        <v>316</v>
      </c>
      <c r="C48" s="1590" t="s">
        <v>317</v>
      </c>
      <c r="D48" s="1590" t="s">
        <v>576</v>
      </c>
      <c r="E48" s="2486"/>
      <c r="F48" s="2486"/>
      <c r="G48" s="2486"/>
      <c r="H48" s="2486"/>
      <c r="I48" s="2513"/>
      <c r="J48" s="2483"/>
      <c r="K48" s="1590"/>
      <c r="L48" s="1591"/>
      <c r="P48" s="2484"/>
      <c r="Q48" s="2484"/>
      <c r="R48" s="583"/>
      <c r="S48" s="1505"/>
      <c r="T48" s="514" t="s">
        <v>565</v>
      </c>
      <c r="U48" s="594"/>
      <c r="V48" s="594"/>
      <c r="W48" s="594"/>
      <c r="X48" s="594"/>
      <c r="Y48" s="594"/>
      <c r="Z48" s="594"/>
      <c r="AA48" s="594"/>
      <c r="AB48" s="594"/>
      <c r="AC48" s="594"/>
      <c r="AD48" s="594"/>
      <c r="AE48" s="594"/>
      <c r="AF48" s="594"/>
      <c r="AG48" s="594"/>
      <c r="AH48" s="594"/>
      <c r="AI48" s="594"/>
      <c r="AJ48" s="594"/>
      <c r="AK48" s="1485" t="s">
        <v>566</v>
      </c>
      <c r="AM48" s="727"/>
      <c r="AN48" s="727" t="str">
        <f>IF(T48="","",T48)</f>
        <v>Добавить значение признака дифференциации</v>
      </c>
      <c r="AO48" s="727"/>
      <c r="AP48" s="727"/>
      <c r="AQ48" s="1382">
        <v>20</v>
      </c>
    </row>
    <row customHeight="1" ht="22.049999999999997">
      <c r="A49" s="1590" t="s">
        <v>315</v>
      </c>
      <c r="B49" s="1590" t="s">
        <v>316</v>
      </c>
      <c r="C49" s="1590" t="s">
        <v>317</v>
      </c>
      <c r="D49" s="1590" t="s">
        <v>576</v>
      </c>
      <c r="E49" s="2486"/>
      <c r="F49" s="2486"/>
      <c r="G49" s="2486"/>
      <c r="H49" s="2486"/>
      <c r="I49" s="2483"/>
      <c r="J49" s="1590"/>
      <c r="K49" s="1590"/>
      <c r="L49" s="1591"/>
      <c r="P49" s="2484"/>
      <c r="Q49" s="1677"/>
      <c r="R49" s="583"/>
      <c r="S49" s="1505"/>
      <c r="T49" s="592" t="s">
        <v>491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315</v>
      </c>
      <c r="B50" s="1590" t="s">
        <v>316</v>
      </c>
      <c r="C50" s="1590" t="s">
        <v>317</v>
      </c>
      <c r="D50" s="1590" t="s">
        <v>576</v>
      </c>
      <c r="E50" s="2486"/>
      <c r="F50" s="2486"/>
      <c r="G50" s="2486"/>
      <c r="H50" s="2485"/>
      <c r="I50" s="1590"/>
      <c r="J50" s="1590"/>
      <c r="K50" s="1590"/>
      <c r="L50" s="1591"/>
      <c r="M50" s="1592"/>
      <c r="N50" s="1592"/>
      <c r="O50" s="764"/>
      <c r="P50" s="587"/>
      <c r="Q50" s="602"/>
      <c r="R50" s="582"/>
      <c r="S50" s="1505"/>
      <c r="T50" s="599" t="s">
        <v>567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331" customFormat="1" customHeight="1" ht="0">
      <c r="A51" s="1570" t="s">
        <v>315</v>
      </c>
      <c r="B51" s="1570" t="s">
        <v>316</v>
      </c>
      <c r="C51" s="1541"/>
      <c r="D51" s="1541"/>
      <c r="E51" s="2486"/>
      <c r="F51" s="2485"/>
      <c r="G51" s="1541"/>
      <c r="H51" s="1541"/>
      <c r="I51" s="1541"/>
      <c r="J51" s="1541"/>
      <c r="K51" s="1541"/>
      <c r="L51" s="1685"/>
      <c r="M51" s="1548"/>
      <c r="N51" s="1548"/>
      <c r="P51" s="1543"/>
      <c r="Q51" s="1544"/>
      <c r="R51" s="1543"/>
      <c r="S51" s="1549"/>
      <c r="T51" s="1552" t="s">
        <v>494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331" customFormat="1" customHeight="1" ht="0">
      <c r="A52" s="1570" t="s">
        <v>315</v>
      </c>
      <c r="B52" s="1570"/>
      <c r="C52" s="1570"/>
      <c r="D52" s="1570"/>
      <c r="E52" s="2485"/>
      <c r="F52" s="1570"/>
      <c r="G52" s="1570"/>
      <c r="H52" s="1570"/>
      <c r="I52" s="1570"/>
      <c r="J52" s="1570"/>
      <c r="K52" s="1570"/>
      <c r="L52" s="1573"/>
      <c r="M52" s="1548"/>
      <c r="N52" s="1548"/>
      <c r="O52" s="745"/>
      <c r="P52" s="607"/>
      <c r="Q52" s="1571"/>
      <c r="R52" s="607"/>
      <c r="S52" s="1549"/>
      <c r="T52" s="1552" t="s">
        <v>495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33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527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3F17B-A707-1441-A252-149A549BB3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4.140625" hidden="1" customWidth="1"/>
    <col min="10" max="10" style="12330" width="9.8515625" hidden="1" customWidth="1"/>
    <col min="11" max="11" style="12330" width="14.71093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4" style="12253" width="24.7109375" hidden="1" customWidth="1"/>
    <col min="25" max="25" style="12253" width="11.7109375" hidden="1" customWidth="1"/>
    <col min="26" max="26" style="12253" width="3.7109375" hidden="1" customWidth="1"/>
    <col min="27" max="27" style="12253" width="11.7109375" hidden="1" customWidth="1"/>
    <col min="28" max="28" style="12253" width="8.57421875" hidden="1" customWidth="1"/>
    <col min="29" max="29" style="12253" width="24.7109375" customWidth="1"/>
    <col min="30" max="31" style="12253" width="24.00390625" customWidth="1"/>
    <col min="32" max="32" style="12253" width="11.00390625" customWidth="1"/>
    <col min="33" max="33" style="12253" width="3.7109375" customWidth="1"/>
    <col min="34" max="34" style="12253" width="11.00390625" customWidth="1"/>
    <col min="35" max="35" style="12253" width="8.57421875" hidden="1" customWidth="1"/>
    <col min="36" max="36" style="12253" width="4.00390625" customWidth="1"/>
    <col min="37" max="37" style="12253" width="115.00390625" customWidth="1"/>
    <col min="38" max="42" style="12331" width="10.00390625" customWidth="1"/>
    <col min="43" max="43" style="1225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210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476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477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560</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561</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562</v>
      </c>
      <c r="U5" s="527"/>
      <c r="V5" s="2577"/>
      <c r="W5" s="2578"/>
      <c r="X5" s="2578"/>
      <c r="Y5" s="2578"/>
      <c r="Z5" s="2578"/>
      <c r="AA5" s="2578"/>
      <c r="AB5" s="2579"/>
      <c r="AC5" s="2580"/>
      <c r="AD5" s="2581"/>
      <c r="AE5" s="2581"/>
      <c r="AF5" s="2581"/>
      <c r="AG5" s="2581"/>
      <c r="AH5" s="2581"/>
      <c r="AI5" s="2581"/>
      <c r="AJ5" s="2582"/>
      <c r="AK5" s="1485" t="s">
        <v>563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485</v>
      </c>
      <c r="P6" s="2484"/>
      <c r="Q6" s="2484">
        <v>1</v>
      </c>
      <c r="R6" s="584"/>
      <c r="S6" s="1684">
        <f>$J6</f>
      </c>
      <c r="T6" s="513" t="s">
        <v>486</v>
      </c>
      <c r="U6" s="527"/>
      <c r="V6" s="2472"/>
      <c r="W6" s="2473"/>
      <c r="X6" s="2473"/>
      <c r="Y6" s="2473"/>
      <c r="Z6" s="2473"/>
      <c r="AA6" s="2473"/>
      <c r="AB6" s="2474"/>
      <c r="AC6" s="2472"/>
      <c r="AD6" s="2473"/>
      <c r="AE6" s="2473"/>
      <c r="AF6" s="2473"/>
      <c r="AG6" s="2473"/>
      <c r="AH6" s="2473"/>
      <c r="AI6" s="2473"/>
      <c r="AJ6" s="2474"/>
      <c r="AK6" s="1534" t="s">
        <v>564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565</v>
      </c>
      <c r="U9" s="594"/>
      <c r="V9" s="594"/>
      <c r="W9" s="594"/>
      <c r="X9" s="594"/>
      <c r="Y9" s="594"/>
      <c r="Z9" s="594"/>
      <c r="AA9" s="594"/>
      <c r="AB9" s="594"/>
      <c r="AC9" s="594"/>
      <c r="AD9" s="594"/>
      <c r="AE9" s="594"/>
      <c r="AF9" s="594"/>
      <c r="AG9" s="594"/>
      <c r="AH9" s="594"/>
      <c r="AI9" s="594"/>
      <c r="AJ9" s="594"/>
      <c r="AK9" s="1485" t="s">
        <v>566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491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567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33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494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33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495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330" customFormat="1" customHeight="1" ht="22.5" hidden="1">
      <c r="L18" s="1674"/>
      <c r="M18" s="1589"/>
      <c r="N18" s="1589"/>
      <c r="O18" s="1594" t="s">
        <v>496</v>
      </c>
      <c r="P18" s="1589"/>
      <c r="Q18" s="1598"/>
      <c r="R18" s="1598"/>
      <c r="S18" s="956"/>
      <c r="Y18" s="1594"/>
      <c r="AA18" s="1594"/>
      <c r="AB18" s="1593"/>
      <c r="AF18" s="1594"/>
      <c r="AH18" s="1594"/>
      <c r="AI18" s="1593"/>
      <c r="AL18" s="738"/>
      <c r="AM18" s="738"/>
      <c r="AN18" s="738"/>
      <c r="AO18" s="738"/>
      <c r="AP18" s="738"/>
      <c r="AQ18" s="1387">
        <v>0</v>
      </c>
    </row>
    <row s="12330" customFormat="1" customHeight="1" ht="14.25" hidden="1">
      <c r="L19" s="1674"/>
      <c r="M19" s="1589"/>
      <c r="N19" s="1589"/>
      <c r="O19" s="1589"/>
      <c r="P19" s="1589"/>
      <c r="Q19" s="1598"/>
      <c r="R19" s="1598"/>
      <c r="S19" s="956"/>
      <c r="AB19" s="1593"/>
      <c r="AI19" s="1593"/>
      <c r="AL19" s="738"/>
      <c r="AM19" s="738"/>
      <c r="AN19" s="738"/>
      <c r="AO19" s="738"/>
      <c r="AP19" s="738"/>
      <c r="AQ19" s="1387">
        <v>0</v>
      </c>
    </row>
    <row s="12330" customFormat="1" customHeight="1" ht="12" hidden="1">
      <c r="L20" s="1674"/>
      <c r="M20" s="1589"/>
      <c r="N20" s="1589"/>
      <c r="O20" s="1591" t="s">
        <v>497</v>
      </c>
      <c r="P20" s="1589"/>
      <c r="Q20" s="1669"/>
      <c r="R20" s="1669"/>
      <c r="S20" s="956"/>
      <c r="T20" s="1387" t="s">
        <v>498</v>
      </c>
      <c r="Z20" s="413" t="s">
        <v>499</v>
      </c>
      <c r="AB20" s="413" t="s">
        <v>500</v>
      </c>
      <c r="AC20" s="1387" t="s">
        <v>498</v>
      </c>
      <c r="AG20" s="413" t="s">
        <v>501</v>
      </c>
      <c r="AI20" s="413" t="s">
        <v>500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6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67" customFormat="1" customHeight="1" ht="18.75" hidden="1">
      <c r="A28" s="1595"/>
      <c r="B28" s="1595"/>
      <c r="C28" s="1595"/>
      <c r="D28" s="1595"/>
      <c r="E28" s="1595"/>
      <c r="F28" s="1595"/>
      <c r="G28" s="1595"/>
      <c r="H28" s="1595"/>
      <c r="I28" s="1595"/>
      <c r="J28" s="1595"/>
      <c r="K28" s="1595"/>
      <c r="L28" s="1596"/>
      <c r="M28" s="1595"/>
      <c r="N28" s="1595"/>
      <c r="O28" s="1595"/>
      <c r="S28" s="2477" t="s">
        <v>502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67" customFormat="1" customHeight="1" ht="18.75" hidden="1">
      <c r="A29" s="1595"/>
      <c r="B29" s="1595"/>
      <c r="C29" s="1595"/>
      <c r="D29" s="1595"/>
      <c r="E29" s="1595"/>
      <c r="F29" s="1595"/>
      <c r="G29" s="1595"/>
      <c r="H29" s="1595"/>
      <c r="I29" s="1595"/>
      <c r="J29" s="1595"/>
      <c r="K29" s="1595"/>
      <c r="L29" s="1596"/>
      <c r="M29" s="1595"/>
      <c r="N29" s="1595"/>
      <c r="O29" s="1595"/>
      <c r="S29" s="2477" t="s">
        <v>503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67" customFormat="1" customHeight="1" ht="18.75" hidden="1">
      <c r="A32" s="1595"/>
      <c r="B32" s="1595"/>
      <c r="C32" s="1595"/>
      <c r="D32" s="1595"/>
      <c r="E32" s="1595"/>
      <c r="F32" s="1595"/>
      <c r="G32" s="1595"/>
      <c r="H32" s="1595"/>
      <c r="I32" s="1595"/>
      <c r="J32" s="1595"/>
      <c r="K32" s="1595"/>
      <c r="L32" s="1596"/>
      <c r="M32" s="1595"/>
      <c r="N32" s="1595"/>
      <c r="O32" s="1595"/>
      <c r="S32" s="2477" t="s">
        <v>504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67" customFormat="1" customHeight="1" ht="18.75" hidden="1">
      <c r="A33" s="1595"/>
      <c r="B33" s="1595"/>
      <c r="C33" s="1595"/>
      <c r="D33" s="1595"/>
      <c r="E33" s="1595"/>
      <c r="F33" s="1595"/>
      <c r="G33" s="1595"/>
      <c r="H33" s="1595"/>
      <c r="I33" s="1595"/>
      <c r="J33" s="1595"/>
      <c r="K33" s="1595"/>
      <c r="L33" s="1596"/>
      <c r="M33" s="1595"/>
      <c r="N33" s="1595"/>
      <c r="O33" s="1595"/>
      <c r="S33" s="2477" t="s">
        <v>505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6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506</v>
      </c>
      <c r="AC34" s="553"/>
      <c r="AD34" s="553"/>
      <c r="AE34" s="553"/>
      <c r="AF34" s="553"/>
      <c r="AG34" s="553"/>
      <c r="AH34" s="553"/>
      <c r="AI34" s="505" t="s">
        <v>506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379</v>
      </c>
      <c r="T36" s="2354"/>
      <c r="U36" s="2354"/>
      <c r="V36" s="2354"/>
      <c r="W36" s="2354"/>
      <c r="X36" s="2354"/>
      <c r="Y36" s="2354"/>
      <c r="Z36" s="2354"/>
      <c r="AA36" s="2354"/>
      <c r="AB36" s="2354"/>
      <c r="AC36" s="2354"/>
      <c r="AD36" s="2354"/>
      <c r="AE36" s="2354"/>
      <c r="AF36" s="2354"/>
      <c r="AG36" s="2354"/>
      <c r="AH36" s="2354"/>
      <c r="AI36" s="2354"/>
      <c r="AJ36" s="2354"/>
      <c r="AK36" s="2354" t="s">
        <v>380</v>
      </c>
      <c r="AQ36" s="1382">
        <v>14</v>
      </c>
    </row>
    <row customHeight="1" ht="14.699999999999998">
      <c r="Q37" s="603"/>
      <c r="R37" s="603"/>
      <c r="S37" s="2500" t="s">
        <v>87</v>
      </c>
      <c r="T37" s="2436" t="s">
        <v>507</v>
      </c>
      <c r="U37" s="528"/>
      <c r="V37" s="2501" t="s">
        <v>508</v>
      </c>
      <c r="W37" s="2502"/>
      <c r="X37" s="2502"/>
      <c r="Y37" s="2502"/>
      <c r="Z37" s="2502"/>
      <c r="AA37" s="2503"/>
      <c r="AB37" s="2504" t="s">
        <v>509</v>
      </c>
      <c r="AC37" s="2501" t="s">
        <v>508</v>
      </c>
      <c r="AD37" s="2502"/>
      <c r="AE37" s="2502"/>
      <c r="AF37" s="2502"/>
      <c r="AG37" s="2502"/>
      <c r="AH37" s="2503"/>
      <c r="AI37" s="2504" t="s">
        <v>510</v>
      </c>
      <c r="AJ37" s="2507" t="s">
        <v>511</v>
      </c>
      <c r="AK37" s="2354"/>
      <c r="AQ37" s="1382">
        <v>14</v>
      </c>
    </row>
    <row customHeight="1" ht="35.699999999999996">
      <c r="Q38" s="603"/>
      <c r="R38" s="603"/>
      <c r="S38" s="2500"/>
      <c r="T38" s="2436"/>
      <c r="U38" s="1258"/>
      <c r="V38" s="1679" t="s">
        <v>568</v>
      </c>
      <c r="W38" s="2489" t="s">
        <v>514</v>
      </c>
      <c r="X38" s="2490"/>
      <c r="Y38" s="2489" t="s">
        <v>515</v>
      </c>
      <c r="Z38" s="2496"/>
      <c r="AA38" s="2490"/>
      <c r="AB38" s="2505"/>
      <c r="AC38" s="1679" t="s">
        <v>568</v>
      </c>
      <c r="AD38" s="2489" t="s">
        <v>514</v>
      </c>
      <c r="AE38" s="2490"/>
      <c r="AF38" s="2489" t="s">
        <v>515</v>
      </c>
      <c r="AG38" s="2496"/>
      <c r="AH38" s="2490"/>
      <c r="AI38" s="2505"/>
      <c r="AJ38" s="2508"/>
      <c r="AK38" s="2354"/>
      <c r="AQ38" s="1382">
        <v>34</v>
      </c>
    </row>
    <row customHeight="1" ht="35.699999999999996">
      <c r="A39" s="1597"/>
      <c r="B39" s="1597" t="s">
        <v>222</v>
      </c>
      <c r="C39" s="1597" t="s">
        <v>223</v>
      </c>
      <c r="D39" s="1597" t="s">
        <v>224</v>
      </c>
      <c r="E39" s="1591" t="s">
        <v>516</v>
      </c>
      <c r="F39" s="1591" t="s">
        <v>517</v>
      </c>
      <c r="G39" s="1591" t="s">
        <v>518</v>
      </c>
      <c r="H39" s="1591"/>
      <c r="I39" s="1591" t="s">
        <v>569</v>
      </c>
      <c r="J39" s="1591" t="s">
        <v>521</v>
      </c>
      <c r="K39" s="1591" t="s">
        <v>570</v>
      </c>
      <c r="L39" s="1591" t="s">
        <v>497</v>
      </c>
      <c r="Q39" s="603"/>
      <c r="R39" s="603"/>
      <c r="S39" s="2500"/>
      <c r="T39" s="2436"/>
      <c r="U39" s="529"/>
      <c r="V39" s="1679" t="s">
        <v>571</v>
      </c>
      <c r="W39" s="1449" t="s">
        <v>572</v>
      </c>
      <c r="X39" s="1449" t="s">
        <v>573</v>
      </c>
      <c r="Y39" s="1682" t="s">
        <v>525</v>
      </c>
      <c r="Z39" s="2497" t="s">
        <v>526</v>
      </c>
      <c r="AA39" s="2498"/>
      <c r="AB39" s="2506"/>
      <c r="AC39" s="1679" t="s">
        <v>571</v>
      </c>
      <c r="AD39" s="1449" t="s">
        <v>572</v>
      </c>
      <c r="AE39" s="1449" t="s">
        <v>573</v>
      </c>
      <c r="AF39" s="1682" t="s">
        <v>525</v>
      </c>
      <c r="AG39" s="2497" t="s">
        <v>526</v>
      </c>
      <c r="AH39" s="2498"/>
      <c r="AI39" s="2506"/>
      <c r="AJ39" s="2509"/>
      <c r="AK39" s="2354"/>
      <c r="AQ39" s="1382">
        <v>34</v>
      </c>
    </row>
    <row s="1287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320</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210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320</v>
      </c>
      <c r="B42" s="1590" t="s">
        <v>321</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476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477</v>
      </c>
      <c r="AM42" s="727"/>
      <c r="AN42" s="727" t="str">
        <f>IF(T42="","",T42)</f>
        <v>Территория действия тарифа</v>
      </c>
      <c r="AO42" s="727"/>
      <c r="AP42" s="727"/>
      <c r="AQ42" s="1382">
        <v>23</v>
      </c>
    </row>
    <row customHeight="1" ht="24">
      <c r="A43" s="1590" t="s">
        <v>320</v>
      </c>
      <c r="B43" s="1590" t="s">
        <v>321</v>
      </c>
      <c r="C43" s="1590" t="s">
        <v>322</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560</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561</v>
      </c>
      <c r="AM43" s="727"/>
      <c r="AN43" s="727" t="str">
        <f>IF(T43="","",T43)</f>
        <v>Наименование централизованной системы холодного водоснабжения</v>
      </c>
      <c r="AO43" s="727"/>
      <c r="AP43" s="727"/>
      <c r="AQ43" s="1382">
        <v>23</v>
      </c>
    </row>
    <row customHeight="1" ht="24">
      <c r="A44" s="1590" t="s">
        <v>320</v>
      </c>
      <c r="B44" s="1590" t="s">
        <v>321</v>
      </c>
      <c r="C44" s="1590" t="s">
        <v>322</v>
      </c>
      <c r="D44" s="1590" t="s">
        <v>577</v>
      </c>
      <c r="E44" s="2486"/>
      <c r="F44" s="2486"/>
      <c r="G44" s="2486"/>
      <c r="H44" s="2486"/>
      <c r="I44" s="2483" t="str">
        <f>S43&amp;".1"</f>
        <v>...1</v>
      </c>
      <c r="J44" s="1590"/>
      <c r="K44" s="1590"/>
      <c r="L44" s="1591"/>
      <c r="P44" s="2484">
        <v>1</v>
      </c>
      <c r="Q44" s="1677"/>
      <c r="R44" s="583"/>
      <c r="S44" s="1684" t="str">
        <f>$I44</f>
        <v>...1</v>
      </c>
      <c r="T44" s="512" t="s">
        <v>562</v>
      </c>
      <c r="U44" s="527"/>
      <c r="V44" s="2577"/>
      <c r="W44" s="2578"/>
      <c r="X44" s="2578"/>
      <c r="Y44" s="2578"/>
      <c r="Z44" s="2578"/>
      <c r="AA44" s="2578"/>
      <c r="AB44" s="2579"/>
      <c r="AC44" s="2580"/>
      <c r="AD44" s="2581"/>
      <c r="AE44" s="2581"/>
      <c r="AF44" s="2581"/>
      <c r="AG44" s="2581"/>
      <c r="AH44" s="2581"/>
      <c r="AI44" s="2581"/>
      <c r="AJ44" s="2582"/>
      <c r="AK44" s="1485" t="s">
        <v>563</v>
      </c>
      <c r="AM44" s="727"/>
      <c r="AN44" s="727" t="str">
        <f>IF(T44="","",T44)</f>
        <v>Наименование признака дифференциации</v>
      </c>
      <c r="AO44" s="727"/>
      <c r="AP44" s="727"/>
      <c r="AQ44" s="1382">
        <v>23</v>
      </c>
    </row>
    <row customHeight="1" ht="24">
      <c r="A45" s="1590" t="s">
        <v>320</v>
      </c>
      <c r="B45" s="1590" t="s">
        <v>321</v>
      </c>
      <c r="C45" s="1590" t="s">
        <v>322</v>
      </c>
      <c r="D45" s="1590" t="s">
        <v>577</v>
      </c>
      <c r="E45" s="2486"/>
      <c r="F45" s="2486"/>
      <c r="G45" s="2486"/>
      <c r="H45" s="2486"/>
      <c r="I45" s="2513"/>
      <c r="J45" s="2483" t="str">
        <f>I44&amp;".1"</f>
        <v>...1.1</v>
      </c>
      <c r="K45" s="1590"/>
      <c r="L45" s="1591" t="s">
        <v>485</v>
      </c>
      <c r="P45" s="2484"/>
      <c r="Q45" s="2484">
        <v>1</v>
      </c>
      <c r="R45" s="584"/>
      <c r="S45" s="1684" t="str">
        <f>$J45</f>
        <v>...1.1</v>
      </c>
      <c r="T45" s="513" t="s">
        <v>486</v>
      </c>
      <c r="U45" s="527"/>
      <c r="V45" s="2472"/>
      <c r="W45" s="2473"/>
      <c r="X45" s="2473"/>
      <c r="Y45" s="2473"/>
      <c r="Z45" s="2473"/>
      <c r="AA45" s="2473"/>
      <c r="AB45" s="2474"/>
      <c r="AC45" s="2472"/>
      <c r="AD45" s="2473"/>
      <c r="AE45" s="2473"/>
      <c r="AF45" s="2473"/>
      <c r="AG45" s="2473"/>
      <c r="AH45" s="2473"/>
      <c r="AI45" s="2473"/>
      <c r="AJ45" s="2474"/>
      <c r="AK45" s="1534" t="s">
        <v>564</v>
      </c>
      <c r="AM45" s="727"/>
      <c r="AN45" s="727" t="str">
        <f>IF(T45="","",T45)</f>
        <v>Группа потребителей</v>
      </c>
      <c r="AO45" s="727"/>
      <c r="AP45" s="727"/>
      <c r="AQ45" s="1382">
        <v>23</v>
      </c>
    </row>
    <row customHeight="1" ht="24">
      <c r="A46" s="1590" t="s">
        <v>320</v>
      </c>
      <c r="B46" s="1590" t="s">
        <v>321</v>
      </c>
      <c r="C46" s="1590" t="s">
        <v>322</v>
      </c>
      <c r="D46" s="1590" t="s">
        <v>577</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320</v>
      </c>
      <c r="B47" s="1590" t="s">
        <v>321</v>
      </c>
      <c r="C47" s="1590" t="s">
        <v>322</v>
      </c>
      <c r="D47" s="1590" t="s">
        <v>577</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320</v>
      </c>
      <c r="B48" s="1590" t="s">
        <v>321</v>
      </c>
      <c r="C48" s="1590" t="s">
        <v>322</v>
      </c>
      <c r="D48" s="1590" t="s">
        <v>577</v>
      </c>
      <c r="E48" s="2486"/>
      <c r="F48" s="2486"/>
      <c r="G48" s="2486"/>
      <c r="H48" s="2486"/>
      <c r="I48" s="2513"/>
      <c r="J48" s="2483"/>
      <c r="K48" s="1590"/>
      <c r="L48" s="1591"/>
      <c r="P48" s="2484"/>
      <c r="Q48" s="2484"/>
      <c r="R48" s="583"/>
      <c r="S48" s="1505"/>
      <c r="T48" s="514" t="s">
        <v>565</v>
      </c>
      <c r="U48" s="594"/>
      <c r="V48" s="594"/>
      <c r="W48" s="594"/>
      <c r="X48" s="594"/>
      <c r="Y48" s="594"/>
      <c r="Z48" s="594"/>
      <c r="AA48" s="594"/>
      <c r="AB48" s="594"/>
      <c r="AC48" s="594"/>
      <c r="AD48" s="594"/>
      <c r="AE48" s="594"/>
      <c r="AF48" s="594"/>
      <c r="AG48" s="594"/>
      <c r="AH48" s="594"/>
      <c r="AI48" s="594"/>
      <c r="AJ48" s="594"/>
      <c r="AK48" s="1485" t="s">
        <v>566</v>
      </c>
      <c r="AM48" s="727"/>
      <c r="AN48" s="727" t="str">
        <f>IF(T48="","",T48)</f>
        <v>Добавить значение признака дифференциации</v>
      </c>
      <c r="AO48" s="727"/>
      <c r="AP48" s="727"/>
      <c r="AQ48" s="1382">
        <v>20</v>
      </c>
    </row>
    <row customHeight="1" ht="22.049999999999997">
      <c r="A49" s="1590" t="s">
        <v>320</v>
      </c>
      <c r="B49" s="1590" t="s">
        <v>321</v>
      </c>
      <c r="C49" s="1590" t="s">
        <v>322</v>
      </c>
      <c r="D49" s="1590" t="s">
        <v>577</v>
      </c>
      <c r="E49" s="2486"/>
      <c r="F49" s="2486"/>
      <c r="G49" s="2486"/>
      <c r="H49" s="2486"/>
      <c r="I49" s="2483"/>
      <c r="J49" s="1590"/>
      <c r="K49" s="1590"/>
      <c r="L49" s="1591"/>
      <c r="P49" s="2484"/>
      <c r="Q49" s="1677"/>
      <c r="R49" s="583"/>
      <c r="S49" s="1505"/>
      <c r="T49" s="592" t="s">
        <v>491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320</v>
      </c>
      <c r="B50" s="1590" t="s">
        <v>321</v>
      </c>
      <c r="C50" s="1590" t="s">
        <v>322</v>
      </c>
      <c r="D50" s="1590" t="s">
        <v>577</v>
      </c>
      <c r="E50" s="2486"/>
      <c r="F50" s="2486"/>
      <c r="G50" s="2486"/>
      <c r="H50" s="2485"/>
      <c r="I50" s="1590"/>
      <c r="J50" s="1590"/>
      <c r="K50" s="1590"/>
      <c r="L50" s="1591"/>
      <c r="M50" s="1592"/>
      <c r="N50" s="1592"/>
      <c r="O50" s="764"/>
      <c r="P50" s="587"/>
      <c r="Q50" s="602"/>
      <c r="R50" s="582"/>
      <c r="S50" s="1505"/>
      <c r="T50" s="599" t="s">
        <v>567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331" customFormat="1" customHeight="1" ht="0">
      <c r="A51" s="1570" t="s">
        <v>320</v>
      </c>
      <c r="B51" s="1570" t="s">
        <v>321</v>
      </c>
      <c r="C51" s="1541"/>
      <c r="D51" s="1541"/>
      <c r="E51" s="2486"/>
      <c r="F51" s="2485"/>
      <c r="G51" s="1541"/>
      <c r="H51" s="1541"/>
      <c r="I51" s="1541"/>
      <c r="J51" s="1541"/>
      <c r="K51" s="1541"/>
      <c r="L51" s="1685"/>
      <c r="M51" s="1548"/>
      <c r="N51" s="1548"/>
      <c r="P51" s="1543"/>
      <c r="Q51" s="1544"/>
      <c r="R51" s="1543"/>
      <c r="S51" s="1549"/>
      <c r="T51" s="1552" t="s">
        <v>494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331" customFormat="1" customHeight="1" ht="0">
      <c r="A52" s="1570" t="s">
        <v>320</v>
      </c>
      <c r="B52" s="1570"/>
      <c r="C52" s="1570"/>
      <c r="D52" s="1570"/>
      <c r="E52" s="2485"/>
      <c r="F52" s="1570"/>
      <c r="G52" s="1570"/>
      <c r="H52" s="1570"/>
      <c r="I52" s="1570"/>
      <c r="J52" s="1570"/>
      <c r="K52" s="1570"/>
      <c r="L52" s="1573"/>
      <c r="M52" s="1548"/>
      <c r="N52" s="1548"/>
      <c r="O52" s="745"/>
      <c r="P52" s="607"/>
      <c r="Q52" s="1571"/>
      <c r="R52" s="607"/>
      <c r="S52" s="1549"/>
      <c r="T52" s="1552" t="s">
        <v>495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33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527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9B968-7D6D-EF01-D5A8-29C887661034}"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2253" width="10.140625" hidden="1" customWidth="1"/>
    <col min="4" max="4" style="12253" width="11.8515625" hidden="1" customWidth="1"/>
    <col min="5" max="11" style="12253" width="10.140625" hidden="1" customWidth="1"/>
    <col min="12" max="12" style="12328" width="10.140625" hidden="1" customWidth="1"/>
    <col min="13" max="15" style="13118" width="10.140625" hidden="1" customWidth="1"/>
    <col min="16" max="16" style="13117" width="3.00390625" customWidth="1"/>
    <col min="17" max="17" style="13302" width="3.00390625" customWidth="1"/>
    <col min="18" max="18" style="13119" width="3.00390625" customWidth="1"/>
    <col min="19" max="19" style="13120" width="12.00390625" customWidth="1"/>
    <col min="20" max="20" style="12253" width="31.00390625" customWidth="1"/>
    <col min="21" max="21" style="12253" width="0.140625" customWidth="1"/>
    <col min="22" max="23" style="12253" width="21.7109375" hidden="1" customWidth="1"/>
    <col min="24" max="24" style="12253" width="11.7109375" hidden="1" customWidth="1"/>
    <col min="25" max="25" style="12253" width="3.7109375" hidden="1" customWidth="1"/>
    <col min="26" max="26" style="12253" width="11.7109375" hidden="1" customWidth="1"/>
    <col min="27" max="27" style="12253" width="8.57421875" hidden="1" customWidth="1"/>
    <col min="28" max="28" style="12253" width="27.00390625" customWidth="1"/>
    <col min="29" max="29" style="12253" width="24.57421875" customWidth="1"/>
    <col min="30" max="31" style="12253" width="21.00390625" customWidth="1"/>
    <col min="32" max="32" style="12253" width="11.00390625" customWidth="1"/>
    <col min="33" max="33" style="12253" width="3.7109375" customWidth="1"/>
    <col min="34" max="34" style="12253" width="11.00390625" customWidth="1"/>
    <col min="35" max="35" style="12253" width="8.57421875" hidden="1" customWidth="1"/>
    <col min="36" max="36" style="12253" width="4.00390625" customWidth="1"/>
    <col min="37" max="37" style="12253" width="115.00390625" customWidth="1"/>
    <col min="38" max="42" style="12331" width="10.00390625" customWidth="1"/>
    <col min="43" max="43" style="1225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210</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475</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476</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477</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478</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479</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480</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481</v>
      </c>
      <c r="AM5" s="1851"/>
      <c r="AN5" s="1851" t="str">
        <f>IF(T5="","",T5)</f>
        <v>Источник тепловой энергии  </v>
      </c>
      <c r="AO5" s="1851"/>
      <c r="AP5" s="1851"/>
      <c r="AQ5" s="1858">
        <v>0</v>
      </c>
    </row>
    <row s="12331" customFormat="1" customHeight="1" ht="0.75" hidden="1">
      <c r="A6" s="1602"/>
      <c r="B6" s="1602"/>
      <c r="C6" s="1602"/>
      <c r="D6" s="1602"/>
      <c r="E6" s="2517"/>
      <c r="F6" s="2517"/>
      <c r="G6" s="2517"/>
      <c r="H6" s="2517"/>
      <c r="I6" s="2354">
        <f>S5&amp;".1"</f>
      </c>
      <c r="J6" s="1602"/>
      <c r="K6" s="1602"/>
      <c r="L6" s="1608" t="s">
        <v>482</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2331"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543</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547</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2331"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2331"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2331"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493</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2331"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494</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2331"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495</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496</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3273" customFormat="1" customHeight="1" ht="14.25" hidden="1">
      <c r="A20" s="2198"/>
      <c r="B20" s="2198"/>
      <c r="C20" s="2198"/>
      <c r="D20" s="2198"/>
      <c r="E20" s="2198"/>
      <c r="F20" s="2198"/>
      <c r="G20" s="2198"/>
      <c r="H20" s="2198"/>
      <c r="I20" s="2198"/>
      <c r="J20" s="2198"/>
      <c r="K20" s="2198"/>
      <c r="L20" s="2198"/>
      <c r="M20" s="2199"/>
      <c r="N20" s="2199"/>
      <c r="O20" s="2200" t="s">
        <v>497</v>
      </c>
      <c r="P20" s="1735"/>
      <c r="Q20" s="1737"/>
      <c r="R20" s="1737"/>
      <c r="Y20" s="1734" t="s">
        <v>499</v>
      </c>
      <c r="AA20" s="1734" t="s">
        <v>500</v>
      </c>
      <c r="AC20" s="1734" t="s">
        <v>549</v>
      </c>
      <c r="AG20" s="1734" t="s">
        <v>499</v>
      </c>
      <c r="AI20" s="1734" t="s">
        <v>500</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2467"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41</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2467"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502</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2467"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503</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2467"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42</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2467"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502</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2467"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503</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2467"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506</v>
      </c>
      <c r="AB34" s="1869"/>
      <c r="AC34" s="1862"/>
      <c r="AD34" s="1862"/>
      <c r="AE34" s="1862"/>
      <c r="AF34" s="1862"/>
      <c r="AG34" s="1862"/>
      <c r="AH34" s="1862"/>
      <c r="AI34" s="1869" t="s">
        <v>506</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379</v>
      </c>
      <c r="T36" s="2354"/>
      <c r="U36" s="2354"/>
      <c r="V36" s="2354"/>
      <c r="W36" s="2354"/>
      <c r="X36" s="2354"/>
      <c r="Y36" s="2354"/>
      <c r="Z36" s="2354"/>
      <c r="AA36" s="2402"/>
      <c r="AB36" s="2402"/>
      <c r="AC36" s="2402"/>
      <c r="AD36" s="2354"/>
      <c r="AE36" s="2354"/>
      <c r="AF36" s="2354"/>
      <c r="AG36" s="2354"/>
      <c r="AH36" s="2354"/>
      <c r="AI36" s="2354"/>
      <c r="AJ36" s="2354"/>
      <c r="AK36" s="2354" t="s">
        <v>380</v>
      </c>
      <c r="AQ36" s="1858">
        <v>14</v>
      </c>
    </row>
    <row customHeight="1" ht="14.699999999999998">
      <c r="Q37" s="518"/>
      <c r="R37" s="603"/>
      <c r="S37" s="2500" t="s">
        <v>87</v>
      </c>
      <c r="T37" s="2436" t="s">
        <v>578</v>
      </c>
      <c r="U37" s="564"/>
      <c r="V37" s="2502"/>
      <c r="W37" s="2502"/>
      <c r="X37" s="2502"/>
      <c r="Y37" s="2502"/>
      <c r="Z37" s="2502"/>
      <c r="AA37" s="2436" t="s">
        <v>509</v>
      </c>
      <c r="AB37" s="2435" t="s">
        <v>579</v>
      </c>
      <c r="AC37" s="2435" t="s">
        <v>553</v>
      </c>
      <c r="AD37" s="2518" t="s">
        <v>508</v>
      </c>
      <c r="AE37" s="2518"/>
      <c r="AF37" s="2502"/>
      <c r="AG37" s="2502"/>
      <c r="AH37" s="2503"/>
      <c r="AI37" s="2504" t="s">
        <v>509</v>
      </c>
      <c r="AJ37" s="2507" t="s">
        <v>511</v>
      </c>
      <c r="AK37" s="2354"/>
      <c r="AQ37" s="1858">
        <v>14</v>
      </c>
    </row>
    <row customHeight="1" ht="35.699999999999996">
      <c r="Q38" s="518"/>
      <c r="R38" s="603"/>
      <c r="S38" s="2500"/>
      <c r="T38" s="2436"/>
      <c r="U38" s="1258"/>
      <c r="V38" s="2330" t="s">
        <v>556</v>
      </c>
      <c r="W38" s="2354"/>
      <c r="X38" s="2521" t="s">
        <v>515</v>
      </c>
      <c r="Y38" s="2540"/>
      <c r="Z38" s="2540"/>
      <c r="AA38" s="2436"/>
      <c r="AB38" s="2435"/>
      <c r="AC38" s="2435"/>
      <c r="AD38" s="2330" t="s">
        <v>556</v>
      </c>
      <c r="AE38" s="2354"/>
      <c r="AF38" s="2540" t="s">
        <v>515</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222</v>
      </c>
      <c r="C40" s="1493" t="s">
        <v>223</v>
      </c>
      <c r="D40" s="1493" t="s">
        <v>224</v>
      </c>
      <c r="E40" s="1537" t="s">
        <v>516</v>
      </c>
      <c r="F40" s="1537" t="s">
        <v>517</v>
      </c>
      <c r="G40" s="1537" t="s">
        <v>518</v>
      </c>
      <c r="H40" s="1537" t="s">
        <v>519</v>
      </c>
      <c r="I40" s="1537" t="s">
        <v>520</v>
      </c>
      <c r="J40" s="1537" t="s">
        <v>521</v>
      </c>
      <c r="K40" s="1537" t="s">
        <v>522</v>
      </c>
      <c r="L40" s="1537" t="s">
        <v>497</v>
      </c>
      <c r="Q40" s="518"/>
      <c r="R40" s="603"/>
      <c r="S40" s="2500"/>
      <c r="T40" s="2436"/>
      <c r="U40" s="529"/>
      <c r="V40" s="2177" t="s">
        <v>557</v>
      </c>
      <c r="W40" s="2177" t="s">
        <v>558</v>
      </c>
      <c r="X40" s="2165" t="s">
        <v>525</v>
      </c>
      <c r="Y40" s="2497" t="s">
        <v>526</v>
      </c>
      <c r="Z40" s="2547"/>
      <c r="AA40" s="2436"/>
      <c r="AB40" s="2435"/>
      <c r="AC40" s="2435"/>
      <c r="AD40" s="2195" t="s">
        <v>557</v>
      </c>
      <c r="AE40" s="2186" t="s">
        <v>558</v>
      </c>
      <c r="AF40" s="2165" t="s">
        <v>525</v>
      </c>
      <c r="AG40" s="2497" t="s">
        <v>526</v>
      </c>
      <c r="AH40" s="2498"/>
      <c r="AI40" s="2506"/>
      <c r="AJ40" s="2509"/>
      <c r="AK40" s="2354"/>
      <c r="AQ40" s="1858">
        <v>14</v>
      </c>
    </row>
    <row s="12874"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115</v>
      </c>
      <c r="T41" s="1482" t="s">
        <v>103</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285</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210</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285</v>
      </c>
      <c r="B43" s="1494" t="s">
        <v>286</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476</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477</v>
      </c>
      <c r="AM43" s="1851"/>
      <c r="AN43" s="1851" t="str">
        <f>IF(T43="","",T43)</f>
        <v>Территория действия тарифа</v>
      </c>
      <c r="AO43" s="1851"/>
      <c r="AP43" s="1851"/>
      <c r="AQ43" s="1858">
        <v>21</v>
      </c>
    </row>
    <row customHeight="1" ht="24">
      <c r="A44" s="1494" t="s">
        <v>285</v>
      </c>
      <c r="B44" s="1494" t="s">
        <v>286</v>
      </c>
      <c r="C44" s="1494" t="s">
        <v>287</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478</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479</v>
      </c>
      <c r="AM44" s="1851"/>
      <c r="AN44" s="1851" t="str">
        <f>IF(T44="","",T44)</f>
        <v>Наименование системы теплоснабжения </v>
      </c>
      <c r="AO44" s="1851"/>
      <c r="AP44" s="1851"/>
      <c r="AQ44" s="1858">
        <v>23</v>
      </c>
    </row>
    <row customHeight="1" ht="22.049999999999997">
      <c r="A45" s="1494" t="s">
        <v>285</v>
      </c>
      <c r="B45" s="1494" t="s">
        <v>286</v>
      </c>
      <c r="C45" s="1494" t="s">
        <v>287</v>
      </c>
      <c r="D45" s="1494" t="s">
        <v>288</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480</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481</v>
      </c>
      <c r="AM45" s="1851"/>
      <c r="AN45" s="1851" t="str">
        <f>IF(T45="","",T45)</f>
        <v>Источник тепловой энергии  </v>
      </c>
      <c r="AO45" s="1851"/>
      <c r="AP45" s="1851"/>
      <c r="AQ45" s="1858">
        <v>21</v>
      </c>
    </row>
    <row s="12331" customFormat="1" customHeight="1" ht="0">
      <c r="A46" s="1602" t="s">
        <v>285</v>
      </c>
      <c r="B46" s="1602" t="s">
        <v>286</v>
      </c>
      <c r="C46" s="1602" t="s">
        <v>287</v>
      </c>
      <c r="D46" s="1602" t="s">
        <v>288</v>
      </c>
      <c r="E46" s="2517"/>
      <c r="F46" s="2517"/>
      <c r="G46" s="2517"/>
      <c r="H46" s="2517"/>
      <c r="I46" s="2354" t="str">
        <f>S45&amp;".1"</f>
        <v>....1</v>
      </c>
      <c r="J46" s="1602"/>
      <c r="K46" s="1602"/>
      <c r="L46" s="1608" t="s">
        <v>482</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2331" customFormat="1" customHeight="1" ht="0">
      <c r="A47" s="1602" t="s">
        <v>285</v>
      </c>
      <c r="B47" s="1602" t="s">
        <v>286</v>
      </c>
      <c r="C47" s="1602" t="s">
        <v>287</v>
      </c>
      <c r="D47" s="1602" t="s">
        <v>288</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285</v>
      </c>
      <c r="B48" s="1494" t="s">
        <v>286</v>
      </c>
      <c r="C48" s="1494" t="s">
        <v>287</v>
      </c>
      <c r="D48" s="1494" t="s">
        <v>288</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559</v>
      </c>
      <c r="AL48" s="1863">
        <f>STRCHECKDATE(#REF!)</f>
      </c>
      <c r="AM48" s="1851"/>
      <c r="AN48" s="1851" t="str">
        <f>IF(T48="","",T48)</f>
        <v/>
      </c>
      <c r="AO48" s="1851"/>
      <c r="AP48" s="1851"/>
      <c r="AQ48" s="1858">
        <v>21</v>
      </c>
    </row>
    <row customHeight="1" ht="11.549999999999999">
      <c r="A49" s="1494" t="s">
        <v>285</v>
      </c>
      <c r="B49" s="1494" t="s">
        <v>286</v>
      </c>
      <c r="C49" s="1494" t="s">
        <v>287</v>
      </c>
      <c r="D49" s="1494" t="s">
        <v>288</v>
      </c>
      <c r="E49" s="2517"/>
      <c r="F49" s="2517"/>
      <c r="G49" s="2517"/>
      <c r="H49" s="2517"/>
      <c r="I49" s="2328"/>
      <c r="J49" s="2354"/>
      <c r="K49" s="1494"/>
      <c r="L49" s="1537"/>
      <c r="P49" s="2484"/>
      <c r="Q49" s="2484"/>
      <c r="R49" s="583"/>
      <c r="S49" s="1505"/>
      <c r="T49" s="514" t="s">
        <v>547</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2331" customFormat="1" customHeight="1" ht="1.05">
      <c r="A50" s="1602" t="s">
        <v>285</v>
      </c>
      <c r="B50" s="1602" t="s">
        <v>286</v>
      </c>
      <c r="C50" s="1602" t="s">
        <v>287</v>
      </c>
      <c r="D50" s="1602" t="s">
        <v>288</v>
      </c>
      <c r="E50" s="2517"/>
      <c r="F50" s="2517"/>
      <c r="G50" s="2517"/>
      <c r="H50" s="2517"/>
      <c r="I50" s="2354"/>
      <c r="J50" s="1602"/>
      <c r="K50" s="1602"/>
      <c r="L50" s="1608"/>
      <c r="M50" s="1473"/>
      <c r="N50" s="1473"/>
      <c r="O50" s="1473"/>
      <c r="P50" s="2484"/>
      <c r="Q50" s="2181"/>
      <c r="R50" s="583"/>
      <c r="S50" s="1613"/>
      <c r="T50" s="1614" t="s">
        <v>491</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2874" customFormat="1" customHeight="1" ht="1.05">
      <c r="A51" s="1602" t="s">
        <v>285</v>
      </c>
      <c r="B51" s="1602" t="s">
        <v>286</v>
      </c>
      <c r="C51" s="1602" t="s">
        <v>287</v>
      </c>
      <c r="D51" s="1602" t="s">
        <v>288</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2331" customFormat="1" customHeight="1" ht="1.05">
      <c r="A52" s="1602" t="s">
        <v>285</v>
      </c>
      <c r="B52" s="1602" t="s">
        <v>286</v>
      </c>
      <c r="C52" s="1602" t="s">
        <v>287</v>
      </c>
      <c r="D52" s="1601"/>
      <c r="E52" s="2517"/>
      <c r="F52" s="2517"/>
      <c r="G52" s="2516"/>
      <c r="H52" s="1601"/>
      <c r="I52" s="1601"/>
      <c r="J52" s="1601"/>
      <c r="K52" s="1601"/>
      <c r="L52" s="1604"/>
      <c r="M52" s="1605"/>
      <c r="N52" s="1605"/>
      <c r="O52" s="578"/>
      <c r="P52" s="1543"/>
      <c r="Q52" s="1544"/>
      <c r="R52" s="1543"/>
      <c r="S52" s="1549"/>
      <c r="T52" s="1552" t="s">
        <v>493</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2331" customFormat="1" customHeight="1" ht="1.05">
      <c r="A53" s="1602" t="s">
        <v>285</v>
      </c>
      <c r="B53" s="1602" t="s">
        <v>286</v>
      </c>
      <c r="C53" s="1601"/>
      <c r="D53" s="1601"/>
      <c r="E53" s="2517"/>
      <c r="F53" s="2516"/>
      <c r="G53" s="1601"/>
      <c r="H53" s="1601"/>
      <c r="I53" s="1601"/>
      <c r="J53" s="1601"/>
      <c r="K53" s="1601"/>
      <c r="L53" s="1604"/>
      <c r="M53" s="1606"/>
      <c r="N53" s="1606"/>
      <c r="O53" s="578"/>
      <c r="P53" s="1543"/>
      <c r="Q53" s="1544"/>
      <c r="R53" s="1543"/>
      <c r="S53" s="1549"/>
      <c r="T53" s="1552" t="s">
        <v>494</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2331" customFormat="1" customHeight="1" ht="1.05">
      <c r="A54" s="1602" t="s">
        <v>285</v>
      </c>
      <c r="B54" s="1602"/>
      <c r="C54" s="1602"/>
      <c r="D54" s="1602"/>
      <c r="E54" s="2517"/>
      <c r="F54" s="1602"/>
      <c r="G54" s="1602"/>
      <c r="H54" s="1602"/>
      <c r="I54" s="1602"/>
      <c r="J54" s="1602"/>
      <c r="K54" s="1602"/>
      <c r="L54" s="1608"/>
      <c r="M54" s="1606"/>
      <c r="N54" s="1606"/>
      <c r="O54" s="578"/>
      <c r="P54" s="607"/>
      <c r="Q54" s="1571"/>
      <c r="R54" s="607"/>
      <c r="S54" s="1549"/>
      <c r="T54" s="1552" t="s">
        <v>495</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2331" customFormat="1" customHeight="1" ht="1.05">
      <c r="A55" s="1602" t="s">
        <v>285</v>
      </c>
      <c r="B55" s="1602"/>
      <c r="C55" s="1602"/>
      <c r="D55" s="1602"/>
      <c r="E55" s="2516"/>
      <c r="F55" s="1602"/>
      <c r="G55" s="1602"/>
      <c r="H55" s="1602"/>
      <c r="I55" s="1602"/>
      <c r="J55" s="1602"/>
      <c r="K55" s="1602"/>
      <c r="L55" s="1608"/>
      <c r="M55" s="1606"/>
      <c r="N55" s="1606"/>
      <c r="O55" s="578"/>
      <c r="P55" s="607"/>
      <c r="Q55" s="1571"/>
      <c r="R55" s="607"/>
      <c r="S55" s="1549"/>
      <c r="T55" s="1552" t="s">
        <v>495</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2331"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527</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A11D5-3B57-6B22-C3FF-0B121F34E13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330" width="11.57421875" hidden="1" customWidth="1"/>
    <col min="2" max="2" style="12330" width="11.00390625" hidden="1" customWidth="1"/>
    <col min="3" max="3" style="12330" width="10.57421875" hidden="1"/>
    <col min="4" max="4" style="12330" width="12.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7" width="3.7109375" hidden="1" customWidth="1"/>
    <col min="17" max="17" style="13302" width="3.7109375" hidden="1" customWidth="1"/>
    <col min="18" max="18" style="13119" width="3.00390625" customWidth="1"/>
    <col min="19" max="19" style="13120" width="12.00390625" customWidth="1"/>
    <col min="20" max="20" style="12253" width="31.00390625" customWidth="1"/>
    <col min="21" max="21" style="12253" width="0.140625" customWidth="1"/>
    <col min="22" max="25" style="12253" width="21.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3.7109375" customWidth="1"/>
    <col min="31" max="32" style="12253" width="3.00390625" customWidth="1"/>
    <col min="33" max="33" style="12253" width="24.00390625" customWidth="1"/>
    <col min="34" max="34" style="12253" width="3.7109375" customWidth="1"/>
    <col min="35" max="36" style="12253" width="3.00390625" customWidth="1"/>
    <col min="37" max="37" style="12253" width="24.00390625" customWidth="1"/>
    <col min="38" max="38" style="12253" width="3.7109375" customWidth="1"/>
    <col min="39" max="40" style="12253" width="3.00390625" customWidth="1"/>
    <col min="41" max="41" style="12253" width="18.00390625" customWidth="1"/>
    <col min="42" max="42" style="12253" width="3.7109375" customWidth="1"/>
    <col min="43" max="44" style="12253" width="3.00390625" customWidth="1"/>
    <col min="45" max="45" style="12253" width="18.00390625" customWidth="1"/>
    <col min="46" max="49" style="12253" width="21.00390625" customWidth="1"/>
    <col min="50" max="50" style="12253" width="11.00390625" customWidth="1"/>
    <col min="51" max="51" style="12253" width="3.7109375" customWidth="1"/>
    <col min="52" max="52" style="12253" width="11.00390625" customWidth="1"/>
    <col min="53" max="53" style="12253" width="8.57421875" hidden="1" customWidth="1"/>
    <col min="54" max="54" style="12253" width="4.00390625" customWidth="1"/>
    <col min="55" max="55" style="12253" width="115.00390625" customWidth="1"/>
    <col min="56" max="60" style="12331" width="10.00390625" customWidth="1"/>
    <col min="61" max="61" style="1225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210</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476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477</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560</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561</v>
      </c>
      <c r="BE4" s="727"/>
      <c r="BF4" s="727" t="str">
        <f>IF(T4="","",T4)</f>
        <v>Наименование централизованной системы холодного водоснабжения</v>
      </c>
      <c r="BG4" s="727"/>
      <c r="BH4" s="727"/>
      <c r="BI4" s="1382">
        <v>0</v>
      </c>
    </row>
    <row s="1233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481</v>
      </c>
      <c r="BE5" s="727"/>
      <c r="BF5" s="727" t="str">
        <f>IF(T5="","",T5)</f>
        <v/>
      </c>
      <c r="BG5" s="727"/>
      <c r="BH5" s="727"/>
      <c r="BI5" s="738">
        <v>0</v>
      </c>
    </row>
    <row s="12331" customFormat="1" customHeight="1" ht="14.25" hidden="1">
      <c r="A6" s="1570"/>
      <c r="B6" s="1570"/>
      <c r="C6" s="1570"/>
      <c r="D6" s="1570"/>
      <c r="E6" s="2486"/>
      <c r="F6" s="2486"/>
      <c r="G6" s="2486"/>
      <c r="H6" s="2486"/>
      <c r="I6" s="2483" t="str">
        <f>S5&amp;".1"</f>
        <v>.1</v>
      </c>
      <c r="J6" s="1570"/>
      <c r="K6" s="1570"/>
      <c r="L6" s="1573" t="s">
        <v>482</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33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580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581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582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583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584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547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331"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33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331"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331"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494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33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495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496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273" customFormat="1" customHeight="1" ht="14.25" hidden="1">
      <c r="M24" s="1735"/>
      <c r="N24" s="1735"/>
      <c r="O24" s="1736" t="s">
        <v>497</v>
      </c>
      <c r="P24" s="1735"/>
      <c r="Q24" s="1737"/>
      <c r="R24" s="1737"/>
      <c r="AA24" s="1734" t="s">
        <v>499</v>
      </c>
      <c r="AC24" s="1734" t="s">
        <v>500</v>
      </c>
      <c r="AD24" s="1734" t="s">
        <v>548</v>
      </c>
      <c r="AH24" s="1734" t="s">
        <v>548</v>
      </c>
      <c r="AK24" s="1734" t="s">
        <v>585</v>
      </c>
      <c r="AL24" s="1734" t="s">
        <v>548</v>
      </c>
      <c r="AP24" s="1734" t="s">
        <v>548</v>
      </c>
      <c r="AY24" s="1734" t="s">
        <v>499</v>
      </c>
      <c r="BA24" s="1734" t="s">
        <v>500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"Байкалэнерго"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46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46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502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46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503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46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46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502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46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503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46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506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506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379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380</v>
      </c>
      <c r="BI40" s="1382">
        <v>14</v>
      </c>
    </row>
    <row customHeight="1" ht="14.699999999999998">
      <c r="Q41" s="518"/>
      <c r="R41" s="603"/>
      <c r="S41" s="2500" t="s">
        <v>87</v>
      </c>
      <c r="T41" s="2436" t="s">
        <v>586</v>
      </c>
      <c r="U41" s="528"/>
      <c r="V41" s="2501" t="s">
        <v>508</v>
      </c>
      <c r="W41" s="2502"/>
      <c r="X41" s="2502"/>
      <c r="Y41" s="2502"/>
      <c r="Z41" s="2502"/>
      <c r="AA41" s="2502"/>
      <c r="AB41" s="2503"/>
      <c r="AC41" s="2504" t="s">
        <v>509</v>
      </c>
      <c r="AD41" s="2555" t="s">
        <v>587</v>
      </c>
      <c r="AE41" s="2518"/>
      <c r="AF41" s="2518"/>
      <c r="AG41" s="2556"/>
      <c r="AH41" s="2555" t="s">
        <v>588</v>
      </c>
      <c r="AI41" s="2518"/>
      <c r="AJ41" s="2518"/>
      <c r="AK41" s="2556"/>
      <c r="AL41" s="2555" t="s">
        <v>589</v>
      </c>
      <c r="AM41" s="2518"/>
      <c r="AN41" s="2518"/>
      <c r="AO41" s="2556"/>
      <c r="AP41" s="2555" t="s">
        <v>590</v>
      </c>
      <c r="AQ41" s="2518"/>
      <c r="AR41" s="2518"/>
      <c r="AS41" s="2556"/>
      <c r="AT41" s="2501" t="s">
        <v>508</v>
      </c>
      <c r="AU41" s="2502"/>
      <c r="AV41" s="2502"/>
      <c r="AW41" s="2502"/>
      <c r="AX41" s="2502"/>
      <c r="AY41" s="2502"/>
      <c r="AZ41" s="2503"/>
      <c r="BA41" s="2504" t="s">
        <v>509</v>
      </c>
      <c r="BB41" s="2507" t="s">
        <v>511</v>
      </c>
      <c r="BC41" s="2354"/>
      <c r="BI41" s="1382">
        <v>14</v>
      </c>
    </row>
    <row customHeight="1" ht="35.699999999999996">
      <c r="Q42" s="518"/>
      <c r="R42" s="603"/>
      <c r="S42" s="2500"/>
      <c r="T42" s="2436"/>
      <c r="U42" s="1258"/>
      <c r="V42" s="2419" t="s">
        <v>591</v>
      </c>
      <c r="W42" s="2420"/>
      <c r="X42" s="2419" t="s">
        <v>592</v>
      </c>
      <c r="Y42" s="2420"/>
      <c r="Z42" s="2521" t="s">
        <v>593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591</v>
      </c>
      <c r="AU42" s="2420"/>
      <c r="AV42" s="2419" t="s">
        <v>592</v>
      </c>
      <c r="AW42" s="2420"/>
      <c r="AX42" s="2521" t="s">
        <v>593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222</v>
      </c>
      <c r="C44" s="1597" t="s">
        <v>223</v>
      </c>
      <c r="D44" s="1597" t="s">
        <v>224</v>
      </c>
      <c r="E44" s="1591" t="s">
        <v>516</v>
      </c>
      <c r="F44" s="1591" t="s">
        <v>517</v>
      </c>
      <c r="G44" s="1591" t="s">
        <v>518</v>
      </c>
      <c r="H44" s="1591" t="s">
        <v>519</v>
      </c>
      <c r="I44" s="1591" t="s">
        <v>520</v>
      </c>
      <c r="J44" s="1591" t="s">
        <v>521</v>
      </c>
      <c r="K44" s="1591" t="s">
        <v>522</v>
      </c>
      <c r="L44" s="1591" t="s">
        <v>497</v>
      </c>
      <c r="Q44" s="518"/>
      <c r="R44" s="603"/>
      <c r="S44" s="2500"/>
      <c r="T44" s="2436"/>
      <c r="U44" s="529"/>
      <c r="V44" s="1675" t="s">
        <v>557</v>
      </c>
      <c r="W44" s="1675" t="s">
        <v>558</v>
      </c>
      <c r="X44" s="1675" t="s">
        <v>557</v>
      </c>
      <c r="Y44" s="1675" t="s">
        <v>558</v>
      </c>
      <c r="Z44" s="1682" t="s">
        <v>525</v>
      </c>
      <c r="AA44" s="2497" t="s">
        <v>526</v>
      </c>
      <c r="AB44" s="2498"/>
      <c r="AC44" s="2506"/>
      <c r="AD44" s="2560"/>
      <c r="AE44" s="2561"/>
      <c r="AF44" s="2561"/>
      <c r="AG44" s="2562"/>
      <c r="AH44" s="2560"/>
      <c r="AI44" s="2561"/>
      <c r="AJ44" s="2561"/>
      <c r="AK44" s="2562"/>
      <c r="AL44" s="2560"/>
      <c r="AM44" s="2561"/>
      <c r="AN44" s="2561"/>
      <c r="AO44" s="2562"/>
      <c r="AP44" s="2560"/>
      <c r="AQ44" s="2561"/>
      <c r="AR44" s="2561"/>
      <c r="AS44" s="2562"/>
      <c r="AT44" s="1675" t="s">
        <v>557</v>
      </c>
      <c r="AU44" s="1675" t="s">
        <v>558</v>
      </c>
      <c r="AV44" s="1675" t="s">
        <v>557</v>
      </c>
      <c r="AW44" s="1675" t="s">
        <v>558</v>
      </c>
      <c r="AX44" s="1682" t="s">
        <v>525</v>
      </c>
      <c r="AY44" s="2497" t="s">
        <v>526</v>
      </c>
      <c r="AZ44" s="2498"/>
      <c r="BA44" s="2506"/>
      <c r="BB44" s="2509"/>
      <c r="BC44" s="2354"/>
      <c r="BI44" s="1382">
        <v>14</v>
      </c>
    </row>
    <row s="1287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115</v>
      </c>
      <c r="T45" s="1482" t="s">
        <v>103</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325</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210</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325</v>
      </c>
      <c r="B47" s="1590" t="s">
        <v>326</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476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477</v>
      </c>
      <c r="BE47" s="727"/>
      <c r="BF47" s="727" t="str">
        <f>IF(T47="","",T47)</f>
        <v>Территория действия тарифа</v>
      </c>
      <c r="BG47" s="727"/>
      <c r="BH47" s="727"/>
      <c r="BI47" s="1382">
        <v>21</v>
      </c>
    </row>
    <row customHeight="1" ht="43.050000000000004">
      <c r="A48" s="1590" t="s">
        <v>325</v>
      </c>
      <c r="B48" s="1590" t="s">
        <v>326</v>
      </c>
      <c r="C48" s="1590" t="s">
        <v>327</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560</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561</v>
      </c>
      <c r="BE48" s="727"/>
      <c r="BF48" s="727" t="str">
        <f>IF(T48="","",T48)</f>
        <v>Наименование централизованной системы холодного водоснабжения</v>
      </c>
      <c r="BG48" s="727"/>
      <c r="BH48" s="727"/>
      <c r="BI48" s="1382">
        <v>41</v>
      </c>
    </row>
    <row s="12331" customFormat="1" customHeight="1" ht="0">
      <c r="A49" s="1570" t="s">
        <v>325</v>
      </c>
      <c r="B49" s="1570" t="s">
        <v>326</v>
      </c>
      <c r="C49" s="1570" t="s">
        <v>327</v>
      </c>
      <c r="D49" s="1570" t="s">
        <v>594</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481</v>
      </c>
      <c r="BE49" s="727"/>
      <c r="BF49" s="727" t="str">
        <f>IF(T49="","",T49)</f>
        <v/>
      </c>
      <c r="BG49" s="727"/>
      <c r="BH49" s="727"/>
      <c r="BI49" s="738">
        <v>0</v>
      </c>
    </row>
    <row s="12331" customFormat="1" customHeight="1" ht="0">
      <c r="A50" s="1570" t="s">
        <v>325</v>
      </c>
      <c r="B50" s="1570" t="s">
        <v>326</v>
      </c>
      <c r="C50" s="1570" t="s">
        <v>327</v>
      </c>
      <c r="D50" s="1570" t="s">
        <v>594</v>
      </c>
      <c r="E50" s="2486"/>
      <c r="F50" s="2486"/>
      <c r="G50" s="2486"/>
      <c r="H50" s="2486"/>
      <c r="I50" s="2483" t="str">
        <f>S49&amp;".1"</f>
        <v>.1</v>
      </c>
      <c r="J50" s="1570"/>
      <c r="K50" s="1570"/>
      <c r="L50" s="1573" t="s">
        <v>482</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331" customFormat="1" customHeight="1" ht="0">
      <c r="A51" s="1570" t="s">
        <v>325</v>
      </c>
      <c r="B51" s="1570" t="s">
        <v>326</v>
      </c>
      <c r="C51" s="1570" t="s">
        <v>327</v>
      </c>
      <c r="D51" s="1570" t="s">
        <v>594</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325</v>
      </c>
      <c r="B52" s="1590" t="s">
        <v>326</v>
      </c>
      <c r="C52" s="1590" t="s">
        <v>327</v>
      </c>
      <c r="D52" s="1590" t="s">
        <v>594</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580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581</v>
      </c>
      <c r="AT53" s="1620"/>
      <c r="AU53" s="1723"/>
      <c r="AV53" s="1620"/>
      <c r="AW53" s="1723"/>
      <c r="AX53" s="1620"/>
      <c r="AY53" s="1620"/>
      <c r="AZ53" s="1620"/>
      <c r="BA53" s="1620"/>
      <c r="BB53" s="1624"/>
      <c r="BC53" s="2481"/>
      <c r="BE53" s="727"/>
      <c r="BF53" s="727"/>
      <c r="BG53" s="727"/>
      <c r="BH53" s="727"/>
      <c r="BI53" s="1382">
        <v>11</v>
      </c>
    </row>
    <row customHeight="1" ht="11.549999999999999">
      <c r="A54" s="1590" t="s">
        <v>325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582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325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583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325</v>
      </c>
      <c r="B56" s="1590" t="s">
        <v>326</v>
      </c>
      <c r="C56" s="1590" t="s">
        <v>327</v>
      </c>
      <c r="D56" s="1590" t="s">
        <v>594</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584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325</v>
      </c>
      <c r="B57" s="1590" t="s">
        <v>326</v>
      </c>
      <c r="C57" s="1590" t="s">
        <v>327</v>
      </c>
      <c r="D57" s="1590" t="s">
        <v>594</v>
      </c>
      <c r="E57" s="2486"/>
      <c r="F57" s="2486"/>
      <c r="G57" s="2486"/>
      <c r="H57" s="2486"/>
      <c r="I57" s="2513"/>
      <c r="J57" s="2483"/>
      <c r="K57" s="1590"/>
      <c r="L57" s="1591"/>
      <c r="P57" s="2484"/>
      <c r="Q57" s="2484"/>
      <c r="R57" s="583"/>
      <c r="S57" s="1505"/>
      <c r="T57" s="514" t="s">
        <v>547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331" customFormat="1" customHeight="1" ht="0">
      <c r="A58" s="1570" t="s">
        <v>325</v>
      </c>
      <c r="B58" s="1570" t="s">
        <v>326</v>
      </c>
      <c r="C58" s="1570" t="s">
        <v>327</v>
      </c>
      <c r="D58" s="1570" t="s">
        <v>594</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331" customFormat="1" customHeight="1" ht="0">
      <c r="A59" s="1570" t="s">
        <v>325</v>
      </c>
      <c r="B59" s="1570" t="s">
        <v>326</v>
      </c>
      <c r="C59" s="1570" t="s">
        <v>327</v>
      </c>
      <c r="D59" s="1570" t="s">
        <v>594</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331" customFormat="1" customHeight="1" ht="0">
      <c r="A60" s="1570" t="s">
        <v>325</v>
      </c>
      <c r="B60" s="1570" t="s">
        <v>326</v>
      </c>
      <c r="C60" s="1570" t="s">
        <v>327</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331" customFormat="1" customHeight="1" ht="0">
      <c r="A61" s="1570" t="s">
        <v>325</v>
      </c>
      <c r="B61" s="1570" t="s">
        <v>326</v>
      </c>
      <c r="C61" s="1541"/>
      <c r="D61" s="1541"/>
      <c r="E61" s="2486"/>
      <c r="F61" s="2485"/>
      <c r="G61" s="1541"/>
      <c r="H61" s="1541"/>
      <c r="I61" s="1541"/>
      <c r="J61" s="1541"/>
      <c r="K61" s="1541"/>
      <c r="L61" s="1691"/>
      <c r="M61" s="1548"/>
      <c r="N61" s="1548"/>
      <c r="P61" s="1543"/>
      <c r="Q61" s="1544"/>
      <c r="R61" s="1543"/>
      <c r="S61" s="1549"/>
      <c r="T61" s="1552" t="s">
        <v>494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331" customFormat="1" customHeight="1" ht="0">
      <c r="A62" s="1570" t="s">
        <v>325</v>
      </c>
      <c r="B62" s="1570"/>
      <c r="C62" s="1570"/>
      <c r="D62" s="1570"/>
      <c r="E62" s="2485"/>
      <c r="F62" s="1570"/>
      <c r="G62" s="1570"/>
      <c r="H62" s="1570"/>
      <c r="I62" s="1570"/>
      <c r="J62" s="1570"/>
      <c r="K62" s="1570"/>
      <c r="L62" s="1573"/>
      <c r="M62" s="1548"/>
      <c r="N62" s="1548"/>
      <c r="O62" s="745"/>
      <c r="P62" s="607"/>
      <c r="Q62" s="1571"/>
      <c r="R62" s="607"/>
      <c r="S62" s="1549"/>
      <c r="T62" s="1552" t="s">
        <v>495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331"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527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FE79B-12C9-B0FF-B922-E22A6AED1A7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4.140625" hidden="1" customWidth="1"/>
    <col min="10" max="10" style="12330" width="9.8515625" hidden="1" customWidth="1"/>
    <col min="11" max="11" style="12330" width="14.71093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4" style="12253" width="24.7109375" hidden="1" customWidth="1"/>
    <col min="25" max="25" style="12253" width="11.7109375" hidden="1" customWidth="1"/>
    <col min="26" max="26" style="12253" width="3.7109375" hidden="1" customWidth="1"/>
    <col min="27" max="27" style="12253" width="11.7109375" hidden="1" customWidth="1"/>
    <col min="28" max="28" style="12253" width="8.57421875" hidden="1" customWidth="1"/>
    <col min="29" max="29" style="12253" width="24.7109375" customWidth="1"/>
    <col min="30" max="31" style="12253" width="24.00390625" customWidth="1"/>
    <col min="32" max="32" style="12253" width="11.00390625" customWidth="1"/>
    <col min="33" max="33" style="12253" width="3.7109375" customWidth="1"/>
    <col min="34" max="34" style="12253" width="11.00390625" customWidth="1"/>
    <col min="35" max="35" style="12253" width="8.57421875" hidden="1" customWidth="1"/>
    <col min="36" max="36" style="12253" width="4.00390625" customWidth="1"/>
    <col min="37" max="37" style="12253" width="115.00390625" customWidth="1"/>
    <col min="38" max="42" style="12331" width="10.00390625" customWidth="1"/>
    <col min="43" max="43" style="1225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210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476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477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595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596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562</v>
      </c>
      <c r="U5" s="527"/>
      <c r="V5" s="2577"/>
      <c r="W5" s="2578"/>
      <c r="X5" s="2578"/>
      <c r="Y5" s="2578"/>
      <c r="Z5" s="2578"/>
      <c r="AA5" s="2578"/>
      <c r="AB5" s="2579"/>
      <c r="AC5" s="2580"/>
      <c r="AD5" s="2581"/>
      <c r="AE5" s="2581"/>
      <c r="AF5" s="2581"/>
      <c r="AG5" s="2581"/>
      <c r="AH5" s="2581"/>
      <c r="AI5" s="2581"/>
      <c r="AJ5" s="2582"/>
      <c r="AK5" s="1485" t="s">
        <v>563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485</v>
      </c>
      <c r="P6" s="2484"/>
      <c r="Q6" s="2484">
        <v>1</v>
      </c>
      <c r="R6" s="584"/>
      <c r="S6" s="1720">
        <f>$J6</f>
      </c>
      <c r="T6" s="513" t="s">
        <v>486</v>
      </c>
      <c r="U6" s="527"/>
      <c r="V6" s="2472"/>
      <c r="W6" s="2473"/>
      <c r="X6" s="2473"/>
      <c r="Y6" s="2473"/>
      <c r="Z6" s="2473"/>
      <c r="AA6" s="2473"/>
      <c r="AB6" s="2474"/>
      <c r="AC6" s="2472"/>
      <c r="AD6" s="2473"/>
      <c r="AE6" s="2473"/>
      <c r="AF6" s="2473"/>
      <c r="AG6" s="2473"/>
      <c r="AH6" s="2473"/>
      <c r="AI6" s="2473"/>
      <c r="AJ6" s="2474"/>
      <c r="AK6" s="1534" t="s">
        <v>564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565</v>
      </c>
      <c r="U9" s="594"/>
      <c r="V9" s="594"/>
      <c r="W9" s="594"/>
      <c r="X9" s="594"/>
      <c r="Y9" s="594"/>
      <c r="Z9" s="594"/>
      <c r="AA9" s="594"/>
      <c r="AB9" s="594"/>
      <c r="AC9" s="594"/>
      <c r="AD9" s="594"/>
      <c r="AE9" s="594"/>
      <c r="AF9" s="594"/>
      <c r="AG9" s="594"/>
      <c r="AH9" s="594"/>
      <c r="AI9" s="594"/>
      <c r="AJ9" s="594"/>
      <c r="AK9" s="1485" t="s">
        <v>566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491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567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33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494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33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495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330" customFormat="1" customHeight="1" ht="22.5" hidden="1">
      <c r="L18" s="1705"/>
      <c r="M18" s="1589"/>
      <c r="N18" s="1589"/>
      <c r="O18" s="1594" t="s">
        <v>496</v>
      </c>
      <c r="P18" s="1589"/>
      <c r="Q18" s="1598"/>
      <c r="R18" s="1598"/>
      <c r="S18" s="956"/>
      <c r="Y18" s="1594"/>
      <c r="AA18" s="1594"/>
      <c r="AB18" s="1593"/>
      <c r="AF18" s="1594"/>
      <c r="AH18" s="1594"/>
      <c r="AI18" s="1593"/>
      <c r="AL18" s="738"/>
      <c r="AM18" s="738"/>
      <c r="AN18" s="738"/>
      <c r="AO18" s="738"/>
      <c r="AP18" s="738"/>
      <c r="AQ18" s="1387">
        <v>0</v>
      </c>
    </row>
    <row s="12330" customFormat="1" customHeight="1" ht="14.25" hidden="1">
      <c r="L19" s="1705"/>
      <c r="M19" s="1589"/>
      <c r="N19" s="1589"/>
      <c r="O19" s="1589"/>
      <c r="P19" s="1589"/>
      <c r="Q19" s="1598"/>
      <c r="R19" s="1598"/>
      <c r="S19" s="956"/>
      <c r="AB19" s="1593"/>
      <c r="AI19" s="1593"/>
      <c r="AL19" s="738"/>
      <c r="AM19" s="738"/>
      <c r="AN19" s="738"/>
      <c r="AO19" s="738"/>
      <c r="AP19" s="738"/>
      <c r="AQ19" s="1387">
        <v>0</v>
      </c>
    </row>
    <row s="12330" customFormat="1" customHeight="1" ht="12" hidden="1">
      <c r="L20" s="1705"/>
      <c r="M20" s="1589"/>
      <c r="N20" s="1589"/>
      <c r="O20" s="1591" t="s">
        <v>497</v>
      </c>
      <c r="P20" s="1589"/>
      <c r="Q20" s="1669"/>
      <c r="R20" s="1669"/>
      <c r="S20" s="956"/>
      <c r="T20" s="1387" t="s">
        <v>498</v>
      </c>
      <c r="Z20" s="413" t="s">
        <v>499</v>
      </c>
      <c r="AB20" s="413" t="s">
        <v>500</v>
      </c>
      <c r="AC20" s="1387" t="s">
        <v>498</v>
      </c>
      <c r="AG20" s="413" t="s">
        <v>501</v>
      </c>
      <c r="AI20" s="413" t="s">
        <v>500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6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67" customFormat="1" customHeight="1" ht="18.75" hidden="1">
      <c r="A28" s="1595"/>
      <c r="B28" s="1595"/>
      <c r="C28" s="1595"/>
      <c r="D28" s="1595"/>
      <c r="E28" s="1595"/>
      <c r="F28" s="1595"/>
      <c r="G28" s="1595"/>
      <c r="H28" s="1595"/>
      <c r="I28" s="1595"/>
      <c r="J28" s="1595"/>
      <c r="K28" s="1595"/>
      <c r="L28" s="1596"/>
      <c r="M28" s="1595"/>
      <c r="N28" s="1595"/>
      <c r="O28" s="1595"/>
      <c r="S28" s="2477" t="s">
        <v>502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67" customFormat="1" customHeight="1" ht="18.75" hidden="1">
      <c r="A29" s="1595"/>
      <c r="B29" s="1595"/>
      <c r="C29" s="1595"/>
      <c r="D29" s="1595"/>
      <c r="E29" s="1595"/>
      <c r="F29" s="1595"/>
      <c r="G29" s="1595"/>
      <c r="H29" s="1595"/>
      <c r="I29" s="1595"/>
      <c r="J29" s="1595"/>
      <c r="K29" s="1595"/>
      <c r="L29" s="1596"/>
      <c r="M29" s="1595"/>
      <c r="N29" s="1595"/>
      <c r="O29" s="1595"/>
      <c r="S29" s="2477" t="s">
        <v>503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67" customFormat="1" customHeight="1" ht="18.75" hidden="1">
      <c r="A32" s="1595"/>
      <c r="B32" s="1595"/>
      <c r="C32" s="1595"/>
      <c r="D32" s="1595"/>
      <c r="E32" s="1595"/>
      <c r="F32" s="1595"/>
      <c r="G32" s="1595"/>
      <c r="H32" s="1595"/>
      <c r="I32" s="1595"/>
      <c r="J32" s="1595"/>
      <c r="K32" s="1595"/>
      <c r="L32" s="1596"/>
      <c r="M32" s="1595"/>
      <c r="N32" s="1595"/>
      <c r="O32" s="1595"/>
      <c r="S32" s="2477" t="s">
        <v>504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67" customFormat="1" customHeight="1" ht="18.75" hidden="1">
      <c r="A33" s="1595"/>
      <c r="B33" s="1595"/>
      <c r="C33" s="1595"/>
      <c r="D33" s="1595"/>
      <c r="E33" s="1595"/>
      <c r="F33" s="1595"/>
      <c r="G33" s="1595"/>
      <c r="H33" s="1595"/>
      <c r="I33" s="1595"/>
      <c r="J33" s="1595"/>
      <c r="K33" s="1595"/>
      <c r="L33" s="1596"/>
      <c r="M33" s="1595"/>
      <c r="N33" s="1595"/>
      <c r="O33" s="1595"/>
      <c r="S33" s="2477" t="s">
        <v>505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6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506</v>
      </c>
      <c r="AC34" s="553"/>
      <c r="AD34" s="553"/>
      <c r="AE34" s="553"/>
      <c r="AF34" s="553"/>
      <c r="AG34" s="553"/>
      <c r="AH34" s="553"/>
      <c r="AI34" s="505" t="s">
        <v>506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379</v>
      </c>
      <c r="T36" s="2354"/>
      <c r="U36" s="2354"/>
      <c r="V36" s="2354"/>
      <c r="W36" s="2354"/>
      <c r="X36" s="2354"/>
      <c r="Y36" s="2354"/>
      <c r="Z36" s="2354"/>
      <c r="AA36" s="2354"/>
      <c r="AB36" s="2354"/>
      <c r="AC36" s="2354"/>
      <c r="AD36" s="2354"/>
      <c r="AE36" s="2354"/>
      <c r="AF36" s="2354"/>
      <c r="AG36" s="2354"/>
      <c r="AH36" s="2354"/>
      <c r="AI36" s="2354"/>
      <c r="AJ36" s="2354"/>
      <c r="AK36" s="2354" t="s">
        <v>380</v>
      </c>
      <c r="AQ36" s="1382">
        <v>14</v>
      </c>
    </row>
    <row customHeight="1" ht="14.699999999999998">
      <c r="Q37" s="603"/>
      <c r="R37" s="603"/>
      <c r="S37" s="2500" t="s">
        <v>87</v>
      </c>
      <c r="T37" s="2436" t="s">
        <v>507</v>
      </c>
      <c r="U37" s="528"/>
      <c r="V37" s="2501" t="s">
        <v>508</v>
      </c>
      <c r="W37" s="2502"/>
      <c r="X37" s="2502"/>
      <c r="Y37" s="2502"/>
      <c r="Z37" s="2502"/>
      <c r="AA37" s="2503"/>
      <c r="AB37" s="2504" t="s">
        <v>509</v>
      </c>
      <c r="AC37" s="2501" t="s">
        <v>508</v>
      </c>
      <c r="AD37" s="2502"/>
      <c r="AE37" s="2502"/>
      <c r="AF37" s="2502"/>
      <c r="AG37" s="2502"/>
      <c r="AH37" s="2503"/>
      <c r="AI37" s="2504" t="s">
        <v>510</v>
      </c>
      <c r="AJ37" s="2507" t="s">
        <v>511</v>
      </c>
      <c r="AK37" s="2354"/>
      <c r="AQ37" s="1382">
        <v>14</v>
      </c>
    </row>
    <row customHeight="1" ht="35.699999999999996">
      <c r="Q38" s="603"/>
      <c r="R38" s="603"/>
      <c r="S38" s="2500"/>
      <c r="T38" s="2436"/>
      <c r="U38" s="1258"/>
      <c r="V38" s="1710" t="s">
        <v>568</v>
      </c>
      <c r="W38" s="2489" t="s">
        <v>514</v>
      </c>
      <c r="X38" s="2490"/>
      <c r="Y38" s="2489" t="s">
        <v>515</v>
      </c>
      <c r="Z38" s="2496"/>
      <c r="AA38" s="2490"/>
      <c r="AB38" s="2505"/>
      <c r="AC38" s="1710" t="s">
        <v>568</v>
      </c>
      <c r="AD38" s="2489" t="s">
        <v>514</v>
      </c>
      <c r="AE38" s="2490"/>
      <c r="AF38" s="2489" t="s">
        <v>515</v>
      </c>
      <c r="AG38" s="2496"/>
      <c r="AH38" s="2490"/>
      <c r="AI38" s="2505"/>
      <c r="AJ38" s="2508"/>
      <c r="AK38" s="2354"/>
      <c r="AQ38" s="1382">
        <v>34</v>
      </c>
    </row>
    <row customHeight="1" ht="90.3">
      <c r="A39" s="1597"/>
      <c r="B39" s="1597" t="s">
        <v>222</v>
      </c>
      <c r="C39" s="1597" t="s">
        <v>223</v>
      </c>
      <c r="D39" s="1597" t="s">
        <v>224</v>
      </c>
      <c r="E39" s="1591" t="s">
        <v>516</v>
      </c>
      <c r="F39" s="1591" t="s">
        <v>517</v>
      </c>
      <c r="G39" s="1591" t="s">
        <v>518</v>
      </c>
      <c r="H39" s="1591"/>
      <c r="I39" s="1591" t="s">
        <v>569</v>
      </c>
      <c r="J39" s="1591" t="s">
        <v>521</v>
      </c>
      <c r="K39" s="1591" t="s">
        <v>570</v>
      </c>
      <c r="L39" s="1591" t="s">
        <v>497</v>
      </c>
      <c r="Q39" s="603"/>
      <c r="R39" s="603"/>
      <c r="S39" s="2500"/>
      <c r="T39" s="2436"/>
      <c r="U39" s="529"/>
      <c r="V39" s="1710" t="s">
        <v>597</v>
      </c>
      <c r="W39" s="1449" t="s">
        <v>598</v>
      </c>
      <c r="X39" s="1449" t="s">
        <v>573</v>
      </c>
      <c r="Y39" s="1716" t="s">
        <v>525</v>
      </c>
      <c r="Z39" s="2497" t="s">
        <v>526</v>
      </c>
      <c r="AA39" s="2498"/>
      <c r="AB39" s="2506"/>
      <c r="AC39" s="1710" t="s">
        <v>597</v>
      </c>
      <c r="AD39" s="1449" t="s">
        <v>598</v>
      </c>
      <c r="AE39" s="1449" t="s">
        <v>573</v>
      </c>
      <c r="AF39" s="1716" t="s">
        <v>525</v>
      </c>
      <c r="AG39" s="2497" t="s">
        <v>526</v>
      </c>
      <c r="AH39" s="2498"/>
      <c r="AI39" s="2506"/>
      <c r="AJ39" s="2509"/>
      <c r="AK39" s="2354"/>
      <c r="AQ39" s="1382">
        <v>86</v>
      </c>
    </row>
    <row s="12874"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345</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210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345</v>
      </c>
      <c r="B42" s="1590" t="s">
        <v>346</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476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477</v>
      </c>
      <c r="AM42" s="727"/>
      <c r="AN42" s="727" t="str">
        <f>IF(T42="","",T42)</f>
        <v>Территория действия тарифа</v>
      </c>
      <c r="AO42" s="727"/>
      <c r="AP42" s="727"/>
      <c r="AQ42" s="1382">
        <v>23</v>
      </c>
    </row>
    <row customHeight="1" ht="24">
      <c r="A43" s="1590" t="s">
        <v>345</v>
      </c>
      <c r="B43" s="1590" t="s">
        <v>346</v>
      </c>
      <c r="C43" s="1590" t="s">
        <v>347</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595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596</v>
      </c>
      <c r="AM43" s="727"/>
      <c r="AN43" s="727" t="str">
        <f>IF(T43="","",T43)</f>
        <v>Наименование централизованной системы водоотведения</v>
      </c>
      <c r="AO43" s="727"/>
      <c r="AP43" s="727"/>
      <c r="AQ43" s="1382">
        <v>23</v>
      </c>
    </row>
    <row customHeight="1" ht="24">
      <c r="A44" s="1590" t="s">
        <v>345</v>
      </c>
      <c r="B44" s="1590" t="s">
        <v>346</v>
      </c>
      <c r="C44" s="1590" t="s">
        <v>347</v>
      </c>
      <c r="D44" s="1590" t="s">
        <v>599</v>
      </c>
      <c r="E44" s="2486"/>
      <c r="F44" s="2486"/>
      <c r="G44" s="2486"/>
      <c r="H44" s="2486"/>
      <c r="I44" s="2483" t="str">
        <f>S43&amp;".1"</f>
        <v>...1</v>
      </c>
      <c r="J44" s="1590"/>
      <c r="K44" s="1590"/>
      <c r="L44" s="1591"/>
      <c r="P44" s="2484">
        <v>1</v>
      </c>
      <c r="Q44" s="1708"/>
      <c r="R44" s="583"/>
      <c r="S44" s="1720" t="str">
        <f>$I44</f>
        <v>...1</v>
      </c>
      <c r="T44" s="512" t="s">
        <v>562</v>
      </c>
      <c r="U44" s="527"/>
      <c r="V44" s="2577"/>
      <c r="W44" s="2578"/>
      <c r="X44" s="2578"/>
      <c r="Y44" s="2578"/>
      <c r="Z44" s="2578"/>
      <c r="AA44" s="2578"/>
      <c r="AB44" s="2579"/>
      <c r="AC44" s="2580"/>
      <c r="AD44" s="2581"/>
      <c r="AE44" s="2581"/>
      <c r="AF44" s="2581"/>
      <c r="AG44" s="2581"/>
      <c r="AH44" s="2581"/>
      <c r="AI44" s="2581"/>
      <c r="AJ44" s="2582"/>
      <c r="AK44" s="1485" t="s">
        <v>563</v>
      </c>
      <c r="AM44" s="727"/>
      <c r="AN44" s="727" t="str">
        <f>IF(T44="","",T44)</f>
        <v>Наименование признака дифференциации</v>
      </c>
      <c r="AO44" s="727"/>
      <c r="AP44" s="727"/>
      <c r="AQ44" s="1382">
        <v>23</v>
      </c>
    </row>
    <row customHeight="1" ht="24">
      <c r="A45" s="1590" t="s">
        <v>345</v>
      </c>
      <c r="B45" s="1590" t="s">
        <v>346</v>
      </c>
      <c r="C45" s="1590" t="s">
        <v>347</v>
      </c>
      <c r="D45" s="1590" t="s">
        <v>599</v>
      </c>
      <c r="E45" s="2486"/>
      <c r="F45" s="2486"/>
      <c r="G45" s="2486"/>
      <c r="H45" s="2486"/>
      <c r="I45" s="2513"/>
      <c r="J45" s="2483" t="str">
        <f>I44&amp;".1"</f>
        <v>...1.1</v>
      </c>
      <c r="K45" s="1590"/>
      <c r="L45" s="1591" t="s">
        <v>485</v>
      </c>
      <c r="P45" s="2484"/>
      <c r="Q45" s="2484">
        <v>1</v>
      </c>
      <c r="R45" s="584"/>
      <c r="S45" s="1720" t="str">
        <f>$J45</f>
        <v>...1.1</v>
      </c>
      <c r="T45" s="513" t="s">
        <v>486</v>
      </c>
      <c r="U45" s="527"/>
      <c r="V45" s="2472"/>
      <c r="W45" s="2473"/>
      <c r="X45" s="2473"/>
      <c r="Y45" s="2473"/>
      <c r="Z45" s="2473"/>
      <c r="AA45" s="2473"/>
      <c r="AB45" s="2474"/>
      <c r="AC45" s="2472"/>
      <c r="AD45" s="2473"/>
      <c r="AE45" s="2473"/>
      <c r="AF45" s="2473"/>
      <c r="AG45" s="2473"/>
      <c r="AH45" s="2473"/>
      <c r="AI45" s="2473"/>
      <c r="AJ45" s="2474"/>
      <c r="AK45" s="1534" t="s">
        <v>564</v>
      </c>
      <c r="AM45" s="727"/>
      <c r="AN45" s="727" t="str">
        <f>IF(T45="","",T45)</f>
        <v>Группа потребителей</v>
      </c>
      <c r="AO45" s="727"/>
      <c r="AP45" s="727"/>
      <c r="AQ45" s="1382">
        <v>23</v>
      </c>
    </row>
    <row customHeight="1" ht="24">
      <c r="A46" s="1590" t="s">
        <v>345</v>
      </c>
      <c r="B46" s="1590" t="s">
        <v>346</v>
      </c>
      <c r="C46" s="1590" t="s">
        <v>347</v>
      </c>
      <c r="D46" s="1590" t="s">
        <v>599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345</v>
      </c>
      <c r="B47" s="1590" t="s">
        <v>346</v>
      </c>
      <c r="C47" s="1590" t="s">
        <v>347</v>
      </c>
      <c r="D47" s="1590" t="s">
        <v>599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345</v>
      </c>
      <c r="B48" s="1590" t="s">
        <v>346</v>
      </c>
      <c r="C48" s="1590" t="s">
        <v>347</v>
      </c>
      <c r="D48" s="1590" t="s">
        <v>599</v>
      </c>
      <c r="E48" s="2486"/>
      <c r="F48" s="2486"/>
      <c r="G48" s="2486"/>
      <c r="H48" s="2486"/>
      <c r="I48" s="2513"/>
      <c r="J48" s="2483"/>
      <c r="K48" s="1590"/>
      <c r="L48" s="1591"/>
      <c r="P48" s="2484"/>
      <c r="Q48" s="2484"/>
      <c r="R48" s="583"/>
      <c r="S48" s="1505"/>
      <c r="T48" s="514" t="s">
        <v>565</v>
      </c>
      <c r="U48" s="594"/>
      <c r="V48" s="594"/>
      <c r="W48" s="594"/>
      <c r="X48" s="594"/>
      <c r="Y48" s="594"/>
      <c r="Z48" s="594"/>
      <c r="AA48" s="594"/>
      <c r="AB48" s="594"/>
      <c r="AC48" s="594"/>
      <c r="AD48" s="594"/>
      <c r="AE48" s="594"/>
      <c r="AF48" s="594"/>
      <c r="AG48" s="594"/>
      <c r="AH48" s="594"/>
      <c r="AI48" s="594"/>
      <c r="AJ48" s="594"/>
      <c r="AK48" s="1485" t="s">
        <v>566</v>
      </c>
      <c r="AM48" s="727"/>
      <c r="AN48" s="727" t="str">
        <f>IF(T48="","",T48)</f>
        <v>Добавить значение признака дифференциации</v>
      </c>
      <c r="AO48" s="727"/>
      <c r="AP48" s="727"/>
      <c r="AQ48" s="1382">
        <v>20</v>
      </c>
    </row>
    <row customHeight="1" ht="22.049999999999997">
      <c r="A49" s="1590" t="s">
        <v>345</v>
      </c>
      <c r="B49" s="1590" t="s">
        <v>346</v>
      </c>
      <c r="C49" s="1590" t="s">
        <v>347</v>
      </c>
      <c r="D49" s="1590" t="s">
        <v>599</v>
      </c>
      <c r="E49" s="2486"/>
      <c r="F49" s="2486"/>
      <c r="G49" s="2486"/>
      <c r="H49" s="2486"/>
      <c r="I49" s="2483"/>
      <c r="J49" s="1590"/>
      <c r="K49" s="1590"/>
      <c r="L49" s="1591"/>
      <c r="P49" s="2484"/>
      <c r="Q49" s="1708"/>
      <c r="R49" s="583"/>
      <c r="S49" s="1505"/>
      <c r="T49" s="592" t="s">
        <v>491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345</v>
      </c>
      <c r="B50" s="1590" t="s">
        <v>346</v>
      </c>
      <c r="C50" s="1590" t="s">
        <v>347</v>
      </c>
      <c r="D50" s="1590" t="s">
        <v>599</v>
      </c>
      <c r="E50" s="2486"/>
      <c r="F50" s="2486"/>
      <c r="G50" s="2486"/>
      <c r="H50" s="2485"/>
      <c r="I50" s="1590"/>
      <c r="J50" s="1590"/>
      <c r="K50" s="1590"/>
      <c r="L50" s="1591"/>
      <c r="M50" s="1592"/>
      <c r="N50" s="1592"/>
      <c r="O50" s="764"/>
      <c r="P50" s="587"/>
      <c r="Q50" s="602"/>
      <c r="R50" s="582"/>
      <c r="S50" s="1505"/>
      <c r="T50" s="599" t="s">
        <v>567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331" customFormat="1" customHeight="1" ht="0">
      <c r="A51" s="1570" t="s">
        <v>345</v>
      </c>
      <c r="B51" s="1570" t="s">
        <v>346</v>
      </c>
      <c r="C51" s="1541"/>
      <c r="D51" s="1541"/>
      <c r="E51" s="2486"/>
      <c r="F51" s="2485"/>
      <c r="G51" s="1541"/>
      <c r="H51" s="1541"/>
      <c r="I51" s="1541"/>
      <c r="J51" s="1541"/>
      <c r="K51" s="1541"/>
      <c r="L51" s="1721"/>
      <c r="M51" s="1548"/>
      <c r="N51" s="1548"/>
      <c r="P51" s="1543"/>
      <c r="Q51" s="1544"/>
      <c r="R51" s="1543"/>
      <c r="S51" s="1549"/>
      <c r="T51" s="1552" t="s">
        <v>494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331" customFormat="1" customHeight="1" ht="0">
      <c r="A52" s="1570" t="s">
        <v>345</v>
      </c>
      <c r="B52" s="1570"/>
      <c r="C52" s="1570"/>
      <c r="D52" s="1570"/>
      <c r="E52" s="2485"/>
      <c r="F52" s="1570"/>
      <c r="G52" s="1570"/>
      <c r="H52" s="1570"/>
      <c r="I52" s="1570"/>
      <c r="J52" s="1570"/>
      <c r="K52" s="1570"/>
      <c r="L52" s="1573"/>
      <c r="M52" s="1548"/>
      <c r="N52" s="1548"/>
      <c r="O52" s="745"/>
      <c r="P52" s="607"/>
      <c r="Q52" s="1571"/>
      <c r="R52" s="607"/>
      <c r="S52" s="1549"/>
      <c r="T52" s="1552" t="s">
        <v>495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33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527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7075F-AD35-CEC3-D807-21156BF99C5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4.140625" hidden="1" customWidth="1"/>
    <col min="10" max="10" style="12330" width="9.8515625" hidden="1" customWidth="1"/>
    <col min="11" max="11" style="12330" width="14.71093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4" style="12253" width="24.7109375" hidden="1" customWidth="1"/>
    <col min="25" max="25" style="12253" width="11.7109375" hidden="1" customWidth="1"/>
    <col min="26" max="26" style="12253" width="3.7109375" hidden="1" customWidth="1"/>
    <col min="27" max="27" style="12253" width="11.7109375" hidden="1" customWidth="1"/>
    <col min="28" max="28" style="12253" width="8.57421875" hidden="1" customWidth="1"/>
    <col min="29" max="29" style="12253" width="24.7109375" customWidth="1"/>
    <col min="30" max="31" style="12253" width="24.00390625" customWidth="1"/>
    <col min="32" max="32" style="12253" width="11.00390625" customWidth="1"/>
    <col min="33" max="33" style="12253" width="3.7109375" customWidth="1"/>
    <col min="34" max="34" style="12253" width="11.00390625" customWidth="1"/>
    <col min="35" max="35" style="12253" width="8.57421875" hidden="1" customWidth="1"/>
    <col min="36" max="36" style="12253" width="4.00390625" customWidth="1"/>
    <col min="37" max="37" style="12253" width="115.00390625" customWidth="1"/>
    <col min="38" max="42" style="12331" width="10.00390625" customWidth="1"/>
    <col min="43" max="43" style="1225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210</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476</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477</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595</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596</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562</v>
      </c>
      <c r="U5" s="527"/>
      <c r="V5" s="2577"/>
      <c r="W5" s="2578"/>
      <c r="X5" s="2578"/>
      <c r="Y5" s="2578"/>
      <c r="Z5" s="2578"/>
      <c r="AA5" s="2578"/>
      <c r="AB5" s="2579"/>
      <c r="AC5" s="2580"/>
      <c r="AD5" s="2581"/>
      <c r="AE5" s="2581"/>
      <c r="AF5" s="2581"/>
      <c r="AG5" s="2581"/>
      <c r="AH5" s="2581"/>
      <c r="AI5" s="2581"/>
      <c r="AJ5" s="2582"/>
      <c r="AK5" s="1485" t="s">
        <v>563</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485</v>
      </c>
      <c r="P6" s="2484"/>
      <c r="Q6" s="2484">
        <v>1</v>
      </c>
      <c r="R6" s="584"/>
      <c r="S6" s="1720">
        <f>$J6</f>
      </c>
      <c r="T6" s="513" t="s">
        <v>486</v>
      </c>
      <c r="U6" s="527"/>
      <c r="V6" s="2472"/>
      <c r="W6" s="2473"/>
      <c r="X6" s="2473"/>
      <c r="Y6" s="2473"/>
      <c r="Z6" s="2473"/>
      <c r="AA6" s="2473"/>
      <c r="AB6" s="2474"/>
      <c r="AC6" s="2472"/>
      <c r="AD6" s="2473"/>
      <c r="AE6" s="2473"/>
      <c r="AF6" s="2473"/>
      <c r="AG6" s="2473"/>
      <c r="AH6" s="2473"/>
      <c r="AI6" s="2473"/>
      <c r="AJ6" s="2474"/>
      <c r="AK6" s="1534" t="s">
        <v>564</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565</v>
      </c>
      <c r="U9" s="594"/>
      <c r="V9" s="594"/>
      <c r="W9" s="594"/>
      <c r="X9" s="594"/>
      <c r="Y9" s="594"/>
      <c r="Z9" s="594"/>
      <c r="AA9" s="594"/>
      <c r="AB9" s="594"/>
      <c r="AC9" s="594"/>
      <c r="AD9" s="594"/>
      <c r="AE9" s="594"/>
      <c r="AF9" s="594"/>
      <c r="AG9" s="594"/>
      <c r="AH9" s="594"/>
      <c r="AI9" s="594"/>
      <c r="AJ9" s="594"/>
      <c r="AK9" s="1485" t="s">
        <v>566</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491</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567</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233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494</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233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495</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2330" customFormat="1" customHeight="1" ht="22.5" hidden="1">
      <c r="L18" s="1705"/>
      <c r="M18" s="1589"/>
      <c r="N18" s="1589"/>
      <c r="O18" s="1594" t="s">
        <v>496</v>
      </c>
      <c r="P18" s="1589"/>
      <c r="Q18" s="1598"/>
      <c r="R18" s="1598"/>
      <c r="S18" s="956"/>
      <c r="Y18" s="1594"/>
      <c r="AA18" s="1594"/>
      <c r="AB18" s="1593"/>
      <c r="AF18" s="1594"/>
      <c r="AH18" s="1594"/>
      <c r="AI18" s="1593"/>
      <c r="AL18" s="738"/>
      <c r="AM18" s="738"/>
      <c r="AN18" s="738"/>
      <c r="AO18" s="738"/>
      <c r="AP18" s="738"/>
      <c r="AQ18" s="1387">
        <v>0</v>
      </c>
    </row>
    <row s="12330" customFormat="1" customHeight="1" ht="14.25" hidden="1">
      <c r="L19" s="1705"/>
      <c r="M19" s="1589"/>
      <c r="N19" s="1589"/>
      <c r="O19" s="1589"/>
      <c r="P19" s="1589"/>
      <c r="Q19" s="1598"/>
      <c r="R19" s="1598"/>
      <c r="S19" s="956"/>
      <c r="AB19" s="1593"/>
      <c r="AI19" s="1593"/>
      <c r="AL19" s="738"/>
      <c r="AM19" s="738"/>
      <c r="AN19" s="738"/>
      <c r="AO19" s="738"/>
      <c r="AP19" s="738"/>
      <c r="AQ19" s="1387">
        <v>0</v>
      </c>
    </row>
    <row s="12330" customFormat="1" customHeight="1" ht="12" hidden="1">
      <c r="L20" s="1705"/>
      <c r="M20" s="1589"/>
      <c r="N20" s="1589"/>
      <c r="O20" s="1591" t="s">
        <v>497</v>
      </c>
      <c r="P20" s="1589"/>
      <c r="Q20" s="1669"/>
      <c r="R20" s="1669"/>
      <c r="S20" s="956"/>
      <c r="T20" s="1387" t="s">
        <v>498</v>
      </c>
      <c r="Z20" s="413" t="s">
        <v>499</v>
      </c>
      <c r="AB20" s="413" t="s">
        <v>500</v>
      </c>
      <c r="AC20" s="1387" t="s">
        <v>498</v>
      </c>
      <c r="AG20" s="413" t="s">
        <v>501</v>
      </c>
      <c r="AI20" s="413" t="s">
        <v>500</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246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2467" customFormat="1" customHeight="1" ht="18.75" hidden="1">
      <c r="A28" s="1595"/>
      <c r="B28" s="1595"/>
      <c r="C28" s="1595"/>
      <c r="D28" s="1595"/>
      <c r="E28" s="1595"/>
      <c r="F28" s="1595"/>
      <c r="G28" s="1595"/>
      <c r="H28" s="1595"/>
      <c r="I28" s="1595"/>
      <c r="J28" s="1595"/>
      <c r="K28" s="1595"/>
      <c r="L28" s="1596"/>
      <c r="M28" s="1595"/>
      <c r="N28" s="1595"/>
      <c r="O28" s="1595"/>
      <c r="S28" s="2477" t="s">
        <v>502</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2467" customFormat="1" customHeight="1" ht="18.75" hidden="1">
      <c r="A29" s="1595"/>
      <c r="B29" s="1595"/>
      <c r="C29" s="1595"/>
      <c r="D29" s="1595"/>
      <c r="E29" s="1595"/>
      <c r="F29" s="1595"/>
      <c r="G29" s="1595"/>
      <c r="H29" s="1595"/>
      <c r="I29" s="1595"/>
      <c r="J29" s="1595"/>
      <c r="K29" s="1595"/>
      <c r="L29" s="1596"/>
      <c r="M29" s="1595"/>
      <c r="N29" s="1595"/>
      <c r="O29" s="1595"/>
      <c r="S29" s="2477" t="s">
        <v>503</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2467" customFormat="1" customHeight="1" ht="18.75" hidden="1">
      <c r="A32" s="1595"/>
      <c r="B32" s="1595"/>
      <c r="C32" s="1595"/>
      <c r="D32" s="1595"/>
      <c r="E32" s="1595"/>
      <c r="F32" s="1595"/>
      <c r="G32" s="1595"/>
      <c r="H32" s="1595"/>
      <c r="I32" s="1595"/>
      <c r="J32" s="1595"/>
      <c r="K32" s="1595"/>
      <c r="L32" s="1596"/>
      <c r="M32" s="1595"/>
      <c r="N32" s="1595"/>
      <c r="O32" s="1595"/>
      <c r="S32" s="2477" t="s">
        <v>504</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2467" customFormat="1" customHeight="1" ht="18.75" hidden="1">
      <c r="A33" s="1595"/>
      <c r="B33" s="1595"/>
      <c r="C33" s="1595"/>
      <c r="D33" s="1595"/>
      <c r="E33" s="1595"/>
      <c r="F33" s="1595"/>
      <c r="G33" s="1595"/>
      <c r="H33" s="1595"/>
      <c r="I33" s="1595"/>
      <c r="J33" s="1595"/>
      <c r="K33" s="1595"/>
      <c r="L33" s="1596"/>
      <c r="M33" s="1595"/>
      <c r="N33" s="1595"/>
      <c r="O33" s="1595"/>
      <c r="S33" s="2477" t="s">
        <v>505</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246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506</v>
      </c>
      <c r="AC34" s="553"/>
      <c r="AD34" s="553"/>
      <c r="AE34" s="553"/>
      <c r="AF34" s="553"/>
      <c r="AG34" s="553"/>
      <c r="AH34" s="553"/>
      <c r="AI34" s="505" t="s">
        <v>506</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379</v>
      </c>
      <c r="T36" s="2354"/>
      <c r="U36" s="2354"/>
      <c r="V36" s="2354"/>
      <c r="W36" s="2354"/>
      <c r="X36" s="2354"/>
      <c r="Y36" s="2354"/>
      <c r="Z36" s="2354"/>
      <c r="AA36" s="2354"/>
      <c r="AB36" s="2354"/>
      <c r="AC36" s="2354"/>
      <c r="AD36" s="2354"/>
      <c r="AE36" s="2354"/>
      <c r="AF36" s="2354"/>
      <c r="AG36" s="2354"/>
      <c r="AH36" s="2354"/>
      <c r="AI36" s="2354"/>
      <c r="AJ36" s="2354"/>
      <c r="AK36" s="2354" t="s">
        <v>380</v>
      </c>
      <c r="AQ36" s="1382">
        <v>14</v>
      </c>
    </row>
    <row customHeight="1" ht="14.699999999999998">
      <c r="Q37" s="603"/>
      <c r="R37" s="603"/>
      <c r="S37" s="2500" t="s">
        <v>87</v>
      </c>
      <c r="T37" s="2436" t="s">
        <v>507</v>
      </c>
      <c r="U37" s="528"/>
      <c r="V37" s="2501" t="s">
        <v>508</v>
      </c>
      <c r="W37" s="2502"/>
      <c r="X37" s="2502"/>
      <c r="Y37" s="2502"/>
      <c r="Z37" s="2502"/>
      <c r="AA37" s="2503"/>
      <c r="AB37" s="2504" t="s">
        <v>509</v>
      </c>
      <c r="AC37" s="2501" t="s">
        <v>508</v>
      </c>
      <c r="AD37" s="2502"/>
      <c r="AE37" s="2502"/>
      <c r="AF37" s="2502"/>
      <c r="AG37" s="2502"/>
      <c r="AH37" s="2503"/>
      <c r="AI37" s="2504" t="s">
        <v>510</v>
      </c>
      <c r="AJ37" s="2507" t="s">
        <v>511</v>
      </c>
      <c r="AK37" s="2354"/>
      <c r="AQ37" s="1382">
        <v>14</v>
      </c>
    </row>
    <row customHeight="1" ht="35.699999999999996">
      <c r="Q38" s="603"/>
      <c r="R38" s="603"/>
      <c r="S38" s="2500"/>
      <c r="T38" s="2436"/>
      <c r="U38" s="1258"/>
      <c r="V38" s="1710" t="s">
        <v>568</v>
      </c>
      <c r="W38" s="2489" t="s">
        <v>514</v>
      </c>
      <c r="X38" s="2490"/>
      <c r="Y38" s="2489" t="s">
        <v>515</v>
      </c>
      <c r="Z38" s="2496"/>
      <c r="AA38" s="2490"/>
      <c r="AB38" s="2505"/>
      <c r="AC38" s="1710" t="s">
        <v>568</v>
      </c>
      <c r="AD38" s="2489" t="s">
        <v>514</v>
      </c>
      <c r="AE38" s="2490"/>
      <c r="AF38" s="2489" t="s">
        <v>515</v>
      </c>
      <c r="AG38" s="2496"/>
      <c r="AH38" s="2490"/>
      <c r="AI38" s="2505"/>
      <c r="AJ38" s="2508"/>
      <c r="AK38" s="2354"/>
      <c r="AQ38" s="1382">
        <v>34</v>
      </c>
    </row>
    <row customHeight="1" ht="90.3">
      <c r="A39" s="1597"/>
      <c r="B39" s="1597" t="s">
        <v>222</v>
      </c>
      <c r="C39" s="1597" t="s">
        <v>223</v>
      </c>
      <c r="D39" s="1597" t="s">
        <v>224</v>
      </c>
      <c r="E39" s="1591" t="s">
        <v>516</v>
      </c>
      <c r="F39" s="1591" t="s">
        <v>517</v>
      </c>
      <c r="G39" s="1591" t="s">
        <v>518</v>
      </c>
      <c r="H39" s="1591"/>
      <c r="I39" s="1591" t="s">
        <v>569</v>
      </c>
      <c r="J39" s="1591" t="s">
        <v>521</v>
      </c>
      <c r="K39" s="1591" t="s">
        <v>570</v>
      </c>
      <c r="L39" s="1591" t="s">
        <v>497</v>
      </c>
      <c r="Q39" s="603"/>
      <c r="R39" s="603"/>
      <c r="S39" s="2500"/>
      <c r="T39" s="2436"/>
      <c r="U39" s="529"/>
      <c r="V39" s="1710" t="s">
        <v>597</v>
      </c>
      <c r="W39" s="1449" t="s">
        <v>598</v>
      </c>
      <c r="X39" s="1449" t="s">
        <v>573</v>
      </c>
      <c r="Y39" s="1716" t="s">
        <v>525</v>
      </c>
      <c r="Z39" s="2497" t="s">
        <v>526</v>
      </c>
      <c r="AA39" s="2498"/>
      <c r="AB39" s="2506"/>
      <c r="AC39" s="1710" t="s">
        <v>597</v>
      </c>
      <c r="AD39" s="1449" t="s">
        <v>598</v>
      </c>
      <c r="AE39" s="1449" t="s">
        <v>573</v>
      </c>
      <c r="AF39" s="1716" t="s">
        <v>525</v>
      </c>
      <c r="AG39" s="2497" t="s">
        <v>526</v>
      </c>
      <c r="AH39" s="2498"/>
      <c r="AI39" s="2506"/>
      <c r="AJ39" s="2509"/>
      <c r="AK39" s="2354"/>
      <c r="AQ39" s="1382">
        <v>86</v>
      </c>
    </row>
    <row s="12874"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115</v>
      </c>
      <c r="T40" s="1482" t="s">
        <v>103</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350</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210</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350</v>
      </c>
      <c r="B42" s="1590" t="s">
        <v>351</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476</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477</v>
      </c>
      <c r="AM42" s="727"/>
      <c r="AN42" s="727" t="str">
        <f>IF(T42="","",T42)</f>
        <v>Территория действия тарифа</v>
      </c>
      <c r="AO42" s="727"/>
      <c r="AP42" s="727"/>
      <c r="AQ42" s="1382">
        <v>23</v>
      </c>
    </row>
    <row customHeight="1" ht="24">
      <c r="A43" s="1590" t="s">
        <v>350</v>
      </c>
      <c r="B43" s="1590" t="s">
        <v>351</v>
      </c>
      <c r="C43" s="1590" t="s">
        <v>352</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595</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596</v>
      </c>
      <c r="AM43" s="727"/>
      <c r="AN43" s="727" t="str">
        <f>IF(T43="","",T43)</f>
        <v>Наименование централизованной системы водоотведения</v>
      </c>
      <c r="AO43" s="727"/>
      <c r="AP43" s="727"/>
      <c r="AQ43" s="1382">
        <v>23</v>
      </c>
    </row>
    <row customHeight="1" ht="24">
      <c r="A44" s="1590" t="s">
        <v>350</v>
      </c>
      <c r="B44" s="1590" t="s">
        <v>351</v>
      </c>
      <c r="C44" s="1590" t="s">
        <v>352</v>
      </c>
      <c r="D44" s="1590" t="s">
        <v>600</v>
      </c>
      <c r="E44" s="2486"/>
      <c r="F44" s="2486"/>
      <c r="G44" s="2486"/>
      <c r="H44" s="2486"/>
      <c r="I44" s="2483" t="str">
        <f>S43&amp;".1"</f>
        <v>...1</v>
      </c>
      <c r="J44" s="1590"/>
      <c r="K44" s="1590"/>
      <c r="L44" s="1591"/>
      <c r="P44" s="2484">
        <v>1</v>
      </c>
      <c r="Q44" s="1708"/>
      <c r="R44" s="583"/>
      <c r="S44" s="1720" t="str">
        <f>$I44</f>
        <v>...1</v>
      </c>
      <c r="T44" s="512" t="s">
        <v>562</v>
      </c>
      <c r="U44" s="527"/>
      <c r="V44" s="2577"/>
      <c r="W44" s="2578"/>
      <c r="X44" s="2578"/>
      <c r="Y44" s="2578"/>
      <c r="Z44" s="2578"/>
      <c r="AA44" s="2578"/>
      <c r="AB44" s="2579"/>
      <c r="AC44" s="2580"/>
      <c r="AD44" s="2581"/>
      <c r="AE44" s="2581"/>
      <c r="AF44" s="2581"/>
      <c r="AG44" s="2581"/>
      <c r="AH44" s="2581"/>
      <c r="AI44" s="2581"/>
      <c r="AJ44" s="2582"/>
      <c r="AK44" s="1485" t="s">
        <v>563</v>
      </c>
      <c r="AM44" s="727"/>
      <c r="AN44" s="727" t="str">
        <f>IF(T44="","",T44)</f>
        <v>Наименование признака дифференциации</v>
      </c>
      <c r="AO44" s="727"/>
      <c r="AP44" s="727"/>
      <c r="AQ44" s="1382">
        <v>23</v>
      </c>
    </row>
    <row customHeight="1" ht="24">
      <c r="A45" s="1590" t="s">
        <v>350</v>
      </c>
      <c r="B45" s="1590" t="s">
        <v>351</v>
      </c>
      <c r="C45" s="1590" t="s">
        <v>352</v>
      </c>
      <c r="D45" s="1590" t="s">
        <v>600</v>
      </c>
      <c r="E45" s="2486"/>
      <c r="F45" s="2486"/>
      <c r="G45" s="2486"/>
      <c r="H45" s="2486"/>
      <c r="I45" s="2513"/>
      <c r="J45" s="2483" t="str">
        <f>I44&amp;".1"</f>
        <v>...1.1</v>
      </c>
      <c r="K45" s="1590"/>
      <c r="L45" s="1591" t="s">
        <v>485</v>
      </c>
      <c r="P45" s="2484"/>
      <c r="Q45" s="2484">
        <v>1</v>
      </c>
      <c r="R45" s="584"/>
      <c r="S45" s="1720" t="str">
        <f>$J45</f>
        <v>...1.1</v>
      </c>
      <c r="T45" s="513" t="s">
        <v>486</v>
      </c>
      <c r="U45" s="527"/>
      <c r="V45" s="2472"/>
      <c r="W45" s="2473"/>
      <c r="X45" s="2473"/>
      <c r="Y45" s="2473"/>
      <c r="Z45" s="2473"/>
      <c r="AA45" s="2473"/>
      <c r="AB45" s="2474"/>
      <c r="AC45" s="2472"/>
      <c r="AD45" s="2473"/>
      <c r="AE45" s="2473"/>
      <c r="AF45" s="2473"/>
      <c r="AG45" s="2473"/>
      <c r="AH45" s="2473"/>
      <c r="AI45" s="2473"/>
      <c r="AJ45" s="2474"/>
      <c r="AK45" s="1534" t="s">
        <v>564</v>
      </c>
      <c r="AM45" s="727"/>
      <c r="AN45" s="727" t="str">
        <f>IF(T45="","",T45)</f>
        <v>Группа потребителей</v>
      </c>
      <c r="AO45" s="727"/>
      <c r="AP45" s="727"/>
      <c r="AQ45" s="1382">
        <v>23</v>
      </c>
    </row>
    <row customHeight="1" ht="24">
      <c r="A46" s="1590" t="s">
        <v>350</v>
      </c>
      <c r="B46" s="1590" t="s">
        <v>351</v>
      </c>
      <c r="C46" s="1590" t="s">
        <v>352</v>
      </c>
      <c r="D46" s="1590" t="s">
        <v>600</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350</v>
      </c>
      <c r="B47" s="1590" t="s">
        <v>351</v>
      </c>
      <c r="C47" s="1590" t="s">
        <v>352</v>
      </c>
      <c r="D47" s="1590" t="s">
        <v>600</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350</v>
      </c>
      <c r="B48" s="1590" t="s">
        <v>351</v>
      </c>
      <c r="C48" s="1590" t="s">
        <v>352</v>
      </c>
      <c r="D48" s="1590" t="s">
        <v>600</v>
      </c>
      <c r="E48" s="2486"/>
      <c r="F48" s="2486"/>
      <c r="G48" s="2486"/>
      <c r="H48" s="2486"/>
      <c r="I48" s="2513"/>
      <c r="J48" s="2483"/>
      <c r="K48" s="1590"/>
      <c r="L48" s="1591"/>
      <c r="P48" s="2484"/>
      <c r="Q48" s="2484"/>
      <c r="R48" s="583"/>
      <c r="S48" s="1505"/>
      <c r="T48" s="514" t="s">
        <v>565</v>
      </c>
      <c r="U48" s="594"/>
      <c r="V48" s="594"/>
      <c r="W48" s="594"/>
      <c r="X48" s="594"/>
      <c r="Y48" s="594"/>
      <c r="Z48" s="594"/>
      <c r="AA48" s="594"/>
      <c r="AB48" s="594"/>
      <c r="AC48" s="594"/>
      <c r="AD48" s="594"/>
      <c r="AE48" s="594"/>
      <c r="AF48" s="594"/>
      <c r="AG48" s="594"/>
      <c r="AH48" s="594"/>
      <c r="AI48" s="594"/>
      <c r="AJ48" s="594"/>
      <c r="AK48" s="1485" t="s">
        <v>566</v>
      </c>
      <c r="AM48" s="727"/>
      <c r="AN48" s="727" t="str">
        <f>IF(T48="","",T48)</f>
        <v>Добавить значение признака дифференциации</v>
      </c>
      <c r="AO48" s="727"/>
      <c r="AP48" s="727"/>
      <c r="AQ48" s="1382">
        <v>20</v>
      </c>
    </row>
    <row customHeight="1" ht="22.049999999999997">
      <c r="A49" s="1590" t="s">
        <v>350</v>
      </c>
      <c r="B49" s="1590" t="s">
        <v>351</v>
      </c>
      <c r="C49" s="1590" t="s">
        <v>352</v>
      </c>
      <c r="D49" s="1590" t="s">
        <v>600</v>
      </c>
      <c r="E49" s="2486"/>
      <c r="F49" s="2486"/>
      <c r="G49" s="2486"/>
      <c r="H49" s="2486"/>
      <c r="I49" s="2483"/>
      <c r="J49" s="1590"/>
      <c r="K49" s="1590"/>
      <c r="L49" s="1591"/>
      <c r="P49" s="2484"/>
      <c r="Q49" s="1708"/>
      <c r="R49" s="583"/>
      <c r="S49" s="1505"/>
      <c r="T49" s="592" t="s">
        <v>491</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350</v>
      </c>
      <c r="B50" s="1590" t="s">
        <v>351</v>
      </c>
      <c r="C50" s="1590" t="s">
        <v>352</v>
      </c>
      <c r="D50" s="1590" t="s">
        <v>600</v>
      </c>
      <c r="E50" s="2486"/>
      <c r="F50" s="2486"/>
      <c r="G50" s="2486"/>
      <c r="H50" s="2485"/>
      <c r="I50" s="1590"/>
      <c r="J50" s="1590"/>
      <c r="K50" s="1590"/>
      <c r="L50" s="1591"/>
      <c r="M50" s="1592"/>
      <c r="N50" s="1592"/>
      <c r="O50" s="764"/>
      <c r="P50" s="587"/>
      <c r="Q50" s="602"/>
      <c r="R50" s="582"/>
      <c r="S50" s="1505"/>
      <c r="T50" s="599" t="s">
        <v>567</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2331" customFormat="1" customHeight="1" ht="0">
      <c r="A51" s="1570" t="s">
        <v>350</v>
      </c>
      <c r="B51" s="1570" t="s">
        <v>351</v>
      </c>
      <c r="C51" s="1541"/>
      <c r="D51" s="1541"/>
      <c r="E51" s="2486"/>
      <c r="F51" s="2485"/>
      <c r="G51" s="1541"/>
      <c r="H51" s="1541"/>
      <c r="I51" s="1541"/>
      <c r="J51" s="1541"/>
      <c r="K51" s="1541"/>
      <c r="L51" s="1721"/>
      <c r="M51" s="1548"/>
      <c r="N51" s="1548"/>
      <c r="P51" s="1543"/>
      <c r="Q51" s="1544"/>
      <c r="R51" s="1543"/>
      <c r="S51" s="1549"/>
      <c r="T51" s="1552" t="s">
        <v>494</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2331" customFormat="1" customHeight="1" ht="0">
      <c r="A52" s="1570" t="s">
        <v>350</v>
      </c>
      <c r="B52" s="1570"/>
      <c r="C52" s="1570"/>
      <c r="D52" s="1570"/>
      <c r="E52" s="2485"/>
      <c r="F52" s="1570"/>
      <c r="G52" s="1570"/>
      <c r="H52" s="1570"/>
      <c r="I52" s="1570"/>
      <c r="J52" s="1570"/>
      <c r="K52" s="1570"/>
      <c r="L52" s="1573"/>
      <c r="M52" s="1548"/>
      <c r="N52" s="1548"/>
      <c r="O52" s="745"/>
      <c r="P52" s="607"/>
      <c r="Q52" s="1571"/>
      <c r="R52" s="607"/>
      <c r="S52" s="1549"/>
      <c r="T52" s="1552" t="s">
        <v>495</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233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527</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16D16-632E-BDEC-1CFC-4B3B012FE93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330" width="11.57421875" hidden="1" customWidth="1"/>
    <col min="2" max="2" style="12330" width="11.00390625" hidden="1" customWidth="1"/>
    <col min="3" max="3" style="12330" width="10.57421875" hidden="1"/>
    <col min="4" max="4" style="12330" width="12.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7" width="3.7109375" hidden="1" customWidth="1"/>
    <col min="17" max="17" style="13302" width="3.7109375" hidden="1" customWidth="1"/>
    <col min="18" max="18" style="13119" width="3.00390625" customWidth="1"/>
    <col min="19" max="19" style="13120" width="12.00390625" customWidth="1"/>
    <col min="20" max="20" style="12253" width="31.00390625" customWidth="1"/>
    <col min="21" max="21" style="12253" width="0.140625" customWidth="1"/>
    <col min="22" max="25" style="12253" width="21.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3.7109375" customWidth="1"/>
    <col min="31" max="32" style="12253" width="3.00390625" customWidth="1"/>
    <col min="33" max="33" style="12253" width="24.00390625" customWidth="1"/>
    <col min="34" max="34" style="12253" width="3.7109375" customWidth="1"/>
    <col min="35" max="36" style="12253" width="3.00390625" customWidth="1"/>
    <col min="37" max="37" style="12253" width="24.00390625" customWidth="1"/>
    <col min="38" max="38" style="12253" width="3.7109375" customWidth="1"/>
    <col min="39" max="40" style="12253" width="3.00390625" customWidth="1"/>
    <col min="41" max="41" style="12253" width="18.00390625" customWidth="1"/>
    <col min="42" max="42" style="12253" width="3.7109375" customWidth="1"/>
    <col min="43" max="44" style="12253" width="3.00390625" customWidth="1"/>
    <col min="45" max="45" style="12253" width="18.00390625" customWidth="1"/>
    <col min="46" max="49" style="12253" width="21.00390625" customWidth="1"/>
    <col min="50" max="50" style="12253" width="11.00390625" customWidth="1"/>
    <col min="51" max="51" style="12253" width="3.7109375" customWidth="1"/>
    <col min="52" max="52" style="12253" width="11.00390625" customWidth="1"/>
    <col min="53" max="53" style="12253" width="8.57421875" hidden="1" customWidth="1"/>
    <col min="54" max="54" style="12253" width="4.00390625" customWidth="1"/>
    <col min="55" max="55" style="12253" width="115.00390625" customWidth="1"/>
    <col min="56" max="60" style="12331" width="10.00390625" customWidth="1"/>
    <col min="61" max="61" style="1225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210</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476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477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595</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596</v>
      </c>
      <c r="BE4" s="727"/>
      <c r="BF4" s="727" t="str">
        <f>IF(T4="","",T4)</f>
        <v>Наименование централизованной системы водоотведения</v>
      </c>
      <c r="BG4" s="727"/>
      <c r="BH4" s="727"/>
      <c r="BI4" s="1382">
        <v>0</v>
      </c>
    </row>
    <row s="1233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481</v>
      </c>
      <c r="BE5" s="727"/>
      <c r="BF5" s="727" t="str">
        <f>IF(T5="","",T5)</f>
        <v/>
      </c>
      <c r="BG5" s="727"/>
      <c r="BH5" s="727"/>
      <c r="BI5" s="738">
        <v>0</v>
      </c>
    </row>
    <row s="12331" customFormat="1" customHeight="1" ht="14.25" hidden="1">
      <c r="A6" s="1570"/>
      <c r="B6" s="1570"/>
      <c r="C6" s="1570"/>
      <c r="D6" s="1570"/>
      <c r="E6" s="2486"/>
      <c r="F6" s="2486"/>
      <c r="G6" s="2486"/>
      <c r="H6" s="2486"/>
      <c r="I6" s="2483" t="str">
        <f>S5&amp;".1"</f>
        <v>.1</v>
      </c>
      <c r="J6" s="1570"/>
      <c r="K6" s="1570"/>
      <c r="L6" s="1573" t="s">
        <v>482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33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580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581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601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602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584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547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33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33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33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33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494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33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495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496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273" customFormat="1" customHeight="1" ht="14.25" hidden="1">
      <c r="M24" s="1735"/>
      <c r="N24" s="1735"/>
      <c r="O24" s="1736" t="s">
        <v>497</v>
      </c>
      <c r="P24" s="1735"/>
      <c r="Q24" s="1737"/>
      <c r="R24" s="1737"/>
      <c r="AA24" s="1734" t="s">
        <v>499</v>
      </c>
      <c r="AC24" s="1734" t="s">
        <v>500</v>
      </c>
      <c r="AD24" s="1734" t="s">
        <v>548</v>
      </c>
      <c r="AH24" s="1734" t="s">
        <v>548</v>
      </c>
      <c r="AK24" s="1734" t="s">
        <v>585</v>
      </c>
      <c r="AL24" s="1734" t="s">
        <v>548</v>
      </c>
      <c r="AP24" s="1734" t="s">
        <v>548</v>
      </c>
      <c r="AY24" s="1734" t="s">
        <v>499</v>
      </c>
      <c r="BA24" s="1734" t="s">
        <v>500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"Байкалэнерго"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46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46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502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46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503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46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46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502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46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503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46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506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506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379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380</v>
      </c>
      <c r="BI40" s="1382">
        <v>14</v>
      </c>
    </row>
    <row customHeight="1" ht="14.699999999999998">
      <c r="Q41" s="518"/>
      <c r="R41" s="603"/>
      <c r="S41" s="2500" t="s">
        <v>87</v>
      </c>
      <c r="T41" s="2436" t="s">
        <v>586</v>
      </c>
      <c r="U41" s="528"/>
      <c r="V41" s="2501" t="s">
        <v>508</v>
      </c>
      <c r="W41" s="2502"/>
      <c r="X41" s="2502"/>
      <c r="Y41" s="2502"/>
      <c r="Z41" s="2502"/>
      <c r="AA41" s="2502"/>
      <c r="AB41" s="2503"/>
      <c r="AC41" s="2504" t="s">
        <v>509</v>
      </c>
      <c r="AD41" s="2555" t="s">
        <v>603</v>
      </c>
      <c r="AE41" s="2518"/>
      <c r="AF41" s="2518"/>
      <c r="AG41" s="2556"/>
      <c r="AH41" s="2555" t="s">
        <v>604</v>
      </c>
      <c r="AI41" s="2518"/>
      <c r="AJ41" s="2518"/>
      <c r="AK41" s="2556"/>
      <c r="AL41" s="2555" t="s">
        <v>605</v>
      </c>
      <c r="AM41" s="2518"/>
      <c r="AN41" s="2518"/>
      <c r="AO41" s="2556"/>
      <c r="AP41" s="2555" t="s">
        <v>590</v>
      </c>
      <c r="AQ41" s="2518"/>
      <c r="AR41" s="2518"/>
      <c r="AS41" s="2556"/>
      <c r="AT41" s="2501" t="s">
        <v>508</v>
      </c>
      <c r="AU41" s="2502"/>
      <c r="AV41" s="2502"/>
      <c r="AW41" s="2502"/>
      <c r="AX41" s="2502"/>
      <c r="AY41" s="2502"/>
      <c r="AZ41" s="2503"/>
      <c r="BA41" s="2504" t="s">
        <v>509</v>
      </c>
      <c r="BB41" s="2507" t="s">
        <v>511</v>
      </c>
      <c r="BC41" s="2354"/>
      <c r="BI41" s="1382">
        <v>14</v>
      </c>
    </row>
    <row customHeight="1" ht="35.699999999999996">
      <c r="Q42" s="518"/>
      <c r="R42" s="603"/>
      <c r="S42" s="2500"/>
      <c r="T42" s="2436"/>
      <c r="U42" s="1258"/>
      <c r="V42" s="2419" t="s">
        <v>591</v>
      </c>
      <c r="W42" s="2420"/>
      <c r="X42" s="2419" t="s">
        <v>592</v>
      </c>
      <c r="Y42" s="2420"/>
      <c r="Z42" s="2521" t="s">
        <v>593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606</v>
      </c>
      <c r="AU42" s="2420"/>
      <c r="AV42" s="2419" t="s">
        <v>607</v>
      </c>
      <c r="AW42" s="2420"/>
      <c r="AX42" s="2521" t="s">
        <v>593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222</v>
      </c>
      <c r="C44" s="1597" t="s">
        <v>223</v>
      </c>
      <c r="D44" s="1597" t="s">
        <v>224</v>
      </c>
      <c r="E44" s="1591" t="s">
        <v>516</v>
      </c>
      <c r="F44" s="1591" t="s">
        <v>517</v>
      </c>
      <c r="G44" s="1591" t="s">
        <v>518</v>
      </c>
      <c r="H44" s="1591" t="s">
        <v>519</v>
      </c>
      <c r="I44" s="1591" t="s">
        <v>520</v>
      </c>
      <c r="J44" s="1591" t="s">
        <v>521</v>
      </c>
      <c r="K44" s="1591" t="s">
        <v>522</v>
      </c>
      <c r="L44" s="1591" t="s">
        <v>497</v>
      </c>
      <c r="Q44" s="518"/>
      <c r="R44" s="603"/>
      <c r="S44" s="2500"/>
      <c r="T44" s="2436"/>
      <c r="U44" s="529"/>
      <c r="V44" s="1706" t="s">
        <v>557</v>
      </c>
      <c r="W44" s="1706" t="s">
        <v>558</v>
      </c>
      <c r="X44" s="1706" t="s">
        <v>557</v>
      </c>
      <c r="Y44" s="1706" t="s">
        <v>558</v>
      </c>
      <c r="Z44" s="1716" t="s">
        <v>525</v>
      </c>
      <c r="AA44" s="2497" t="s">
        <v>526</v>
      </c>
      <c r="AB44" s="2498"/>
      <c r="AC44" s="2506"/>
      <c r="AD44" s="2560"/>
      <c r="AE44" s="2561"/>
      <c r="AF44" s="2561"/>
      <c r="AG44" s="2562"/>
      <c r="AH44" s="2560"/>
      <c r="AI44" s="2561"/>
      <c r="AJ44" s="2561"/>
      <c r="AK44" s="2562"/>
      <c r="AL44" s="2560"/>
      <c r="AM44" s="2561"/>
      <c r="AN44" s="2561"/>
      <c r="AO44" s="2562"/>
      <c r="AP44" s="2560"/>
      <c r="AQ44" s="2561"/>
      <c r="AR44" s="2561"/>
      <c r="AS44" s="2562"/>
      <c r="AT44" s="1706" t="s">
        <v>557</v>
      </c>
      <c r="AU44" s="1706" t="s">
        <v>558</v>
      </c>
      <c r="AV44" s="1706" t="s">
        <v>557</v>
      </c>
      <c r="AW44" s="1706" t="s">
        <v>558</v>
      </c>
      <c r="AX44" s="1716" t="s">
        <v>525</v>
      </c>
      <c r="AY44" s="2497" t="s">
        <v>526</v>
      </c>
      <c r="AZ44" s="2498"/>
      <c r="BA44" s="2506"/>
      <c r="BB44" s="2509"/>
      <c r="BC44" s="2354"/>
      <c r="BI44" s="1382">
        <v>14</v>
      </c>
    </row>
    <row s="12874"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115</v>
      </c>
      <c r="T45" s="1482" t="s">
        <v>103</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355</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210</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355</v>
      </c>
      <c r="B47" s="1590" t="s">
        <v>356</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476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477</v>
      </c>
      <c r="BE47" s="727"/>
      <c r="BF47" s="727" t="str">
        <f>IF(T47="","",T47)</f>
        <v>Территория действия тарифа</v>
      </c>
      <c r="BG47" s="727"/>
      <c r="BH47" s="727"/>
      <c r="BI47" s="1382">
        <v>21</v>
      </c>
    </row>
    <row customHeight="1" ht="35.699999999999996">
      <c r="A48" s="1590" t="s">
        <v>355</v>
      </c>
      <c r="B48" s="1590" t="s">
        <v>356</v>
      </c>
      <c r="C48" s="1590" t="s">
        <v>357</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595</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596</v>
      </c>
      <c r="BE48" s="727"/>
      <c r="BF48" s="727" t="str">
        <f>IF(T48="","",T48)</f>
        <v>Наименование централизованной системы водоотведения</v>
      </c>
      <c r="BG48" s="727"/>
      <c r="BH48" s="727"/>
      <c r="BI48" s="1382">
        <v>34</v>
      </c>
    </row>
    <row s="12331" customFormat="1" customHeight="1" ht="0">
      <c r="A49" s="1570" t="s">
        <v>355</v>
      </c>
      <c r="B49" s="1570" t="s">
        <v>356</v>
      </c>
      <c r="C49" s="1570" t="s">
        <v>357</v>
      </c>
      <c r="D49" s="1570" t="s">
        <v>608</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481</v>
      </c>
      <c r="BE49" s="727"/>
      <c r="BF49" s="727" t="str">
        <f>IF(T49="","",T49)</f>
        <v/>
      </c>
      <c r="BG49" s="727"/>
      <c r="BH49" s="727"/>
      <c r="BI49" s="738">
        <v>0</v>
      </c>
    </row>
    <row s="12331" customFormat="1" customHeight="1" ht="0">
      <c r="A50" s="1570" t="s">
        <v>355</v>
      </c>
      <c r="B50" s="1570" t="s">
        <v>356</v>
      </c>
      <c r="C50" s="1570" t="s">
        <v>357</v>
      </c>
      <c r="D50" s="1570" t="s">
        <v>608</v>
      </c>
      <c r="E50" s="2486"/>
      <c r="F50" s="2486"/>
      <c r="G50" s="2486"/>
      <c r="H50" s="2486"/>
      <c r="I50" s="2483" t="str">
        <f>S49&amp;".1"</f>
        <v>.1</v>
      </c>
      <c r="J50" s="1570"/>
      <c r="K50" s="1570"/>
      <c r="L50" s="1573" t="s">
        <v>482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331" customFormat="1" customHeight="1" ht="0">
      <c r="A51" s="1570" t="s">
        <v>355</v>
      </c>
      <c r="B51" s="1570" t="s">
        <v>356</v>
      </c>
      <c r="C51" s="1570" t="s">
        <v>357</v>
      </c>
      <c r="D51" s="1570" t="s">
        <v>608</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355</v>
      </c>
      <c r="B52" s="1590" t="s">
        <v>356</v>
      </c>
      <c r="C52" s="1590" t="s">
        <v>357</v>
      </c>
      <c r="D52" s="1590" t="s">
        <v>608</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580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581</v>
      </c>
      <c r="AT53" s="1620"/>
      <c r="AU53" s="1723"/>
      <c r="AV53" s="1620"/>
      <c r="AW53" s="1723"/>
      <c r="AX53" s="1620"/>
      <c r="AY53" s="1620"/>
      <c r="AZ53" s="1620"/>
      <c r="BA53" s="1620"/>
      <c r="BB53" s="1624"/>
      <c r="BC53" s="2481"/>
      <c r="BE53" s="727"/>
      <c r="BF53" s="727"/>
      <c r="BG53" s="727"/>
      <c r="BH53" s="727"/>
      <c r="BI53" s="1382">
        <v>11</v>
      </c>
    </row>
    <row customHeight="1" ht="11.549999999999999">
      <c r="A54" s="1590" t="s">
        <v>355</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601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355</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602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355</v>
      </c>
      <c r="B56" s="1590" t="s">
        <v>356</v>
      </c>
      <c r="C56" s="1590" t="s">
        <v>357</v>
      </c>
      <c r="D56" s="1590" t="s">
        <v>608</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584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355</v>
      </c>
      <c r="B57" s="1590" t="s">
        <v>356</v>
      </c>
      <c r="C57" s="1590" t="s">
        <v>357</v>
      </c>
      <c r="D57" s="1590" t="s">
        <v>608</v>
      </c>
      <c r="E57" s="2486"/>
      <c r="F57" s="2486"/>
      <c r="G57" s="2486"/>
      <c r="H57" s="2486"/>
      <c r="I57" s="2513"/>
      <c r="J57" s="2483"/>
      <c r="K57" s="1590"/>
      <c r="L57" s="1591"/>
      <c r="P57" s="2484"/>
      <c r="Q57" s="2484"/>
      <c r="R57" s="583"/>
      <c r="S57" s="1505"/>
      <c r="T57" s="514" t="s">
        <v>547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331" customFormat="1" customHeight="1" ht="0">
      <c r="A58" s="1570" t="s">
        <v>355</v>
      </c>
      <c r="B58" s="1570" t="s">
        <v>356</v>
      </c>
      <c r="C58" s="1570" t="s">
        <v>357</v>
      </c>
      <c r="D58" s="1570" t="s">
        <v>608</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331" customFormat="1" customHeight="1" ht="0">
      <c r="A59" s="1570" t="s">
        <v>355</v>
      </c>
      <c r="B59" s="1570" t="s">
        <v>356</v>
      </c>
      <c r="C59" s="1570" t="s">
        <v>357</v>
      </c>
      <c r="D59" s="1570" t="s">
        <v>608</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331" customFormat="1" customHeight="1" ht="0">
      <c r="A60" s="1570" t="s">
        <v>355</v>
      </c>
      <c r="B60" s="1570" t="s">
        <v>356</v>
      </c>
      <c r="C60" s="1570" t="s">
        <v>357</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331" customFormat="1" customHeight="1" ht="0">
      <c r="A61" s="1570" t="s">
        <v>355</v>
      </c>
      <c r="B61" s="1570" t="s">
        <v>356</v>
      </c>
      <c r="C61" s="1541"/>
      <c r="D61" s="1541"/>
      <c r="E61" s="2486"/>
      <c r="F61" s="2485"/>
      <c r="G61" s="1541"/>
      <c r="H61" s="1541"/>
      <c r="I61" s="1541"/>
      <c r="J61" s="1541"/>
      <c r="K61" s="1541"/>
      <c r="L61" s="1721"/>
      <c r="M61" s="1548"/>
      <c r="N61" s="1548"/>
      <c r="P61" s="1543"/>
      <c r="Q61" s="1544"/>
      <c r="R61" s="1543"/>
      <c r="S61" s="1549"/>
      <c r="T61" s="1552" t="s">
        <v>494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331" customFormat="1" customHeight="1" ht="0">
      <c r="A62" s="1570" t="s">
        <v>355</v>
      </c>
      <c r="B62" s="1570"/>
      <c r="C62" s="1570"/>
      <c r="D62" s="1570"/>
      <c r="E62" s="2485"/>
      <c r="F62" s="1570"/>
      <c r="G62" s="1570"/>
      <c r="H62" s="1570"/>
      <c r="I62" s="1570"/>
      <c r="J62" s="1570"/>
      <c r="K62" s="1570"/>
      <c r="L62" s="1573"/>
      <c r="M62" s="1548"/>
      <c r="N62" s="1548"/>
      <c r="O62" s="745"/>
      <c r="P62" s="607"/>
      <c r="Q62" s="1571"/>
      <c r="R62" s="607"/>
      <c r="S62" s="1549"/>
      <c r="T62" s="1552" t="s">
        <v>495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33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527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9CD53B-A92B-B32A-D5FA-D173E14EA2E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4.140625" hidden="1" customWidth="1"/>
    <col min="10" max="10" style="12330" width="9.8515625" hidden="1" customWidth="1"/>
    <col min="11" max="11" style="12330" width="14.71093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8" style="12253" width="19.7109375" hidden="1" customWidth="1"/>
    <col min="29" max="29" style="12253" width="11.7109375" hidden="1" customWidth="1"/>
    <col min="30" max="30" style="12253" width="3.7109375" hidden="1" customWidth="1"/>
    <col min="31" max="31" style="12253" width="11.7109375" hidden="1" customWidth="1"/>
    <col min="32" max="32" style="12253" width="8.57421875" hidden="1" customWidth="1"/>
    <col min="33" max="33" style="12253" width="19.7109375" customWidth="1"/>
    <col min="34" max="39" style="12253" width="19.00390625" customWidth="1"/>
    <col min="40" max="40" style="12253" width="11.00390625" customWidth="1"/>
    <col min="41" max="41" style="12253" width="3.7109375" customWidth="1"/>
    <col min="42" max="42" style="12253" width="11.00390625" customWidth="1"/>
    <col min="43" max="43" style="12253" width="8.57421875" hidden="1" customWidth="1"/>
    <col min="44" max="44" style="12253" width="4.00390625" customWidth="1"/>
    <col min="45" max="45" style="12253" width="115.00390625" customWidth="1"/>
    <col min="46" max="50" style="12331" width="10.00390625" customWidth="1"/>
    <col min="51" max="51" style="1225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210</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476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477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609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610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562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563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485</v>
      </c>
      <c r="P6" s="2484"/>
      <c r="Q6" s="2484">
        <v>1</v>
      </c>
      <c r="R6" s="584"/>
      <c r="S6" s="1720">
        <f>$J6</f>
      </c>
      <c r="T6" s="513" t="s">
        <v>486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564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565</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566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491</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567</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33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494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33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495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2330" customFormat="1" customHeight="1" ht="22.5" hidden="1">
      <c r="L18" s="1705"/>
      <c r="M18" s="1589"/>
      <c r="N18" s="1589"/>
      <c r="O18" s="1594" t="s">
        <v>496</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2330"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2330" customFormat="1" customHeight="1" ht="12" hidden="1">
      <c r="L20" s="1705"/>
      <c r="M20" s="1589"/>
      <c r="N20" s="1589"/>
      <c r="O20" s="1591" t="s">
        <v>497</v>
      </c>
      <c r="P20" s="1589"/>
      <c r="Q20" s="1669"/>
      <c r="R20" s="1669"/>
      <c r="S20" s="956"/>
      <c r="T20" s="1387" t="s">
        <v>498</v>
      </c>
      <c r="W20" s="1593"/>
      <c r="X20" s="1593"/>
      <c r="Y20" s="1593"/>
      <c r="Z20" s="1593"/>
      <c r="AA20" s="1593"/>
      <c r="AB20" s="1593"/>
      <c r="AD20" s="413" t="s">
        <v>499</v>
      </c>
      <c r="AF20" s="413" t="s">
        <v>500</v>
      </c>
      <c r="AG20" s="1387" t="s">
        <v>498</v>
      </c>
      <c r="AH20" s="1593"/>
      <c r="AI20" s="1593"/>
      <c r="AJ20" s="1593"/>
      <c r="AK20" s="1593"/>
      <c r="AL20" s="1593"/>
      <c r="AO20" s="413" t="s">
        <v>501</v>
      </c>
      <c r="AQ20" s="413" t="s">
        <v>500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246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2467" customFormat="1" customHeight="1" ht="18.75" hidden="1">
      <c r="A28" s="1595"/>
      <c r="B28" s="1595"/>
      <c r="C28" s="1595"/>
      <c r="D28" s="1595"/>
      <c r="E28" s="1595"/>
      <c r="F28" s="1595"/>
      <c r="G28" s="1595"/>
      <c r="H28" s="1595"/>
      <c r="I28" s="1595"/>
      <c r="J28" s="1595"/>
      <c r="K28" s="1595"/>
      <c r="L28" s="1596"/>
      <c r="M28" s="1595"/>
      <c r="N28" s="1595"/>
      <c r="O28" s="1595"/>
      <c r="S28" s="2477" t="s">
        <v>502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2467" customFormat="1" customHeight="1" ht="18.75" hidden="1">
      <c r="A29" s="1595"/>
      <c r="B29" s="1595"/>
      <c r="C29" s="1595"/>
      <c r="D29" s="1595"/>
      <c r="E29" s="1595"/>
      <c r="F29" s="1595"/>
      <c r="G29" s="1595"/>
      <c r="H29" s="1595"/>
      <c r="I29" s="1595"/>
      <c r="J29" s="1595"/>
      <c r="K29" s="1595"/>
      <c r="L29" s="1596"/>
      <c r="M29" s="1595"/>
      <c r="N29" s="1595"/>
      <c r="O29" s="1595"/>
      <c r="S29" s="2477" t="s">
        <v>503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2467" customFormat="1" customHeight="1" ht="18.75" hidden="1">
      <c r="A32" s="1595"/>
      <c r="B32" s="1595"/>
      <c r="C32" s="1595"/>
      <c r="D32" s="1595"/>
      <c r="E32" s="1595"/>
      <c r="F32" s="1595"/>
      <c r="G32" s="1595"/>
      <c r="H32" s="1595"/>
      <c r="I32" s="1595"/>
      <c r="J32" s="1595"/>
      <c r="K32" s="1595"/>
      <c r="L32" s="1596"/>
      <c r="M32" s="1595"/>
      <c r="N32" s="1595"/>
      <c r="O32" s="1595"/>
      <c r="S32" s="2477" t="s">
        <v>504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2467" customFormat="1" customHeight="1" ht="18.75" hidden="1">
      <c r="A33" s="1595"/>
      <c r="B33" s="1595"/>
      <c r="C33" s="1595"/>
      <c r="D33" s="1595"/>
      <c r="E33" s="1595"/>
      <c r="F33" s="1595"/>
      <c r="G33" s="1595"/>
      <c r="H33" s="1595"/>
      <c r="I33" s="1595"/>
      <c r="J33" s="1595"/>
      <c r="K33" s="1595"/>
      <c r="L33" s="1596"/>
      <c r="M33" s="1595"/>
      <c r="N33" s="1595"/>
      <c r="O33" s="1595"/>
      <c r="S33" s="2477" t="s">
        <v>505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246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506</v>
      </c>
      <c r="AG34" s="553"/>
      <c r="AH34" s="1862"/>
      <c r="AI34" s="1862"/>
      <c r="AJ34" s="1862"/>
      <c r="AK34" s="1862"/>
      <c r="AL34" s="1862"/>
      <c r="AM34" s="553"/>
      <c r="AN34" s="553"/>
      <c r="AO34" s="553"/>
      <c r="AP34" s="553"/>
      <c r="AQ34" s="505" t="s">
        <v>506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379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380</v>
      </c>
      <c r="AY36" s="1382">
        <v>14</v>
      </c>
    </row>
    <row customHeight="1" ht="14.699999999999998">
      <c r="Q37" s="603"/>
      <c r="R37" s="603"/>
      <c r="S37" s="2500" t="s">
        <v>87</v>
      </c>
      <c r="T37" s="2436" t="s">
        <v>507</v>
      </c>
      <c r="U37" s="528"/>
      <c r="V37" s="2501" t="s">
        <v>508</v>
      </c>
      <c r="W37" s="2518"/>
      <c r="X37" s="2518"/>
      <c r="Y37" s="2518"/>
      <c r="Z37" s="2518"/>
      <c r="AA37" s="2518"/>
      <c r="AB37" s="2518"/>
      <c r="AC37" s="2502"/>
      <c r="AD37" s="2502"/>
      <c r="AE37" s="2503"/>
      <c r="AF37" s="2504" t="s">
        <v>509</v>
      </c>
      <c r="AG37" s="2501" t="s">
        <v>508</v>
      </c>
      <c r="AH37" s="2502"/>
      <c r="AI37" s="2502"/>
      <c r="AJ37" s="2502"/>
      <c r="AK37" s="2502"/>
      <c r="AL37" s="2502"/>
      <c r="AM37" s="2502"/>
      <c r="AN37" s="2502"/>
      <c r="AO37" s="2502"/>
      <c r="AP37" s="2503"/>
      <c r="AQ37" s="2504" t="s">
        <v>510</v>
      </c>
      <c r="AR37" s="2507" t="s">
        <v>511</v>
      </c>
      <c r="AS37" s="2354"/>
      <c r="AY37" s="1382">
        <v>14</v>
      </c>
    </row>
    <row customHeight="1" ht="19.95">
      <c r="Q38" s="603"/>
      <c r="R38" s="603"/>
      <c r="S38" s="2500"/>
      <c r="T38" s="2436"/>
      <c r="U38" s="1258"/>
      <c r="V38" s="2593" t="s">
        <v>611</v>
      </c>
      <c r="W38" s="2592" t="s">
        <v>612</v>
      </c>
      <c r="X38" s="2592"/>
      <c r="Y38" s="2592"/>
      <c r="Z38" s="2592" t="s">
        <v>613</v>
      </c>
      <c r="AA38" s="2592"/>
      <c r="AB38" s="2592"/>
      <c r="AC38" s="2521" t="s">
        <v>515</v>
      </c>
      <c r="AD38" s="2540"/>
      <c r="AE38" s="2541"/>
      <c r="AF38" s="2505"/>
      <c r="AG38" s="2593" t="s">
        <v>611</v>
      </c>
      <c r="AH38" s="2592" t="s">
        <v>612</v>
      </c>
      <c r="AI38" s="2592"/>
      <c r="AJ38" s="2592"/>
      <c r="AK38" s="2592" t="s">
        <v>613</v>
      </c>
      <c r="AL38" s="2592"/>
      <c r="AM38" s="2592"/>
      <c r="AN38" s="2521" t="s">
        <v>515</v>
      </c>
      <c r="AO38" s="2540"/>
      <c r="AP38" s="2541"/>
      <c r="AQ38" s="2505"/>
      <c r="AR38" s="2508"/>
      <c r="AS38" s="2354"/>
      <c r="AY38" s="1382">
        <v>19</v>
      </c>
    </row>
    <row s="1225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614</v>
      </c>
      <c r="X39" s="2592" t="s">
        <v>615</v>
      </c>
      <c r="Y39" s="2592"/>
      <c r="Z39" s="2592" t="s">
        <v>616</v>
      </c>
      <c r="AA39" s="2592" t="s">
        <v>615</v>
      </c>
      <c r="AB39" s="2592"/>
      <c r="AC39" s="2522"/>
      <c r="AD39" s="2542"/>
      <c r="AE39" s="2543"/>
      <c r="AF39" s="2505"/>
      <c r="AG39" s="2593"/>
      <c r="AH39" s="2592" t="s">
        <v>614</v>
      </c>
      <c r="AI39" s="2592" t="s">
        <v>615</v>
      </c>
      <c r="AJ39" s="2592"/>
      <c r="AK39" s="2592" t="s">
        <v>616</v>
      </c>
      <c r="AL39" s="2592" t="s">
        <v>615</v>
      </c>
      <c r="AM39" s="2592"/>
      <c r="AN39" s="2522"/>
      <c r="AO39" s="2542"/>
      <c r="AP39" s="2543"/>
      <c r="AQ39" s="2505"/>
      <c r="AR39" s="2508"/>
      <c r="AS39" s="2354"/>
      <c r="AT39" s="1863"/>
      <c r="AU39" s="1863"/>
      <c r="AV39" s="1863"/>
      <c r="AW39" s="1863"/>
      <c r="AX39" s="1863"/>
      <c r="AY39" s="1858">
        <v>19</v>
      </c>
    </row>
    <row customHeight="1" ht="61.949999999999996">
      <c r="A40" s="1597"/>
      <c r="B40" s="1597" t="s">
        <v>222</v>
      </c>
      <c r="C40" s="1597" t="s">
        <v>223</v>
      </c>
      <c r="D40" s="1597" t="s">
        <v>224</v>
      </c>
      <c r="E40" s="1591" t="s">
        <v>516</v>
      </c>
      <c r="F40" s="1591" t="s">
        <v>517</v>
      </c>
      <c r="G40" s="1591" t="s">
        <v>518</v>
      </c>
      <c r="H40" s="1591"/>
      <c r="I40" s="1591" t="s">
        <v>569</v>
      </c>
      <c r="J40" s="1591" t="s">
        <v>521</v>
      </c>
      <c r="K40" s="1591" t="s">
        <v>570</v>
      </c>
      <c r="L40" s="1591" t="s">
        <v>497</v>
      </c>
      <c r="Q40" s="603"/>
      <c r="R40" s="603"/>
      <c r="S40" s="2500"/>
      <c r="T40" s="2436"/>
      <c r="U40" s="529"/>
      <c r="V40" s="2593"/>
      <c r="W40" s="2592"/>
      <c r="X40" s="2210" t="s">
        <v>617</v>
      </c>
      <c r="Y40" s="2210" t="s">
        <v>618</v>
      </c>
      <c r="Z40" s="2592"/>
      <c r="AA40" s="2210" t="s">
        <v>619</v>
      </c>
      <c r="AB40" s="2210" t="s">
        <v>620</v>
      </c>
      <c r="AC40" s="1716" t="s">
        <v>525</v>
      </c>
      <c r="AD40" s="2497" t="s">
        <v>526</v>
      </c>
      <c r="AE40" s="2498"/>
      <c r="AF40" s="2506"/>
      <c r="AG40" s="2593"/>
      <c r="AH40" s="2592"/>
      <c r="AI40" s="2210" t="s">
        <v>617</v>
      </c>
      <c r="AJ40" s="2210" t="s">
        <v>618</v>
      </c>
      <c r="AK40" s="2592"/>
      <c r="AL40" s="2210" t="s">
        <v>619</v>
      </c>
      <c r="AM40" s="2210" t="s">
        <v>620</v>
      </c>
      <c r="AN40" s="1716" t="s">
        <v>525</v>
      </c>
      <c r="AO40" s="2497" t="s">
        <v>526</v>
      </c>
      <c r="AP40" s="2498"/>
      <c r="AQ40" s="2506"/>
      <c r="AR40" s="2509"/>
      <c r="AS40" s="2354"/>
      <c r="AY40" s="1382">
        <v>59</v>
      </c>
    </row>
    <row s="1287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115</v>
      </c>
      <c r="T41" s="1482" t="s">
        <v>103</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330</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210</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330</v>
      </c>
      <c r="B43" s="1590" t="s">
        <v>331</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476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477</v>
      </c>
      <c r="AU43" s="727"/>
      <c r="AV43" s="727" t="str">
        <f>IF(T43="","",T43)</f>
        <v>Территория действия тарифа</v>
      </c>
      <c r="AW43" s="727"/>
      <c r="AX43" s="727"/>
      <c r="AY43" s="1382">
        <v>23</v>
      </c>
    </row>
    <row customHeight="1" ht="24">
      <c r="A44" s="1590" t="s">
        <v>330</v>
      </c>
      <c r="B44" s="1590" t="s">
        <v>331</v>
      </c>
      <c r="C44" s="1590" t="s">
        <v>332</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609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610</v>
      </c>
      <c r="AU44" s="727"/>
      <c r="AV44" s="727" t="str">
        <f>IF(T44="","",T44)</f>
        <v>Наименование централизованной системы горячего водоснабжения</v>
      </c>
      <c r="AW44" s="727"/>
      <c r="AX44" s="727"/>
      <c r="AY44" s="1382">
        <v>23</v>
      </c>
    </row>
    <row customHeight="1" ht="24">
      <c r="A45" s="1590" t="s">
        <v>330</v>
      </c>
      <c r="B45" s="1590" t="s">
        <v>331</v>
      </c>
      <c r="C45" s="1590" t="s">
        <v>332</v>
      </c>
      <c r="D45" s="1590" t="s">
        <v>621</v>
      </c>
      <c r="E45" s="2486"/>
      <c r="F45" s="2486"/>
      <c r="G45" s="2486"/>
      <c r="H45" s="2486"/>
      <c r="I45" s="2483" t="str">
        <f>S44&amp;".1"</f>
        <v>...1</v>
      </c>
      <c r="J45" s="1590"/>
      <c r="K45" s="1590"/>
      <c r="L45" s="1591"/>
      <c r="P45" s="2484">
        <v>1</v>
      </c>
      <c r="Q45" s="1708"/>
      <c r="R45" s="583"/>
      <c r="S45" s="1720" t="str">
        <f>$I45</f>
        <v>...1</v>
      </c>
      <c r="T45" s="512" t="s">
        <v>562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563</v>
      </c>
      <c r="AU45" s="727"/>
      <c r="AV45" s="727" t="str">
        <f>IF(T45="","",T45)</f>
        <v>Наименование признака дифференциации</v>
      </c>
      <c r="AW45" s="727"/>
      <c r="AX45" s="727"/>
      <c r="AY45" s="1382">
        <v>23</v>
      </c>
    </row>
    <row customHeight="1" ht="24">
      <c r="A46" s="1590" t="s">
        <v>330</v>
      </c>
      <c r="B46" s="1590" t="s">
        <v>331</v>
      </c>
      <c r="C46" s="1590" t="s">
        <v>332</v>
      </c>
      <c r="D46" s="1590" t="s">
        <v>621</v>
      </c>
      <c r="E46" s="2486"/>
      <c r="F46" s="2486"/>
      <c r="G46" s="2486"/>
      <c r="H46" s="2486"/>
      <c r="I46" s="2513"/>
      <c r="J46" s="2483" t="str">
        <f>I45&amp;".1"</f>
        <v>...1.1</v>
      </c>
      <c r="K46" s="1590"/>
      <c r="L46" s="1591" t="s">
        <v>485</v>
      </c>
      <c r="P46" s="2484"/>
      <c r="Q46" s="2484">
        <v>1</v>
      </c>
      <c r="R46" s="584"/>
      <c r="S46" s="1720" t="str">
        <f>$J46</f>
        <v>...1.1</v>
      </c>
      <c r="T46" s="513" t="s">
        <v>486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564</v>
      </c>
      <c r="AU46" s="727"/>
      <c r="AV46" s="727" t="str">
        <f>IF(T46="","",T46)</f>
        <v>Группа потребителей</v>
      </c>
      <c r="AW46" s="727"/>
      <c r="AX46" s="727"/>
      <c r="AY46" s="1382">
        <v>23</v>
      </c>
    </row>
    <row customHeight="1" ht="24">
      <c r="A47" s="1590" t="s">
        <v>330</v>
      </c>
      <c r="B47" s="1590" t="s">
        <v>331</v>
      </c>
      <c r="C47" s="1590" t="s">
        <v>332</v>
      </c>
      <c r="D47" s="1590" t="s">
        <v>621</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330</v>
      </c>
      <c r="B48" s="1590" t="s">
        <v>331</v>
      </c>
      <c r="C48" s="1590" t="s">
        <v>332</v>
      </c>
      <c r="D48" s="1590" t="s">
        <v>621</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330</v>
      </c>
      <c r="B49" s="1590" t="s">
        <v>331</v>
      </c>
      <c r="C49" s="1590" t="s">
        <v>332</v>
      </c>
      <c r="D49" s="1590" t="s">
        <v>621</v>
      </c>
      <c r="E49" s="2486"/>
      <c r="F49" s="2486"/>
      <c r="G49" s="2486"/>
      <c r="H49" s="2486"/>
      <c r="I49" s="2513"/>
      <c r="J49" s="2483"/>
      <c r="K49" s="1590"/>
      <c r="L49" s="1591"/>
      <c r="P49" s="2484"/>
      <c r="Q49" s="2484"/>
      <c r="R49" s="583"/>
      <c r="S49" s="1505"/>
      <c r="T49" s="514" t="s">
        <v>565</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566</v>
      </c>
      <c r="AU49" s="727"/>
      <c r="AV49" s="727" t="str">
        <f>IF(T49="","",T49)</f>
        <v>Добавить значение признака дифференциации</v>
      </c>
      <c r="AW49" s="727"/>
      <c r="AX49" s="727"/>
      <c r="AY49" s="1382">
        <v>20</v>
      </c>
    </row>
    <row customHeight="1" ht="22.049999999999997">
      <c r="A50" s="1590" t="s">
        <v>330</v>
      </c>
      <c r="B50" s="1590" t="s">
        <v>331</v>
      </c>
      <c r="C50" s="1590" t="s">
        <v>332</v>
      </c>
      <c r="D50" s="1590" t="s">
        <v>621</v>
      </c>
      <c r="E50" s="2486"/>
      <c r="F50" s="2486"/>
      <c r="G50" s="2486"/>
      <c r="H50" s="2486"/>
      <c r="I50" s="2483"/>
      <c r="J50" s="1590"/>
      <c r="K50" s="1590"/>
      <c r="L50" s="1591"/>
      <c r="P50" s="2484"/>
      <c r="Q50" s="1708"/>
      <c r="R50" s="583"/>
      <c r="S50" s="1505"/>
      <c r="T50" s="592" t="s">
        <v>491</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330</v>
      </c>
      <c r="B51" s="1590" t="s">
        <v>331</v>
      </c>
      <c r="C51" s="1590" t="s">
        <v>332</v>
      </c>
      <c r="D51" s="1590" t="s">
        <v>621</v>
      </c>
      <c r="E51" s="2486"/>
      <c r="F51" s="2486"/>
      <c r="G51" s="2486"/>
      <c r="H51" s="2485"/>
      <c r="I51" s="1590"/>
      <c r="J51" s="1590"/>
      <c r="K51" s="1590"/>
      <c r="L51" s="1591"/>
      <c r="M51" s="1592"/>
      <c r="N51" s="1592"/>
      <c r="O51" s="764"/>
      <c r="P51" s="587"/>
      <c r="Q51" s="602"/>
      <c r="R51" s="582"/>
      <c r="S51" s="1505"/>
      <c r="T51" s="599" t="s">
        <v>567</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331" customFormat="1" customHeight="1" ht="0">
      <c r="A52" s="1570" t="s">
        <v>330</v>
      </c>
      <c r="B52" s="1570" t="s">
        <v>331</v>
      </c>
      <c r="C52" s="1541"/>
      <c r="D52" s="1541"/>
      <c r="E52" s="2486"/>
      <c r="F52" s="2485"/>
      <c r="G52" s="1541"/>
      <c r="H52" s="1541"/>
      <c r="I52" s="1541"/>
      <c r="J52" s="1541"/>
      <c r="K52" s="1541"/>
      <c r="L52" s="1721"/>
      <c r="M52" s="1548"/>
      <c r="N52" s="1548"/>
      <c r="P52" s="1543"/>
      <c r="Q52" s="1544"/>
      <c r="R52" s="1543"/>
      <c r="S52" s="1549"/>
      <c r="T52" s="1552" t="s">
        <v>494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331" customFormat="1" customHeight="1" ht="0">
      <c r="A53" s="1570" t="s">
        <v>330</v>
      </c>
      <c r="B53" s="1570"/>
      <c r="C53" s="1570"/>
      <c r="D53" s="1570"/>
      <c r="E53" s="2485"/>
      <c r="F53" s="1570"/>
      <c r="G53" s="1570"/>
      <c r="H53" s="1570"/>
      <c r="I53" s="1570"/>
      <c r="J53" s="1570"/>
      <c r="K53" s="1570"/>
      <c r="L53" s="1573"/>
      <c r="M53" s="1548"/>
      <c r="N53" s="1548"/>
      <c r="O53" s="745"/>
      <c r="P53" s="607"/>
      <c r="Q53" s="1571"/>
      <c r="R53" s="607"/>
      <c r="S53" s="1549"/>
      <c r="T53" s="1552" t="s">
        <v>495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33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527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35A536-EDC3-825A-6207-D9A74901439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4.140625" hidden="1" customWidth="1"/>
    <col min="10" max="10" style="12330" width="9.8515625" hidden="1" customWidth="1"/>
    <col min="11" max="11" style="12330" width="14.7109375" hidden="1" customWidth="1"/>
    <col min="12" max="12" style="13116" width="19.140625" hidden="1" customWidth="1"/>
    <col min="13" max="14" style="13117" width="12.28125" hidden="1" customWidth="1"/>
    <col min="15" max="15" style="13117" width="23.421875" hidden="1" customWidth="1"/>
    <col min="16" max="16" style="13118" width="3.00390625" customWidth="1"/>
    <col min="17" max="18" style="13119" width="3.00390625" customWidth="1"/>
    <col min="19" max="19" style="13120" width="12.00390625" customWidth="1"/>
    <col min="20" max="20" style="12253" width="35.00390625" customWidth="1"/>
    <col min="21" max="21" style="12253" width="0.140625" customWidth="1"/>
    <col min="22" max="28" style="12253" width="19.7109375" hidden="1" customWidth="1"/>
    <col min="29" max="29" style="12253" width="11.7109375" hidden="1" customWidth="1"/>
    <col min="30" max="30" style="12253" width="3.7109375" hidden="1" customWidth="1"/>
    <col min="31" max="31" style="12253" width="11.7109375" hidden="1" customWidth="1"/>
    <col min="32" max="32" style="12253" width="8.57421875" hidden="1" customWidth="1"/>
    <col min="33" max="33" style="12253" width="19.7109375" customWidth="1"/>
    <col min="34" max="39" style="12253" width="19.00390625" customWidth="1"/>
    <col min="40" max="40" style="12253" width="11.00390625" customWidth="1"/>
    <col min="41" max="41" style="12253" width="3.7109375" customWidth="1"/>
    <col min="42" max="42" style="12253" width="11.00390625" customWidth="1"/>
    <col min="43" max="43" style="12253" width="8.57421875" hidden="1" customWidth="1"/>
    <col min="44" max="44" style="12253" width="4.00390625" customWidth="1"/>
    <col min="45" max="45" style="12253" width="115.00390625" customWidth="1"/>
    <col min="46" max="50" style="12331" width="10.00390625" customWidth="1"/>
    <col min="51" max="51" style="1225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210</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476</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477</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609</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610</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562</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563</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485</v>
      </c>
      <c r="P6" s="2484"/>
      <c r="Q6" s="2484">
        <v>1</v>
      </c>
      <c r="R6" s="584"/>
      <c r="S6" s="1720">
        <f>$J6</f>
      </c>
      <c r="T6" s="513" t="s">
        <v>486</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564</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565</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566</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491</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567</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233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494</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233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495</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2330" customFormat="1" customHeight="1" ht="22.5" hidden="1">
      <c r="L18" s="1705"/>
      <c r="M18" s="1589"/>
      <c r="N18" s="1589"/>
      <c r="O18" s="1594" t="s">
        <v>496</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2330"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2330" customFormat="1" customHeight="1" ht="12" hidden="1">
      <c r="L20" s="1705"/>
      <c r="M20" s="1589"/>
      <c r="N20" s="1589"/>
      <c r="O20" s="1591" t="s">
        <v>497</v>
      </c>
      <c r="P20" s="1589"/>
      <c r="Q20" s="1669"/>
      <c r="R20" s="1669"/>
      <c r="S20" s="956"/>
      <c r="T20" s="1387" t="s">
        <v>498</v>
      </c>
      <c r="W20" s="1593"/>
      <c r="X20" s="1593"/>
      <c r="Y20" s="1593"/>
      <c r="Z20" s="1593"/>
      <c r="AA20" s="1593"/>
      <c r="AD20" s="413" t="s">
        <v>499</v>
      </c>
      <c r="AF20" s="413" t="s">
        <v>500</v>
      </c>
      <c r="AG20" s="1387" t="s">
        <v>498</v>
      </c>
      <c r="AH20" s="1593"/>
      <c r="AI20" s="1593"/>
      <c r="AJ20" s="1593"/>
      <c r="AK20" s="1593"/>
      <c r="AL20" s="1593"/>
      <c r="AO20" s="413" t="s">
        <v>501</v>
      </c>
      <c r="AQ20" s="413" t="s">
        <v>500</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"Байкалэнерго"</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2467" customFormat="1" customHeight="1" ht="25.5" hidden="1">
      <c r="A27" s="1595"/>
      <c r="B27" s="1595"/>
      <c r="C27" s="1595"/>
      <c r="D27" s="1595"/>
      <c r="E27" s="1595"/>
      <c r="F27" s="1595"/>
      <c r="G27" s="1595"/>
      <c r="H27" s="1595"/>
      <c r="I27" s="1595"/>
      <c r="J27" s="1595"/>
      <c r="K27" s="1595"/>
      <c r="L27" s="1596"/>
      <c r="M27" s="1595"/>
      <c r="N27" s="1595"/>
      <c r="O27" s="1595"/>
      <c r="S27" s="2477" t="s">
        <v>41</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2467" customFormat="1" customHeight="1" ht="18.75" hidden="1">
      <c r="A28" s="1595"/>
      <c r="B28" s="1595"/>
      <c r="C28" s="1595"/>
      <c r="D28" s="1595"/>
      <c r="E28" s="1595"/>
      <c r="F28" s="1595"/>
      <c r="G28" s="1595"/>
      <c r="H28" s="1595"/>
      <c r="I28" s="1595"/>
      <c r="J28" s="1595"/>
      <c r="K28" s="1595"/>
      <c r="L28" s="1596"/>
      <c r="M28" s="1595"/>
      <c r="N28" s="1595"/>
      <c r="O28" s="1595"/>
      <c r="S28" s="2477" t="s">
        <v>502</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2467" customFormat="1" customHeight="1" ht="18.75" hidden="1">
      <c r="A29" s="1595"/>
      <c r="B29" s="1595"/>
      <c r="C29" s="1595"/>
      <c r="D29" s="1595"/>
      <c r="E29" s="1595"/>
      <c r="F29" s="1595"/>
      <c r="G29" s="1595"/>
      <c r="H29" s="1595"/>
      <c r="I29" s="1595"/>
      <c r="J29" s="1595"/>
      <c r="K29" s="1595"/>
      <c r="L29" s="1596"/>
      <c r="M29" s="1595"/>
      <c r="N29" s="1595"/>
      <c r="O29" s="1595"/>
      <c r="S29" s="2477" t="s">
        <v>503</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2467" customFormat="1" customHeight="1" ht="18.75" hidden="1">
      <c r="A30" s="1595"/>
      <c r="B30" s="1595"/>
      <c r="C30" s="1595"/>
      <c r="D30" s="1595"/>
      <c r="E30" s="1595"/>
      <c r="F30" s="1595"/>
      <c r="G30" s="1595"/>
      <c r="H30" s="1595"/>
      <c r="I30" s="1595"/>
      <c r="J30" s="1595"/>
      <c r="K30" s="1595"/>
      <c r="L30" s="1596"/>
      <c r="M30" s="1595"/>
      <c r="N30" s="1595"/>
      <c r="O30" s="1595"/>
      <c r="S30" s="2477" t="s">
        <v>42</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2467" customFormat="1" customHeight="1" ht="18.75" hidden="1">
      <c r="A32" s="1595"/>
      <c r="B32" s="1595"/>
      <c r="C32" s="1595"/>
      <c r="D32" s="1595"/>
      <c r="E32" s="1595"/>
      <c r="F32" s="1595"/>
      <c r="G32" s="1595"/>
      <c r="H32" s="1595"/>
      <c r="I32" s="1595"/>
      <c r="J32" s="1595"/>
      <c r="K32" s="1595"/>
      <c r="L32" s="1596"/>
      <c r="M32" s="1595"/>
      <c r="N32" s="1595"/>
      <c r="O32" s="1595"/>
      <c r="S32" s="2477" t="s">
        <v>504</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2467" customFormat="1" customHeight="1" ht="18.75" hidden="1">
      <c r="A33" s="1595"/>
      <c r="B33" s="1595"/>
      <c r="C33" s="1595"/>
      <c r="D33" s="1595"/>
      <c r="E33" s="1595"/>
      <c r="F33" s="1595"/>
      <c r="G33" s="1595"/>
      <c r="H33" s="1595"/>
      <c r="I33" s="1595"/>
      <c r="J33" s="1595"/>
      <c r="K33" s="1595"/>
      <c r="L33" s="1596"/>
      <c r="M33" s="1595"/>
      <c r="N33" s="1595"/>
      <c r="O33" s="1595"/>
      <c r="S33" s="2477" t="s">
        <v>505</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246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506</v>
      </c>
      <c r="AG34" s="553"/>
      <c r="AH34" s="1862"/>
      <c r="AI34" s="1862"/>
      <c r="AJ34" s="1862"/>
      <c r="AK34" s="1862"/>
      <c r="AL34" s="1862"/>
      <c r="AM34" s="553"/>
      <c r="AN34" s="553"/>
      <c r="AO34" s="553"/>
      <c r="AP34" s="553"/>
      <c r="AQ34" s="505" t="s">
        <v>506</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379</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380</v>
      </c>
      <c r="AY36" s="1382">
        <v>14</v>
      </c>
    </row>
    <row customHeight="1" ht="14.699999999999998">
      <c r="Q37" s="603"/>
      <c r="R37" s="603"/>
      <c r="S37" s="2500" t="s">
        <v>87</v>
      </c>
      <c r="T37" s="2436" t="s">
        <v>507</v>
      </c>
      <c r="U37" s="528"/>
      <c r="V37" s="2501" t="s">
        <v>508</v>
      </c>
      <c r="W37" s="2502"/>
      <c r="X37" s="2502"/>
      <c r="Y37" s="2502"/>
      <c r="Z37" s="2502"/>
      <c r="AA37" s="2502"/>
      <c r="AB37" s="2502"/>
      <c r="AC37" s="2502"/>
      <c r="AD37" s="2502"/>
      <c r="AE37" s="2503"/>
      <c r="AF37" s="2504" t="s">
        <v>509</v>
      </c>
      <c r="AG37" s="2501" t="s">
        <v>508</v>
      </c>
      <c r="AH37" s="2502"/>
      <c r="AI37" s="2502"/>
      <c r="AJ37" s="2502"/>
      <c r="AK37" s="2502"/>
      <c r="AL37" s="2502"/>
      <c r="AM37" s="2502"/>
      <c r="AN37" s="2502"/>
      <c r="AO37" s="2502"/>
      <c r="AP37" s="2503"/>
      <c r="AQ37" s="2504" t="s">
        <v>510</v>
      </c>
      <c r="AR37" s="2507" t="s">
        <v>511</v>
      </c>
      <c r="AS37" s="2354"/>
      <c r="AY37" s="1382">
        <v>14</v>
      </c>
    </row>
    <row s="1225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611</v>
      </c>
      <c r="W38" s="2592" t="s">
        <v>612</v>
      </c>
      <c r="X38" s="2592"/>
      <c r="Y38" s="2592"/>
      <c r="Z38" s="2592" t="s">
        <v>613</v>
      </c>
      <c r="AA38" s="2592"/>
      <c r="AB38" s="2592"/>
      <c r="AC38" s="2521" t="s">
        <v>515</v>
      </c>
      <c r="AD38" s="2540"/>
      <c r="AE38" s="2541"/>
      <c r="AF38" s="2505"/>
      <c r="AG38" s="2593" t="s">
        <v>611</v>
      </c>
      <c r="AH38" s="2592" t="s">
        <v>612</v>
      </c>
      <c r="AI38" s="2592"/>
      <c r="AJ38" s="2592"/>
      <c r="AK38" s="2592" t="s">
        <v>613</v>
      </c>
      <c r="AL38" s="2592"/>
      <c r="AM38" s="2592"/>
      <c r="AN38" s="2521" t="s">
        <v>515</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614</v>
      </c>
      <c r="X39" s="2592" t="s">
        <v>615</v>
      </c>
      <c r="Y39" s="2592"/>
      <c r="Z39" s="2592" t="s">
        <v>616</v>
      </c>
      <c r="AA39" s="2592" t="s">
        <v>615</v>
      </c>
      <c r="AB39" s="2592"/>
      <c r="AC39" s="2522"/>
      <c r="AD39" s="2542"/>
      <c r="AE39" s="2543"/>
      <c r="AF39" s="2505"/>
      <c r="AG39" s="2593"/>
      <c r="AH39" s="2592" t="s">
        <v>614</v>
      </c>
      <c r="AI39" s="2592" t="s">
        <v>615</v>
      </c>
      <c r="AJ39" s="2592"/>
      <c r="AK39" s="2592" t="s">
        <v>616</v>
      </c>
      <c r="AL39" s="2592" t="s">
        <v>615</v>
      </c>
      <c r="AM39" s="2592"/>
      <c r="AN39" s="2522"/>
      <c r="AO39" s="2542"/>
      <c r="AP39" s="2543"/>
      <c r="AQ39" s="2505"/>
      <c r="AR39" s="2508"/>
      <c r="AS39" s="2354"/>
      <c r="AY39" s="1382">
        <v>19</v>
      </c>
    </row>
    <row customHeight="1" ht="61.949999999999996">
      <c r="A40" s="1597"/>
      <c r="B40" s="1597" t="s">
        <v>222</v>
      </c>
      <c r="C40" s="1597" t="s">
        <v>223</v>
      </c>
      <c r="D40" s="1597" t="s">
        <v>224</v>
      </c>
      <c r="E40" s="1591" t="s">
        <v>516</v>
      </c>
      <c r="F40" s="1591" t="s">
        <v>517</v>
      </c>
      <c r="G40" s="1591" t="s">
        <v>518</v>
      </c>
      <c r="H40" s="1591"/>
      <c r="I40" s="1591" t="s">
        <v>569</v>
      </c>
      <c r="J40" s="1591" t="s">
        <v>521</v>
      </c>
      <c r="K40" s="1591" t="s">
        <v>570</v>
      </c>
      <c r="L40" s="1591" t="s">
        <v>497</v>
      </c>
      <c r="Q40" s="603"/>
      <c r="R40" s="603"/>
      <c r="S40" s="2500"/>
      <c r="T40" s="2436"/>
      <c r="U40" s="529"/>
      <c r="V40" s="2593"/>
      <c r="W40" s="2592"/>
      <c r="X40" s="2210" t="s">
        <v>617</v>
      </c>
      <c r="Y40" s="2210" t="s">
        <v>618</v>
      </c>
      <c r="Z40" s="2592"/>
      <c r="AA40" s="2210" t="s">
        <v>619</v>
      </c>
      <c r="AB40" s="2210" t="s">
        <v>620</v>
      </c>
      <c r="AC40" s="1716" t="s">
        <v>525</v>
      </c>
      <c r="AD40" s="2497" t="s">
        <v>526</v>
      </c>
      <c r="AE40" s="2498"/>
      <c r="AF40" s="2506"/>
      <c r="AG40" s="2593"/>
      <c r="AH40" s="2592"/>
      <c r="AI40" s="2210" t="s">
        <v>617</v>
      </c>
      <c r="AJ40" s="2210" t="s">
        <v>618</v>
      </c>
      <c r="AK40" s="2592"/>
      <c r="AL40" s="2210" t="s">
        <v>619</v>
      </c>
      <c r="AM40" s="2210" t="s">
        <v>620</v>
      </c>
      <c r="AN40" s="1716" t="s">
        <v>525</v>
      </c>
      <c r="AO40" s="2497" t="s">
        <v>526</v>
      </c>
      <c r="AP40" s="2498"/>
      <c r="AQ40" s="2506"/>
      <c r="AR40" s="2509"/>
      <c r="AS40" s="2354"/>
      <c r="AY40" s="1382">
        <v>59</v>
      </c>
    </row>
    <row s="12874"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115</v>
      </c>
      <c r="T41" s="1482" t="s">
        <v>103</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335</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210</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335</v>
      </c>
      <c r="B43" s="1590" t="s">
        <v>336</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476</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477</v>
      </c>
      <c r="AU43" s="727"/>
      <c r="AV43" s="727" t="str">
        <f>IF(T43="","",T43)</f>
        <v>Территория действия тарифа</v>
      </c>
      <c r="AW43" s="727"/>
      <c r="AX43" s="727"/>
      <c r="AY43" s="1382">
        <v>23</v>
      </c>
    </row>
    <row customHeight="1" ht="24">
      <c r="A44" s="1590" t="s">
        <v>335</v>
      </c>
      <c r="B44" s="1590" t="s">
        <v>336</v>
      </c>
      <c r="C44" s="1590" t="s">
        <v>337</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609</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610</v>
      </c>
      <c r="AU44" s="727"/>
      <c r="AV44" s="727" t="str">
        <f>IF(T44="","",T44)</f>
        <v>Наименование централизованной системы горячего водоснабжения</v>
      </c>
      <c r="AW44" s="727"/>
      <c r="AX44" s="727"/>
      <c r="AY44" s="1382">
        <v>23</v>
      </c>
    </row>
    <row customHeight="1" ht="24">
      <c r="A45" s="1590" t="s">
        <v>335</v>
      </c>
      <c r="B45" s="1590" t="s">
        <v>336</v>
      </c>
      <c r="C45" s="1590" t="s">
        <v>337</v>
      </c>
      <c r="D45" s="1590" t="s">
        <v>622</v>
      </c>
      <c r="E45" s="2486"/>
      <c r="F45" s="2486"/>
      <c r="G45" s="2486"/>
      <c r="H45" s="2486"/>
      <c r="I45" s="2483" t="str">
        <f>S44&amp;".1"</f>
        <v>...1</v>
      </c>
      <c r="J45" s="1590"/>
      <c r="K45" s="1590"/>
      <c r="L45" s="1591"/>
      <c r="P45" s="2484">
        <v>1</v>
      </c>
      <c r="Q45" s="1708"/>
      <c r="R45" s="583"/>
      <c r="S45" s="1720" t="str">
        <f>$I45</f>
        <v>...1</v>
      </c>
      <c r="T45" s="512" t="s">
        <v>562</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563</v>
      </c>
      <c r="AU45" s="727"/>
      <c r="AV45" s="727" t="str">
        <f>IF(T45="","",T45)</f>
        <v>Наименование признака дифференциации</v>
      </c>
      <c r="AW45" s="727"/>
      <c r="AX45" s="727"/>
      <c r="AY45" s="1382">
        <v>23</v>
      </c>
    </row>
    <row customHeight="1" ht="24">
      <c r="A46" s="1590" t="s">
        <v>335</v>
      </c>
      <c r="B46" s="1590" t="s">
        <v>336</v>
      </c>
      <c r="C46" s="1590" t="s">
        <v>337</v>
      </c>
      <c r="D46" s="1590" t="s">
        <v>622</v>
      </c>
      <c r="E46" s="2486"/>
      <c r="F46" s="2486"/>
      <c r="G46" s="2486"/>
      <c r="H46" s="2486"/>
      <c r="I46" s="2513"/>
      <c r="J46" s="2483" t="str">
        <f>I45&amp;".1"</f>
        <v>...1.1</v>
      </c>
      <c r="K46" s="1590"/>
      <c r="L46" s="1591" t="s">
        <v>485</v>
      </c>
      <c r="P46" s="2484"/>
      <c r="Q46" s="2484">
        <v>1</v>
      </c>
      <c r="R46" s="584"/>
      <c r="S46" s="1720" t="str">
        <f>$J46</f>
        <v>...1.1</v>
      </c>
      <c r="T46" s="513" t="s">
        <v>486</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564</v>
      </c>
      <c r="AU46" s="727"/>
      <c r="AV46" s="727" t="str">
        <f>IF(T46="","",T46)</f>
        <v>Группа потребителей</v>
      </c>
      <c r="AW46" s="727"/>
      <c r="AX46" s="727"/>
      <c r="AY46" s="1382">
        <v>23</v>
      </c>
    </row>
    <row customHeight="1" ht="24">
      <c r="A47" s="1590" t="s">
        <v>335</v>
      </c>
      <c r="B47" s="1590" t="s">
        <v>336</v>
      </c>
      <c r="C47" s="1590" t="s">
        <v>337</v>
      </c>
      <c r="D47" s="1590" t="s">
        <v>622</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335</v>
      </c>
      <c r="B48" s="1590" t="s">
        <v>336</v>
      </c>
      <c r="C48" s="1590" t="s">
        <v>337</v>
      </c>
      <c r="D48" s="1590" t="s">
        <v>622</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335</v>
      </c>
      <c r="B49" s="1590" t="s">
        <v>336</v>
      </c>
      <c r="C49" s="1590" t="s">
        <v>337</v>
      </c>
      <c r="D49" s="1590" t="s">
        <v>622</v>
      </c>
      <c r="E49" s="2486"/>
      <c r="F49" s="2486"/>
      <c r="G49" s="2486"/>
      <c r="H49" s="2486"/>
      <c r="I49" s="2513"/>
      <c r="J49" s="2483"/>
      <c r="K49" s="1590"/>
      <c r="L49" s="1591"/>
      <c r="P49" s="2484"/>
      <c r="Q49" s="2484"/>
      <c r="R49" s="583"/>
      <c r="S49" s="1505"/>
      <c r="T49" s="514" t="s">
        <v>565</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566</v>
      </c>
      <c r="AU49" s="727"/>
      <c r="AV49" s="727" t="str">
        <f>IF(T49="","",T49)</f>
        <v>Добавить значение признака дифференциации</v>
      </c>
      <c r="AW49" s="727"/>
      <c r="AX49" s="727"/>
      <c r="AY49" s="1382">
        <v>20</v>
      </c>
    </row>
    <row customHeight="1" ht="22.049999999999997">
      <c r="A50" s="1590" t="s">
        <v>335</v>
      </c>
      <c r="B50" s="1590" t="s">
        <v>336</v>
      </c>
      <c r="C50" s="1590" t="s">
        <v>337</v>
      </c>
      <c r="D50" s="1590" t="s">
        <v>622</v>
      </c>
      <c r="E50" s="2486"/>
      <c r="F50" s="2486"/>
      <c r="G50" s="2486"/>
      <c r="H50" s="2486"/>
      <c r="I50" s="2483"/>
      <c r="J50" s="1590"/>
      <c r="K50" s="1590"/>
      <c r="L50" s="1591"/>
      <c r="P50" s="2484"/>
      <c r="Q50" s="1708"/>
      <c r="R50" s="583"/>
      <c r="S50" s="1505"/>
      <c r="T50" s="592" t="s">
        <v>491</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335</v>
      </c>
      <c r="B51" s="1590" t="s">
        <v>336</v>
      </c>
      <c r="C51" s="1590" t="s">
        <v>337</v>
      </c>
      <c r="D51" s="1590" t="s">
        <v>622</v>
      </c>
      <c r="E51" s="2486"/>
      <c r="F51" s="2486"/>
      <c r="G51" s="2486"/>
      <c r="H51" s="2485"/>
      <c r="I51" s="1590"/>
      <c r="J51" s="1590"/>
      <c r="K51" s="1590"/>
      <c r="L51" s="1591"/>
      <c r="M51" s="1592"/>
      <c r="N51" s="1592"/>
      <c r="O51" s="764"/>
      <c r="P51" s="587"/>
      <c r="Q51" s="602"/>
      <c r="R51" s="582"/>
      <c r="S51" s="1505"/>
      <c r="T51" s="599" t="s">
        <v>567</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2331" customFormat="1" customHeight="1" ht="0">
      <c r="A52" s="1570" t="s">
        <v>335</v>
      </c>
      <c r="B52" s="1570" t="s">
        <v>336</v>
      </c>
      <c r="C52" s="1541"/>
      <c r="D52" s="1541"/>
      <c r="E52" s="2486"/>
      <c r="F52" s="2485"/>
      <c r="G52" s="1541"/>
      <c r="H52" s="1541"/>
      <c r="I52" s="1541"/>
      <c r="J52" s="1541"/>
      <c r="K52" s="1541"/>
      <c r="L52" s="1721"/>
      <c r="M52" s="1548"/>
      <c r="N52" s="1548"/>
      <c r="P52" s="1543"/>
      <c r="Q52" s="1544"/>
      <c r="R52" s="1543"/>
      <c r="S52" s="1549"/>
      <c r="T52" s="1552" t="s">
        <v>494</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2331" customFormat="1" customHeight="1" ht="0">
      <c r="A53" s="1570" t="s">
        <v>335</v>
      </c>
      <c r="B53" s="1570"/>
      <c r="C53" s="1570"/>
      <c r="D53" s="1570"/>
      <c r="E53" s="2485"/>
      <c r="F53" s="1570"/>
      <c r="G53" s="1570"/>
      <c r="H53" s="1570"/>
      <c r="I53" s="1570"/>
      <c r="J53" s="1570"/>
      <c r="K53" s="1570"/>
      <c r="L53" s="1573"/>
      <c r="M53" s="1548"/>
      <c r="N53" s="1548"/>
      <c r="O53" s="745"/>
      <c r="P53" s="607"/>
      <c r="Q53" s="1571"/>
      <c r="R53" s="607"/>
      <c r="S53" s="1549"/>
      <c r="T53" s="1552" t="s">
        <v>495</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233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527</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768DF-5A68-5BBB-1442-0270ADCB47C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2330" width="11.57421875" hidden="1" customWidth="1"/>
    <col min="2" max="2" style="12330" width="11.00390625" hidden="1" customWidth="1"/>
    <col min="3" max="3" style="12330" width="10.57421875" hidden="1"/>
    <col min="4" max="4" style="12330" width="12.8515625" hidden="1" customWidth="1"/>
    <col min="5" max="5" style="12330" width="10.00390625" hidden="1" customWidth="1"/>
    <col min="6" max="6" style="12330" width="8.7109375" hidden="1" customWidth="1"/>
    <col min="7" max="7" style="12330" width="7.57421875" hidden="1" customWidth="1"/>
    <col min="8" max="8" style="12330" width="11.421875" hidden="1" customWidth="1"/>
    <col min="9" max="9" style="12330" width="12.00390625" hidden="1" customWidth="1"/>
    <col min="10" max="10" style="12330" width="9.8515625" hidden="1" customWidth="1"/>
    <col min="11" max="11" style="12330" width="11.421875" hidden="1" customWidth="1"/>
    <col min="12" max="12" style="13116" width="19.140625" hidden="1" customWidth="1"/>
    <col min="13" max="14" style="13117" width="12.28125" hidden="1" customWidth="1"/>
    <col min="15" max="15" style="13117" width="23.421875" hidden="1" customWidth="1"/>
    <col min="16" max="16" style="13117" width="3.7109375" hidden="1" customWidth="1"/>
    <col min="17" max="17" style="13302" width="3.7109375" hidden="1" customWidth="1"/>
    <col min="18" max="18" style="13119" width="3.00390625" customWidth="1"/>
    <col min="19" max="19" style="13120" width="12.00390625" customWidth="1"/>
    <col min="20" max="20" style="12253" width="31.00390625" customWidth="1"/>
    <col min="21" max="21" style="12253" width="0.140625" customWidth="1"/>
    <col min="22" max="25" style="12253" width="21.7109375" hidden="1" customWidth="1"/>
    <col min="26" max="26" style="12253" width="11.7109375" hidden="1" customWidth="1"/>
    <col min="27" max="27" style="12253" width="3.7109375" hidden="1" customWidth="1"/>
    <col min="28" max="28" style="12253" width="11.7109375" hidden="1" customWidth="1"/>
    <col min="29" max="29" style="12253" width="8.57421875" hidden="1" customWidth="1"/>
    <col min="30" max="30" style="12253" width="3.7109375" customWidth="1"/>
    <col min="31" max="32" style="12253" width="3.00390625" customWidth="1"/>
    <col min="33" max="33" style="12253" width="24.00390625" customWidth="1"/>
    <col min="34" max="34" style="12253" width="3.7109375" customWidth="1"/>
    <col min="35" max="36" style="12253" width="3.00390625" customWidth="1"/>
    <col min="37" max="37" style="12253" width="24.00390625" customWidth="1"/>
    <col min="38" max="38" style="12253" width="3.7109375" customWidth="1"/>
    <col min="39" max="40" style="12253" width="3.00390625" customWidth="1"/>
    <col min="41" max="41" style="12253" width="18.00390625" customWidth="1"/>
    <col min="42" max="42" style="12253" width="3.7109375" customWidth="1"/>
    <col min="43" max="44" style="12253" width="3.00390625" customWidth="1"/>
    <col min="45" max="45" style="12253" width="18.00390625" customWidth="1"/>
    <col min="46" max="49" style="12253" width="21.00390625" customWidth="1"/>
    <col min="50" max="50" style="12253" width="11.00390625" customWidth="1"/>
    <col min="51" max="51" style="12253" width="3.7109375" customWidth="1"/>
    <col min="52" max="52" style="12253" width="11.00390625" customWidth="1"/>
    <col min="53" max="53" style="12253" width="8.57421875" hidden="1" customWidth="1"/>
    <col min="54" max="54" style="12253" width="4.00390625" customWidth="1"/>
    <col min="55" max="55" style="12253" width="115.00390625" customWidth="1"/>
    <col min="56" max="60" style="12331" width="10.00390625" customWidth="1"/>
    <col min="61" max="61" style="1225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210</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476</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477</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609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610</v>
      </c>
      <c r="BE4" s="727"/>
      <c r="BF4" s="727" t="str">
        <f>IF(T4="","",T4)</f>
        <v>Наименование централизованной системы горячего водоснабжения</v>
      </c>
      <c r="BG4" s="727"/>
      <c r="BH4" s="727"/>
      <c r="BI4" s="1382">
        <v>0</v>
      </c>
    </row>
    <row s="1233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481</v>
      </c>
      <c r="BE5" s="727"/>
      <c r="BF5" s="727" t="str">
        <f>IF(T5="","",T5)</f>
        <v/>
      </c>
      <c r="BG5" s="727"/>
      <c r="BH5" s="727"/>
      <c r="BI5" s="738">
        <v>0</v>
      </c>
    </row>
    <row s="12331" customFormat="1" customHeight="1" ht="14.25" hidden="1">
      <c r="A6" s="1570"/>
      <c r="B6" s="1570"/>
      <c r="C6" s="1570"/>
      <c r="D6" s="1570"/>
      <c r="E6" s="2486"/>
      <c r="F6" s="2486"/>
      <c r="G6" s="2486"/>
      <c r="H6" s="2486"/>
      <c r="I6" s="2483" t="str">
        <f>S5&amp;".1"</f>
        <v>.1</v>
      </c>
      <c r="J6" s="1570"/>
      <c r="K6" s="1570"/>
      <c r="L6" s="1573" t="s">
        <v>482</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233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580</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581</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582</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583</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584</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547</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233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233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233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233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494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233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495</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496</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3273" customFormat="1" customHeight="1" ht="14.25" hidden="1">
      <c r="M24" s="1735"/>
      <c r="N24" s="1735"/>
      <c r="O24" s="1736" t="s">
        <v>497</v>
      </c>
      <c r="P24" s="1735"/>
      <c r="Q24" s="1737"/>
      <c r="R24" s="1737"/>
      <c r="AA24" s="1734" t="s">
        <v>499</v>
      </c>
      <c r="AC24" s="1734" t="s">
        <v>500</v>
      </c>
      <c r="AD24" s="1734" t="s">
        <v>548</v>
      </c>
      <c r="AH24" s="1734" t="s">
        <v>548</v>
      </c>
      <c r="AK24" s="1734" t="s">
        <v>585</v>
      </c>
      <c r="AL24" s="1734" t="s">
        <v>548</v>
      </c>
      <c r="AP24" s="1734" t="s">
        <v>548</v>
      </c>
      <c r="AY24" s="1734" t="s">
        <v>499</v>
      </c>
      <c r="BA24" s="1734" t="s">
        <v>500</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"Байкалэнерго"</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246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41</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246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502</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246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503</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246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42</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246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502</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246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503</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246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506</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506</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379</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380</v>
      </c>
      <c r="BI40" s="1382">
        <v>14</v>
      </c>
    </row>
    <row customHeight="1" ht="14.699999999999998">
      <c r="Q41" s="518"/>
      <c r="R41" s="603"/>
      <c r="S41" s="2500" t="s">
        <v>87</v>
      </c>
      <c r="T41" s="2436" t="s">
        <v>586</v>
      </c>
      <c r="U41" s="528"/>
      <c r="V41" s="2501" t="s">
        <v>508</v>
      </c>
      <c r="W41" s="2502"/>
      <c r="X41" s="2502"/>
      <c r="Y41" s="2502"/>
      <c r="Z41" s="2502"/>
      <c r="AA41" s="2502"/>
      <c r="AB41" s="2503"/>
      <c r="AC41" s="2504" t="s">
        <v>509</v>
      </c>
      <c r="AD41" s="2555" t="s">
        <v>587</v>
      </c>
      <c r="AE41" s="2518"/>
      <c r="AF41" s="2518"/>
      <c r="AG41" s="2556"/>
      <c r="AH41" s="2555" t="s">
        <v>588</v>
      </c>
      <c r="AI41" s="2518"/>
      <c r="AJ41" s="2518"/>
      <c r="AK41" s="2556"/>
      <c r="AL41" s="2555" t="s">
        <v>589</v>
      </c>
      <c r="AM41" s="2518"/>
      <c r="AN41" s="2518"/>
      <c r="AO41" s="2556"/>
      <c r="AP41" s="2555" t="s">
        <v>590</v>
      </c>
      <c r="AQ41" s="2518"/>
      <c r="AR41" s="2518"/>
      <c r="AS41" s="2556"/>
      <c r="AT41" s="2501" t="s">
        <v>508</v>
      </c>
      <c r="AU41" s="2502"/>
      <c r="AV41" s="2502"/>
      <c r="AW41" s="2502"/>
      <c r="AX41" s="2502"/>
      <c r="AY41" s="2502"/>
      <c r="AZ41" s="2503"/>
      <c r="BA41" s="2504" t="s">
        <v>509</v>
      </c>
      <c r="BB41" s="2507" t="s">
        <v>511</v>
      </c>
      <c r="BC41" s="2354"/>
      <c r="BI41" s="1382">
        <v>14</v>
      </c>
    </row>
    <row customHeight="1" ht="35.699999999999996">
      <c r="Q42" s="518"/>
      <c r="R42" s="603"/>
      <c r="S42" s="2500"/>
      <c r="T42" s="2436"/>
      <c r="U42" s="1258"/>
      <c r="V42" s="2419" t="s">
        <v>591</v>
      </c>
      <c r="W42" s="2420"/>
      <c r="X42" s="2419" t="s">
        <v>592</v>
      </c>
      <c r="Y42" s="2420"/>
      <c r="Z42" s="2521" t="s">
        <v>593</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591</v>
      </c>
      <c r="AU42" s="2420"/>
      <c r="AV42" s="2419" t="s">
        <v>592</v>
      </c>
      <c r="AW42" s="2420"/>
      <c r="AX42" s="2521" t="s">
        <v>593</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222</v>
      </c>
      <c r="C44" s="1597" t="s">
        <v>223</v>
      </c>
      <c r="D44" s="1597" t="s">
        <v>224</v>
      </c>
      <c r="E44" s="1591" t="s">
        <v>516</v>
      </c>
      <c r="F44" s="1591" t="s">
        <v>517</v>
      </c>
      <c r="G44" s="1591" t="s">
        <v>518</v>
      </c>
      <c r="H44" s="1591" t="s">
        <v>519</v>
      </c>
      <c r="I44" s="1591" t="s">
        <v>520</v>
      </c>
      <c r="J44" s="1591" t="s">
        <v>521</v>
      </c>
      <c r="K44" s="1591" t="s">
        <v>522</v>
      </c>
      <c r="L44" s="1591" t="s">
        <v>497</v>
      </c>
      <c r="Q44" s="518"/>
      <c r="R44" s="603"/>
      <c r="S44" s="2500"/>
      <c r="T44" s="2436"/>
      <c r="U44" s="529"/>
      <c r="V44" s="1706" t="s">
        <v>557</v>
      </c>
      <c r="W44" s="1706" t="s">
        <v>558</v>
      </c>
      <c r="X44" s="1706" t="s">
        <v>557</v>
      </c>
      <c r="Y44" s="1706" t="s">
        <v>558</v>
      </c>
      <c r="Z44" s="1716" t="s">
        <v>525</v>
      </c>
      <c r="AA44" s="2497" t="s">
        <v>526</v>
      </c>
      <c r="AB44" s="2498"/>
      <c r="AC44" s="2506"/>
      <c r="AD44" s="2560"/>
      <c r="AE44" s="2561"/>
      <c r="AF44" s="2561"/>
      <c r="AG44" s="2562"/>
      <c r="AH44" s="2560"/>
      <c r="AI44" s="2561"/>
      <c r="AJ44" s="2561"/>
      <c r="AK44" s="2562"/>
      <c r="AL44" s="2560"/>
      <c r="AM44" s="2561"/>
      <c r="AN44" s="2561"/>
      <c r="AO44" s="2562"/>
      <c r="AP44" s="2560"/>
      <c r="AQ44" s="2561"/>
      <c r="AR44" s="2561"/>
      <c r="AS44" s="2562"/>
      <c r="AT44" s="1706" t="s">
        <v>557</v>
      </c>
      <c r="AU44" s="1706" t="s">
        <v>558</v>
      </c>
      <c r="AV44" s="1706" t="s">
        <v>557</v>
      </c>
      <c r="AW44" s="1706" t="s">
        <v>558</v>
      </c>
      <c r="AX44" s="1716" t="s">
        <v>525</v>
      </c>
      <c r="AY44" s="2497" t="s">
        <v>526</v>
      </c>
      <c r="AZ44" s="2498"/>
      <c r="BA44" s="2506"/>
      <c r="BB44" s="2509"/>
      <c r="BC44" s="2354"/>
      <c r="BI44" s="1382">
        <v>14</v>
      </c>
    </row>
    <row s="12874"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115</v>
      </c>
      <c r="T45" s="1482" t="s">
        <v>103</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340</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210</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340</v>
      </c>
      <c r="B47" s="1590" t="s">
        <v>341</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476</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477</v>
      </c>
      <c r="BE47" s="727"/>
      <c r="BF47" s="727" t="str">
        <f>IF(T47="","",T47)</f>
        <v>Территория действия тарифа</v>
      </c>
      <c r="BG47" s="727"/>
      <c r="BH47" s="727"/>
      <c r="BI47" s="1382">
        <v>21</v>
      </c>
    </row>
    <row customHeight="1" ht="35.699999999999996">
      <c r="A48" s="1590" t="s">
        <v>340</v>
      </c>
      <c r="B48" s="1590" t="s">
        <v>341</v>
      </c>
      <c r="C48" s="1590" t="s">
        <v>342</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609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610</v>
      </c>
      <c r="BE48" s="727"/>
      <c r="BF48" s="727" t="str">
        <f>IF(T48="","",T48)</f>
        <v>Наименование централизованной системы горячего водоснабжения</v>
      </c>
      <c r="BG48" s="727"/>
      <c r="BH48" s="727"/>
      <c r="BI48" s="1382">
        <v>34</v>
      </c>
    </row>
    <row s="12331" customFormat="1" customHeight="1" ht="0">
      <c r="A49" s="1570" t="s">
        <v>340</v>
      </c>
      <c r="B49" s="1570" t="s">
        <v>341</v>
      </c>
      <c r="C49" s="1570" t="s">
        <v>342</v>
      </c>
      <c r="D49" s="1570" t="s">
        <v>623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481</v>
      </c>
      <c r="BE49" s="727"/>
      <c r="BF49" s="727" t="str">
        <f>IF(T49="","",T49)</f>
        <v/>
      </c>
      <c r="BG49" s="727"/>
      <c r="BH49" s="727"/>
      <c r="BI49" s="738">
        <v>0</v>
      </c>
    </row>
    <row s="12331" customFormat="1" customHeight="1" ht="0">
      <c r="A50" s="1570" t="s">
        <v>340</v>
      </c>
      <c r="B50" s="1570" t="s">
        <v>341</v>
      </c>
      <c r="C50" s="1570" t="s">
        <v>342</v>
      </c>
      <c r="D50" s="1570" t="s">
        <v>623</v>
      </c>
      <c r="E50" s="2486"/>
      <c r="F50" s="2486"/>
      <c r="G50" s="2486"/>
      <c r="H50" s="2486"/>
      <c r="I50" s="2483" t="str">
        <f>S49&amp;".1"</f>
        <v>.1</v>
      </c>
      <c r="J50" s="1570"/>
      <c r="K50" s="1570"/>
      <c r="L50" s="1573" t="s">
        <v>482</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2331" customFormat="1" customHeight="1" ht="0">
      <c r="A51" s="1570" t="s">
        <v>340</v>
      </c>
      <c r="B51" s="1570" t="s">
        <v>341</v>
      </c>
      <c r="C51" s="1570" t="s">
        <v>342</v>
      </c>
      <c r="D51" s="1570" t="s">
        <v>623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340</v>
      </c>
      <c r="B52" s="1590" t="s">
        <v>341</v>
      </c>
      <c r="C52" s="1590" t="s">
        <v>342</v>
      </c>
      <c r="D52" s="1590" t="s">
        <v>623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580</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581</v>
      </c>
      <c r="AT53" s="1620"/>
      <c r="AU53" s="1723"/>
      <c r="AV53" s="1620"/>
      <c r="AW53" s="1723"/>
      <c r="AX53" s="1620"/>
      <c r="AY53" s="1620"/>
      <c r="AZ53" s="1620"/>
      <c r="BA53" s="1620"/>
      <c r="BB53" s="1624"/>
      <c r="BC53" s="2481"/>
      <c r="BE53" s="727"/>
      <c r="BF53" s="727"/>
      <c r="BG53" s="727"/>
      <c r="BH53" s="727"/>
      <c r="BI53" s="1382">
        <v>11</v>
      </c>
    </row>
    <row customHeight="1" ht="11.549999999999999">
      <c r="A54" s="1590" t="s">
        <v>340</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582</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340</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583</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340</v>
      </c>
      <c r="B56" s="1590" t="s">
        <v>341</v>
      </c>
      <c r="C56" s="1590" t="s">
        <v>342</v>
      </c>
      <c r="D56" s="1590" t="s">
        <v>623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584</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340</v>
      </c>
      <c r="B57" s="1590" t="s">
        <v>341</v>
      </c>
      <c r="C57" s="1590" t="s">
        <v>342</v>
      </c>
      <c r="D57" s="1590" t="s">
        <v>623</v>
      </c>
      <c r="E57" s="2486"/>
      <c r="F57" s="2486"/>
      <c r="G57" s="2486"/>
      <c r="H57" s="2486"/>
      <c r="I57" s="2513"/>
      <c r="J57" s="2483"/>
      <c r="K57" s="1590"/>
      <c r="L57" s="1591"/>
      <c r="P57" s="2484"/>
      <c r="Q57" s="2484"/>
      <c r="R57" s="583"/>
      <c r="S57" s="1505"/>
      <c r="T57" s="514" t="s">
        <v>547</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2331" customFormat="1" customHeight="1" ht="0">
      <c r="A58" s="1570" t="s">
        <v>340</v>
      </c>
      <c r="B58" s="1570" t="s">
        <v>341</v>
      </c>
      <c r="C58" s="1570" t="s">
        <v>342</v>
      </c>
      <c r="D58" s="1570" t="s">
        <v>623</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2331" customFormat="1" customHeight="1" ht="0">
      <c r="A59" s="1570" t="s">
        <v>340</v>
      </c>
      <c r="B59" s="1570" t="s">
        <v>341</v>
      </c>
      <c r="C59" s="1570" t="s">
        <v>342</v>
      </c>
      <c r="D59" s="1570" t="s">
        <v>623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2331" customFormat="1" customHeight="1" ht="0">
      <c r="A60" s="1570" t="s">
        <v>340</v>
      </c>
      <c r="B60" s="1570" t="s">
        <v>341</v>
      </c>
      <c r="C60" s="1570" t="s">
        <v>342</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2331" customFormat="1" customHeight="1" ht="0">
      <c r="A61" s="1570" t="s">
        <v>340</v>
      </c>
      <c r="B61" s="1570" t="s">
        <v>341</v>
      </c>
      <c r="C61" s="1541"/>
      <c r="D61" s="1541"/>
      <c r="E61" s="2486"/>
      <c r="F61" s="2485"/>
      <c r="G61" s="1541"/>
      <c r="H61" s="1541"/>
      <c r="I61" s="1541"/>
      <c r="J61" s="1541"/>
      <c r="K61" s="1541"/>
      <c r="L61" s="1721"/>
      <c r="M61" s="1548"/>
      <c r="N61" s="1548"/>
      <c r="P61" s="1543"/>
      <c r="Q61" s="1544"/>
      <c r="R61" s="1543"/>
      <c r="S61" s="1549"/>
      <c r="T61" s="1552" t="s">
        <v>494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2331" customFormat="1" customHeight="1" ht="0">
      <c r="A62" s="1570" t="s">
        <v>340</v>
      </c>
      <c r="B62" s="1570"/>
      <c r="C62" s="1570"/>
      <c r="D62" s="1570"/>
      <c r="E62" s="2485"/>
      <c r="F62" s="1570"/>
      <c r="G62" s="1570"/>
      <c r="H62" s="1570"/>
      <c r="I62" s="1570"/>
      <c r="J62" s="1570"/>
      <c r="K62" s="1570"/>
      <c r="L62" s="1573"/>
      <c r="M62" s="1548"/>
      <c r="N62" s="1548"/>
      <c r="O62" s="745"/>
      <c r="P62" s="607"/>
      <c r="Q62" s="1571"/>
      <c r="R62" s="607"/>
      <c r="S62" s="1549"/>
      <c r="T62" s="1552" t="s">
        <v>495</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233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527</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D5179-CCFC-C34F-DA35-CBFDED70520A}" mc:Ignorable="x14ac xr xr2 xr3">
  <sheetPr>
    <tabColor theme="9" tint="-0.25"/>
  </sheetPr>
  <dimension ref="A1:CG303"/>
  <sheetViews>
    <sheetView topLeftCell="A1" showGridLines="0" zoomScale="90" workbookViewId="0">
      <selection activeCell="BJ24" sqref="BJ24"/>
    </sheetView>
  </sheetViews>
  <sheetFormatPr defaultColWidth="9.140625" customHeight="1" defaultRowHeight="11.25"/>
  <cols>
    <col min="1" max="1" style="13919" width="10.7109375" hidden="1" customWidth="1"/>
    <col min="2" max="2" style="12330" width="16.8515625" hidden="1" customWidth="1"/>
    <col min="3" max="3" style="12331" width="5.57421875" hidden="1" customWidth="1"/>
    <col min="4" max="4" style="12253" width="3.00390625" customWidth="1"/>
    <col min="5" max="5" style="12253" width="7.00390625" customWidth="1"/>
    <col min="6" max="6" style="12253" width="54.00390625" customWidth="1"/>
    <col min="7" max="7" style="12253" width="10.00390625" customWidth="1"/>
    <col min="8" max="8" style="12253" width="40.7109375" hidden="1" customWidth="1"/>
    <col min="9" max="9" style="12253" width="40.7109375" customWidth="1"/>
    <col min="10" max="15" style="13920" width="40.7109375" customWidth="1"/>
    <col min="16" max="62" style="13416" width="40.7109375" customWidth="1"/>
    <col min="63" max="63" style="12253" width="102.00390625" customWidth="1"/>
    <col min="64" max="64" style="12330" width="9.00390625" customWidth="1"/>
    <col min="65" max="65" style="12331" width="5.00390625" customWidth="1"/>
    <col min="66" max="66" style="12331" width="3.00390625" customWidth="1"/>
    <col min="67" max="70" style="12330" width="3.00390625" customWidth="1"/>
    <col min="71" max="71" style="12331" width="10.00390625" customWidth="1"/>
    <col min="72" max="72" style="12330" width="34.00390625" customWidth="1"/>
    <col min="73" max="73" style="12330" width="9.00390625" customWidth="1"/>
    <col min="74" max="74" style="13921" width="8.00390625" customWidth="1"/>
    <col min="75" max="79" style="12330" width="8.00390625" customWidth="1"/>
    <col min="80" max="84" style="12217" width="8.00390625" customWidth="1"/>
    <col min="85" max="85" style="12253" width="9.140625" hidden="1"/>
  </cols>
  <sheetData>
    <row customHeight="1" ht="22.5" hidden="1">
      <c r="J1" s="4065"/>
      <c r="K1" s="4065"/>
      <c r="L1" s="4065"/>
      <c r="M1" s="4065"/>
      <c r="N1" s="4065"/>
      <c r="O1" s="4065"/>
      <c r="P1" s="9665"/>
      <c r="Q1" s="9665"/>
      <c r="R1" s="9665"/>
      <c r="S1" s="9665"/>
      <c r="T1" s="9665"/>
      <c r="U1" s="9665"/>
      <c r="V1" s="9665"/>
      <c r="W1" s="9665"/>
      <c r="X1" s="9665"/>
      <c r="Y1" s="9665"/>
      <c r="Z1" s="9665"/>
      <c r="AA1" s="9665"/>
      <c r="AB1" s="9665"/>
      <c r="AC1" s="9665"/>
      <c r="AD1" s="9665"/>
      <c r="AE1" s="9665"/>
      <c r="AF1" s="9665"/>
      <c r="AG1" s="9665"/>
      <c r="AH1" s="9665"/>
      <c r="AI1" s="9665"/>
      <c r="AJ1" s="9665"/>
      <c r="AK1" s="9665"/>
      <c r="AL1" s="9665"/>
      <c r="AM1" s="9665"/>
      <c r="AN1" s="9665"/>
      <c r="AO1" s="9665"/>
      <c r="AP1" s="9665"/>
      <c r="AQ1" s="9665"/>
      <c r="AR1" s="9665"/>
      <c r="AS1" s="9665"/>
      <c r="AT1" s="9665"/>
      <c r="AU1" s="9665"/>
      <c r="AV1" s="9665"/>
      <c r="AW1" s="9665"/>
      <c r="AX1" s="9665"/>
      <c r="AY1" s="9665"/>
      <c r="AZ1" s="9665"/>
      <c r="BA1" s="9665"/>
      <c r="BB1" s="9665"/>
      <c r="BC1" s="9665"/>
      <c r="BD1" s="9665"/>
      <c r="BE1" s="9665"/>
      <c r="BF1" s="9665"/>
      <c r="BG1" s="9665"/>
      <c r="BH1" s="9665"/>
      <c r="BI1" s="9665"/>
      <c r="BJ1" s="9665"/>
      <c r="CG1" s="1858" t="s">
        <v>14</v>
      </c>
    </row>
    <row customHeight="1" ht="23.25" hidden="1">
      <c r="B2" s="2326"/>
      <c r="C2" s="1394" t="s">
        <v>624</v>
      </c>
      <c r="D2" s="1865"/>
      <c r="E2" s="773">
        <f>B2</f>
        <v>0</v>
      </c>
      <c r="F2" s="774"/>
      <c r="G2" s="1873" t="s">
        <v>625</v>
      </c>
      <c r="H2" s="1873" t="s">
        <v>625</v>
      </c>
      <c r="I2" s="1873" t="s">
        <v>625</v>
      </c>
      <c r="J2" s="4071" t="s">
        <v>625</v>
      </c>
      <c r="K2" s="4071" t="s">
        <v>625</v>
      </c>
      <c r="L2" s="4071" t="s">
        <v>625</v>
      </c>
      <c r="M2" s="4071" t="s">
        <v>625</v>
      </c>
      <c r="N2" s="4071" t="s">
        <v>625</v>
      </c>
      <c r="O2" s="4071" t="s">
        <v>625</v>
      </c>
      <c r="P2" s="9672" t="s">
        <v>625</v>
      </c>
      <c r="Q2" s="9672" t="s">
        <v>625</v>
      </c>
      <c r="R2" s="9672" t="s">
        <v>625</v>
      </c>
      <c r="S2" s="9672" t="s">
        <v>625</v>
      </c>
      <c r="T2" s="9672" t="s">
        <v>625</v>
      </c>
      <c r="U2" s="9672" t="s">
        <v>625</v>
      </c>
      <c r="V2" s="9672" t="s">
        <v>625</v>
      </c>
      <c r="W2" s="9672" t="s">
        <v>625</v>
      </c>
      <c r="X2" s="9672" t="s">
        <v>625</v>
      </c>
      <c r="Y2" s="9672" t="s">
        <v>625</v>
      </c>
      <c r="Z2" s="9672" t="s">
        <v>625</v>
      </c>
      <c r="AA2" s="9672" t="s">
        <v>625</v>
      </c>
      <c r="AB2" s="9672" t="s">
        <v>625</v>
      </c>
      <c r="AC2" s="9672" t="s">
        <v>625</v>
      </c>
      <c r="AD2" s="9672" t="s">
        <v>625</v>
      </c>
      <c r="AE2" s="9672" t="s">
        <v>625</v>
      </c>
      <c r="AF2" s="9672" t="s">
        <v>625</v>
      </c>
      <c r="AG2" s="9672" t="s">
        <v>625</v>
      </c>
      <c r="AH2" s="9672" t="s">
        <v>625</v>
      </c>
      <c r="AI2" s="9672" t="s">
        <v>625</v>
      </c>
      <c r="AJ2" s="9672" t="s">
        <v>625</v>
      </c>
      <c r="AK2" s="9672" t="s">
        <v>625</v>
      </c>
      <c r="AL2" s="9672" t="s">
        <v>625</v>
      </c>
      <c r="AM2" s="9672" t="s">
        <v>625</v>
      </c>
      <c r="AN2" s="9672" t="s">
        <v>625</v>
      </c>
      <c r="AO2" s="9672" t="s">
        <v>625</v>
      </c>
      <c r="AP2" s="9672" t="s">
        <v>625</v>
      </c>
      <c r="AQ2" s="9672" t="s">
        <v>625</v>
      </c>
      <c r="AR2" s="9672" t="s">
        <v>625</v>
      </c>
      <c r="AS2" s="9672" t="s">
        <v>625</v>
      </c>
      <c r="AT2" s="9672" t="s">
        <v>625</v>
      </c>
      <c r="AU2" s="9672" t="s">
        <v>625</v>
      </c>
      <c r="AV2" s="9672" t="s">
        <v>625</v>
      </c>
      <c r="AW2" s="9672" t="s">
        <v>625</v>
      </c>
      <c r="AX2" s="9672" t="s">
        <v>625</v>
      </c>
      <c r="AY2" s="9672" t="s">
        <v>625</v>
      </c>
      <c r="AZ2" s="9672" t="s">
        <v>625</v>
      </c>
      <c r="BA2" s="9672" t="s">
        <v>625</v>
      </c>
      <c r="BB2" s="9672" t="s">
        <v>625</v>
      </c>
      <c r="BC2" s="9672" t="s">
        <v>625</v>
      </c>
      <c r="BD2" s="9672" t="s">
        <v>625</v>
      </c>
      <c r="BE2" s="9672" t="s">
        <v>625</v>
      </c>
      <c r="BF2" s="9672" t="s">
        <v>625</v>
      </c>
      <c r="BG2" s="9672" t="s">
        <v>625</v>
      </c>
      <c r="BH2" s="9672" t="s">
        <v>625</v>
      </c>
      <c r="BI2" s="9672" t="s">
        <v>625</v>
      </c>
      <c r="BJ2" s="9672" t="s">
        <v>625</v>
      </c>
      <c r="BK2" s="516" t="s">
        <v>626</v>
      </c>
      <c r="BL2" s="770"/>
      <c r="CG2" s="1858">
        <v>0</v>
      </c>
    </row>
    <row s="12331" customFormat="1" customHeight="1" ht="0.75" hidden="1">
      <c r="B3" s="2326"/>
      <c r="C3" s="1394"/>
      <c r="D3" s="775"/>
      <c r="E3" s="776"/>
      <c r="F3" s="777" t="s">
        <v>627</v>
      </c>
      <c r="G3" s="778"/>
      <c r="H3" s="778">
        <f>H4*H5+H7</f>
        <v>0</v>
      </c>
      <c r="I3" s="778">
        <f>I4*I5+I6</f>
        <v>0</v>
      </c>
      <c r="J3" s="4077">
        <f>J4*J5+J7</f>
        <v>0</v>
      </c>
      <c r="K3" s="4077">
        <f>K4*K5+K7</f>
        <v>0</v>
      </c>
      <c r="L3" s="4077">
        <f>L4*L5+L7</f>
        <v>0</v>
      </c>
      <c r="M3" s="4077">
        <f>M4*M5+M7</f>
        <v>0</v>
      </c>
      <c r="N3" s="4077">
        <f>N4*N5+N7</f>
        <v>0</v>
      </c>
      <c r="O3" s="4077">
        <f>O4*O5+O7</f>
        <v>0</v>
      </c>
      <c r="P3" s="9679">
        <f>P4*P5+P7</f>
        <v>0</v>
      </c>
      <c r="Q3" s="9679">
        <f>Q4*Q5+Q7</f>
        <v>0</v>
      </c>
      <c r="R3" s="9679">
        <f>R4*R5+R7</f>
        <v>0</v>
      </c>
      <c r="S3" s="9679">
        <f>S4*S5+S7</f>
        <v>0</v>
      </c>
      <c r="T3" s="9679">
        <f>T4*T5+T7</f>
        <v>0</v>
      </c>
      <c r="U3" s="9679">
        <f>U4*U5+U7</f>
        <v>0</v>
      </c>
      <c r="V3" s="9679">
        <f>V4*V5+V7</f>
        <v>0</v>
      </c>
      <c r="W3" s="9679">
        <f>W4*W5+W7</f>
        <v>0</v>
      </c>
      <c r="X3" s="9679">
        <f>X4*X5+X7</f>
        <v>0</v>
      </c>
      <c r="Y3" s="9679">
        <f>Y4*Y5+Y7</f>
        <v>0</v>
      </c>
      <c r="Z3" s="9679">
        <f>Z4*Z5+Z7</f>
        <v>0</v>
      </c>
      <c r="AA3" s="9679">
        <f>AA4*AA5+AA7</f>
        <v>0</v>
      </c>
      <c r="AB3" s="9679">
        <f>AB4*AB5+AB7</f>
        <v>0</v>
      </c>
      <c r="AC3" s="9679">
        <f>AC4*AC5+AC7</f>
        <v>0</v>
      </c>
      <c r="AD3" s="9679">
        <f>AD4*AD5+AD7</f>
        <v>0</v>
      </c>
      <c r="AE3" s="9679">
        <f>AE4*AE5+AE7</f>
        <v>0</v>
      </c>
      <c r="AF3" s="9679">
        <f>AF4*AF5+AF7</f>
        <v>0</v>
      </c>
      <c r="AG3" s="9679">
        <f>AG4*AG5+AG7</f>
        <v>0</v>
      </c>
      <c r="AH3" s="9679">
        <f>AH4*AH5+AH7</f>
        <v>0</v>
      </c>
      <c r="AI3" s="9679">
        <f>AI4*AI5+AI7</f>
        <v>0</v>
      </c>
      <c r="AJ3" s="9679">
        <f>AJ4*AJ5+AJ7</f>
        <v>0</v>
      </c>
      <c r="AK3" s="9679">
        <f>AK4*AK5+AK7</f>
        <v>0</v>
      </c>
      <c r="AL3" s="9679">
        <f>AL4*AL5+AL7</f>
        <v>0</v>
      </c>
      <c r="AM3" s="9679">
        <f>AM4*AM5+AM7</f>
        <v>0</v>
      </c>
      <c r="AN3" s="9679">
        <f>AN4*AN5+AN7</f>
        <v>0</v>
      </c>
      <c r="AO3" s="9679">
        <f>AO4*AO5+AO7</f>
        <v>0</v>
      </c>
      <c r="AP3" s="9679">
        <f>AP4*AP5+AP7</f>
        <v>0</v>
      </c>
      <c r="AQ3" s="9679">
        <f>AQ4*AQ5+AQ7</f>
        <v>0</v>
      </c>
      <c r="AR3" s="9679">
        <f>AR4*AR5+AR7</f>
        <v>0</v>
      </c>
      <c r="AS3" s="9679">
        <f>AS4*AS5+AS7</f>
        <v>0</v>
      </c>
      <c r="AT3" s="9679">
        <f>AT4*AT5+AT7</f>
        <v>0</v>
      </c>
      <c r="AU3" s="9679">
        <f>AU4*AU5+AU7</f>
        <v>0</v>
      </c>
      <c r="AV3" s="9679">
        <f>AV4*AV5+AV7</f>
        <v>0</v>
      </c>
      <c r="AW3" s="9679">
        <f>AW4*AW5+AW7</f>
        <v>0</v>
      </c>
      <c r="AX3" s="9679">
        <f>AX4*AX5+AX7</f>
        <v>0</v>
      </c>
      <c r="AY3" s="9679">
        <f>AY4*AY5+AY7</f>
        <v>0</v>
      </c>
      <c r="AZ3" s="9679">
        <f>AZ4*AZ5+AZ7</f>
        <v>0</v>
      </c>
      <c r="BA3" s="9679">
        <f>BA4*BA5+BA7</f>
        <v>0</v>
      </c>
      <c r="BB3" s="9679">
        <f>BB4*BB5+BB7</f>
        <v>0</v>
      </c>
      <c r="BC3" s="9679">
        <f>BC4*BC5+BC7</f>
        <v>0</v>
      </c>
      <c r="BD3" s="9679">
        <f>BD4*BD5+BD7</f>
        <v>0</v>
      </c>
      <c r="BE3" s="9679">
        <f>BE4*BE5+BE7</f>
        <v>0</v>
      </c>
      <c r="BF3" s="9679">
        <f>BF4*BF5+BF7</f>
        <v>0</v>
      </c>
      <c r="BG3" s="9679">
        <f>BG4*BG5+BG7</f>
        <v>0</v>
      </c>
      <c r="BH3" s="9679">
        <f>BH4*BH5+BH7</f>
        <v>0</v>
      </c>
      <c r="BI3" s="9679">
        <f>BI4*BI5+BI7</f>
        <v>0</v>
      </c>
      <c r="BJ3" s="9679">
        <f>BJ4*BJ5+BJ7</f>
        <v>0</v>
      </c>
      <c r="BK3" s="779"/>
      <c r="CG3" s="1863">
        <v>0</v>
      </c>
    </row>
    <row customHeight="1" ht="23.25" hidden="1">
      <c r="B4" s="2326"/>
      <c r="C4" s="1394"/>
      <c r="D4" s="1865"/>
      <c r="E4" s="773" t="str">
        <f>B2&amp;".1"</f>
        <v>.1</v>
      </c>
      <c r="F4" s="780" t="s">
        <v>628</v>
      </c>
      <c r="G4" s="781"/>
      <c r="H4" s="768"/>
      <c r="I4" s="768"/>
      <c r="J4" s="4082"/>
      <c r="K4" s="4082"/>
      <c r="L4" s="4082"/>
      <c r="M4" s="4082"/>
      <c r="N4" s="4082"/>
      <c r="O4" s="4082"/>
      <c r="P4" s="9685"/>
      <c r="Q4" s="9685"/>
      <c r="R4" s="9685"/>
      <c r="S4" s="9685"/>
      <c r="T4" s="9685"/>
      <c r="U4" s="9685"/>
      <c r="V4" s="9685"/>
      <c r="W4" s="9685"/>
      <c r="X4" s="9685"/>
      <c r="Y4" s="9685"/>
      <c r="Z4" s="9685"/>
      <c r="AA4" s="9685"/>
      <c r="AB4" s="9685"/>
      <c r="AC4" s="9685"/>
      <c r="AD4" s="9685"/>
      <c r="AE4" s="9685"/>
      <c r="AF4" s="9685"/>
      <c r="AG4" s="9685"/>
      <c r="AH4" s="9685"/>
      <c r="AI4" s="9685"/>
      <c r="AJ4" s="9685"/>
      <c r="AK4" s="9685"/>
      <c r="AL4" s="9685"/>
      <c r="AM4" s="9685"/>
      <c r="AN4" s="9685"/>
      <c r="AO4" s="9685"/>
      <c r="AP4" s="9685"/>
      <c r="AQ4" s="9685"/>
      <c r="AR4" s="9685"/>
      <c r="AS4" s="9685"/>
      <c r="AT4" s="9685"/>
      <c r="AU4" s="9685"/>
      <c r="AV4" s="9685"/>
      <c r="AW4" s="9685"/>
      <c r="AX4" s="9685"/>
      <c r="AY4" s="9685"/>
      <c r="AZ4" s="9685"/>
      <c r="BA4" s="9685"/>
      <c r="BB4" s="9685"/>
      <c r="BC4" s="9685"/>
      <c r="BD4" s="9685"/>
      <c r="BE4" s="9685"/>
      <c r="BF4" s="9685"/>
      <c r="BG4" s="9685"/>
      <c r="BH4" s="9685"/>
      <c r="BI4" s="9685"/>
      <c r="BJ4" s="9685"/>
      <c r="BK4" s="516" t="s">
        <v>629</v>
      </c>
      <c r="BL4" s="770"/>
      <c r="CG4" s="1858">
        <v>0</v>
      </c>
    </row>
    <row customHeight="1" ht="18.75" hidden="1">
      <c r="B5" s="2326"/>
      <c r="C5" s="1394"/>
      <c r="D5" s="1865"/>
      <c r="E5" s="773" t="str">
        <f>B2&amp;".2"</f>
        <v>.2</v>
      </c>
      <c r="F5" s="780" t="s">
        <v>630</v>
      </c>
      <c r="G5" s="1873" t="s">
        <v>631</v>
      </c>
      <c r="H5" s="768"/>
      <c r="I5" s="768"/>
      <c r="J5" s="4082"/>
      <c r="K5" s="4082"/>
      <c r="L5" s="4082"/>
      <c r="M5" s="4082"/>
      <c r="N5" s="4082"/>
      <c r="O5" s="4082"/>
      <c r="P5" s="9685"/>
      <c r="Q5" s="9685"/>
      <c r="R5" s="9685"/>
      <c r="S5" s="9685"/>
      <c r="T5" s="9685"/>
      <c r="U5" s="9685"/>
      <c r="V5" s="9685"/>
      <c r="W5" s="9685"/>
      <c r="X5" s="9685"/>
      <c r="Y5" s="9685"/>
      <c r="Z5" s="9685"/>
      <c r="AA5" s="9685"/>
      <c r="AB5" s="9685"/>
      <c r="AC5" s="9685"/>
      <c r="AD5" s="9685"/>
      <c r="AE5" s="9685"/>
      <c r="AF5" s="9685"/>
      <c r="AG5" s="9685"/>
      <c r="AH5" s="9685"/>
      <c r="AI5" s="9685"/>
      <c r="AJ5" s="9685"/>
      <c r="AK5" s="9685"/>
      <c r="AL5" s="9685"/>
      <c r="AM5" s="9685"/>
      <c r="AN5" s="9685"/>
      <c r="AO5" s="9685"/>
      <c r="AP5" s="9685"/>
      <c r="AQ5" s="9685"/>
      <c r="AR5" s="9685"/>
      <c r="AS5" s="9685"/>
      <c r="AT5" s="9685"/>
      <c r="AU5" s="9685"/>
      <c r="AV5" s="9685"/>
      <c r="AW5" s="9685"/>
      <c r="AX5" s="9685"/>
      <c r="AY5" s="9685"/>
      <c r="AZ5" s="9685"/>
      <c r="BA5" s="9685"/>
      <c r="BB5" s="9685"/>
      <c r="BC5" s="9685"/>
      <c r="BD5" s="9685"/>
      <c r="BE5" s="9685"/>
      <c r="BF5" s="9685"/>
      <c r="BG5" s="9685"/>
      <c r="BH5" s="9685"/>
      <c r="BI5" s="9685"/>
      <c r="BJ5" s="9685"/>
      <c r="BK5" s="516"/>
      <c r="BL5" s="770"/>
      <c r="CG5" s="1858">
        <v>0</v>
      </c>
    </row>
    <row customHeight="1" ht="18.75" hidden="1">
      <c r="B6" s="2326"/>
      <c r="C6" s="1394"/>
      <c r="D6" s="1865"/>
      <c r="E6" s="773" t="str">
        <f>B2&amp;".3"</f>
        <v>.3</v>
      </c>
      <c r="F6" s="780" t="s">
        <v>632</v>
      </c>
      <c r="G6" s="1873" t="s">
        <v>631</v>
      </c>
      <c r="H6" s="768"/>
      <c r="I6" s="768"/>
      <c r="J6" s="4082"/>
      <c r="K6" s="4082"/>
      <c r="L6" s="4082"/>
      <c r="M6" s="4082"/>
      <c r="N6" s="4082"/>
      <c r="O6" s="4082"/>
      <c r="P6" s="9685"/>
      <c r="Q6" s="9685"/>
      <c r="R6" s="9685"/>
      <c r="S6" s="9685"/>
      <c r="T6" s="9685"/>
      <c r="U6" s="9685"/>
      <c r="V6" s="9685"/>
      <c r="W6" s="9685"/>
      <c r="X6" s="9685"/>
      <c r="Y6" s="9685"/>
      <c r="Z6" s="9685"/>
      <c r="AA6" s="9685"/>
      <c r="AB6" s="9685"/>
      <c r="AC6" s="9685"/>
      <c r="AD6" s="9685"/>
      <c r="AE6" s="9685"/>
      <c r="AF6" s="9685"/>
      <c r="AG6" s="9685"/>
      <c r="AH6" s="9685"/>
      <c r="AI6" s="9685"/>
      <c r="AJ6" s="9685"/>
      <c r="AK6" s="9685"/>
      <c r="AL6" s="9685"/>
      <c r="AM6" s="9685"/>
      <c r="AN6" s="9685"/>
      <c r="AO6" s="9685"/>
      <c r="AP6" s="9685"/>
      <c r="AQ6" s="9685"/>
      <c r="AR6" s="9685"/>
      <c r="AS6" s="9685"/>
      <c r="AT6" s="9685"/>
      <c r="AU6" s="9685"/>
      <c r="AV6" s="9685"/>
      <c r="AW6" s="9685"/>
      <c r="AX6" s="9685"/>
      <c r="AY6" s="9685"/>
      <c r="AZ6" s="9685"/>
      <c r="BA6" s="9685"/>
      <c r="BB6" s="9685"/>
      <c r="BC6" s="9685"/>
      <c r="BD6" s="9685"/>
      <c r="BE6" s="9685"/>
      <c r="BF6" s="9685"/>
      <c r="BG6" s="9685"/>
      <c r="BH6" s="9685"/>
      <c r="BI6" s="9685"/>
      <c r="BJ6" s="9685"/>
      <c r="BK6" s="516"/>
      <c r="BL6" s="770"/>
      <c r="CG6" s="1858">
        <v>0</v>
      </c>
    </row>
    <row customHeight="1" ht="18.75" hidden="1">
      <c r="B7" s="2326"/>
      <c r="C7" s="1394"/>
      <c r="D7" s="1865"/>
      <c r="E7" s="773" t="str">
        <f>B2&amp;".4"</f>
        <v>.4</v>
      </c>
      <c r="F7" s="780" t="s">
        <v>633</v>
      </c>
      <c r="G7" s="1873" t="s">
        <v>625</v>
      </c>
      <c r="H7" s="782"/>
      <c r="I7" s="782"/>
      <c r="J7" s="4084"/>
      <c r="K7" s="4084"/>
      <c r="L7" s="4084"/>
      <c r="M7" s="4084"/>
      <c r="N7" s="4084"/>
      <c r="O7" s="4084"/>
      <c r="P7" s="9688"/>
      <c r="Q7" s="9688"/>
      <c r="R7" s="9688"/>
      <c r="S7" s="9688"/>
      <c r="T7" s="9688"/>
      <c r="U7" s="9688"/>
      <c r="V7" s="9688"/>
      <c r="W7" s="9688"/>
      <c r="X7" s="9688"/>
      <c r="Y7" s="9688"/>
      <c r="Z7" s="9688"/>
      <c r="AA7" s="9688"/>
      <c r="AB7" s="9688"/>
      <c r="AC7" s="9688"/>
      <c r="AD7" s="9688"/>
      <c r="AE7" s="9688"/>
      <c r="AF7" s="9688"/>
      <c r="AG7" s="9688"/>
      <c r="AH7" s="9688"/>
      <c r="AI7" s="9688"/>
      <c r="AJ7" s="9688"/>
      <c r="AK7" s="9688"/>
      <c r="AL7" s="9688"/>
      <c r="AM7" s="9688"/>
      <c r="AN7" s="9688"/>
      <c r="AO7" s="9688"/>
      <c r="AP7" s="9688"/>
      <c r="AQ7" s="9688"/>
      <c r="AR7" s="9688"/>
      <c r="AS7" s="9688"/>
      <c r="AT7" s="9688"/>
      <c r="AU7" s="9688"/>
      <c r="AV7" s="9688"/>
      <c r="AW7" s="9688"/>
      <c r="AX7" s="9688"/>
      <c r="AY7" s="9688"/>
      <c r="AZ7" s="9688"/>
      <c r="BA7" s="9688"/>
      <c r="BB7" s="9688"/>
      <c r="BC7" s="9688"/>
      <c r="BD7" s="9688"/>
      <c r="BE7" s="9688"/>
      <c r="BF7" s="9688"/>
      <c r="BG7" s="9688"/>
      <c r="BH7" s="9688"/>
      <c r="BI7" s="9688"/>
      <c r="BJ7" s="9688"/>
      <c r="BK7" s="516"/>
      <c r="BL7" s="770"/>
      <c r="CG7" s="1858">
        <v>0</v>
      </c>
    </row>
    <row s="12330" customFormat="1" customHeight="1" ht="11.25" hidden="1">
      <c r="A8" s="1214"/>
      <c r="C8" s="1863"/>
      <c r="D8" s="764"/>
      <c r="H8" s="1387">
        <v>4</v>
      </c>
      <c r="I8" s="1387">
        <v>4</v>
      </c>
      <c r="J8" s="4086">
        <v>4</v>
      </c>
      <c r="K8" s="4086">
        <v>4</v>
      </c>
      <c r="L8" s="4086">
        <v>4</v>
      </c>
      <c r="M8" s="4086">
        <v>4</v>
      </c>
      <c r="N8" s="4086">
        <v>4</v>
      </c>
      <c r="O8" s="4086">
        <v>4</v>
      </c>
      <c r="P8" s="9691">
        <v>4</v>
      </c>
      <c r="Q8" s="9691">
        <v>4</v>
      </c>
      <c r="R8" s="9691">
        <v>4</v>
      </c>
      <c r="S8" s="9691">
        <v>4</v>
      </c>
      <c r="T8" s="9691">
        <v>4</v>
      </c>
      <c r="U8" s="9691">
        <v>4</v>
      </c>
      <c r="V8" s="9691">
        <v>4</v>
      </c>
      <c r="W8" s="9691">
        <v>4</v>
      </c>
      <c r="X8" s="9691">
        <v>4</v>
      </c>
      <c r="Y8" s="9691">
        <v>4</v>
      </c>
      <c r="Z8" s="9691">
        <v>4</v>
      </c>
      <c r="AA8" s="9691">
        <v>4</v>
      </c>
      <c r="AB8" s="9691">
        <v>4</v>
      </c>
      <c r="AC8" s="9691">
        <v>4</v>
      </c>
      <c r="AD8" s="9691">
        <v>4</v>
      </c>
      <c r="AE8" s="9691">
        <v>4</v>
      </c>
      <c r="AF8" s="9691">
        <v>4</v>
      </c>
      <c r="AG8" s="9691">
        <v>4</v>
      </c>
      <c r="AH8" s="9691">
        <v>4</v>
      </c>
      <c r="AI8" s="9691">
        <v>4</v>
      </c>
      <c r="AJ8" s="9691">
        <v>4</v>
      </c>
      <c r="AK8" s="9691">
        <v>4</v>
      </c>
      <c r="AL8" s="9691">
        <v>4</v>
      </c>
      <c r="AM8" s="9691">
        <v>4</v>
      </c>
      <c r="AN8" s="9691">
        <v>4</v>
      </c>
      <c r="AO8" s="9691">
        <v>4</v>
      </c>
      <c r="AP8" s="9691">
        <v>4</v>
      </c>
      <c r="AQ8" s="9691">
        <v>4</v>
      </c>
      <c r="AR8" s="9691">
        <v>4</v>
      </c>
      <c r="AS8" s="9691">
        <v>4</v>
      </c>
      <c r="AT8" s="9691">
        <v>4</v>
      </c>
      <c r="AU8" s="9691">
        <v>4</v>
      </c>
      <c r="AV8" s="9691">
        <v>4</v>
      </c>
      <c r="AW8" s="9691">
        <v>4</v>
      </c>
      <c r="AX8" s="9691">
        <v>4</v>
      </c>
      <c r="AY8" s="9691">
        <v>4</v>
      </c>
      <c r="AZ8" s="9691">
        <v>4</v>
      </c>
      <c r="BA8" s="9691">
        <v>4</v>
      </c>
      <c r="BB8" s="9691">
        <v>4</v>
      </c>
      <c r="BC8" s="9691">
        <v>4</v>
      </c>
      <c r="BD8" s="9691">
        <v>4</v>
      </c>
      <c r="BE8" s="9691">
        <v>4</v>
      </c>
      <c r="BF8" s="9691">
        <v>4</v>
      </c>
      <c r="BG8" s="9691">
        <v>4</v>
      </c>
      <c r="BH8" s="9691">
        <v>4</v>
      </c>
      <c r="BI8" s="9691">
        <v>4</v>
      </c>
      <c r="BJ8" s="9691">
        <v>4</v>
      </c>
      <c r="BM8" s="1863"/>
      <c r="BN8" s="1863"/>
      <c r="BS8" s="1863"/>
      <c r="CG8" s="1387">
        <v>0</v>
      </c>
    </row>
    <row s="12330" customFormat="1" customHeight="1" ht="22.5" hidden="1">
      <c r="A9" s="1214"/>
      <c r="C9" s="1863"/>
      <c r="D9" s="765"/>
      <c r="E9" s="1875"/>
      <c r="F9" s="767"/>
      <c r="G9" s="1873" t="s">
        <v>631</v>
      </c>
      <c r="H9" s="768"/>
      <c r="I9" s="768"/>
      <c r="J9" s="4082"/>
      <c r="K9" s="4082"/>
      <c r="L9" s="4082"/>
      <c r="M9" s="4082"/>
      <c r="N9" s="4082"/>
      <c r="O9" s="4082"/>
      <c r="P9" s="9685"/>
      <c r="Q9" s="9685"/>
      <c r="R9" s="9685"/>
      <c r="S9" s="9685"/>
      <c r="T9" s="9685"/>
      <c r="U9" s="9685"/>
      <c r="V9" s="9685"/>
      <c r="W9" s="9685"/>
      <c r="X9" s="9685"/>
      <c r="Y9" s="9685"/>
      <c r="Z9" s="9685"/>
      <c r="AA9" s="9685"/>
      <c r="AB9" s="9685"/>
      <c r="AC9" s="9685"/>
      <c r="AD9" s="9685"/>
      <c r="AE9" s="9685"/>
      <c r="AF9" s="9685"/>
      <c r="AG9" s="9685"/>
      <c r="AH9" s="9685"/>
      <c r="AI9" s="9685"/>
      <c r="AJ9" s="9685"/>
      <c r="AK9" s="9685"/>
      <c r="AL9" s="9685"/>
      <c r="AM9" s="9685"/>
      <c r="AN9" s="9685"/>
      <c r="AO9" s="9685"/>
      <c r="AP9" s="9685"/>
      <c r="AQ9" s="9685"/>
      <c r="AR9" s="9685"/>
      <c r="AS9" s="9685"/>
      <c r="AT9" s="9685"/>
      <c r="AU9" s="9685"/>
      <c r="AV9" s="9685"/>
      <c r="AW9" s="9685"/>
      <c r="AX9" s="9685"/>
      <c r="AY9" s="9685"/>
      <c r="AZ9" s="9685"/>
      <c r="BA9" s="9685"/>
      <c r="BB9" s="9685"/>
      <c r="BC9" s="9685"/>
      <c r="BD9" s="9685"/>
      <c r="BE9" s="9685"/>
      <c r="BF9" s="9685"/>
      <c r="BG9" s="9685"/>
      <c r="BH9" s="9685"/>
      <c r="BI9" s="9685"/>
      <c r="BJ9" s="9685"/>
      <c r="BK9" s="769" t="s">
        <v>634</v>
      </c>
      <c r="BL9" s="770"/>
      <c r="BM9" s="1863"/>
      <c r="BN9" s="1863"/>
      <c r="BS9" s="1863"/>
      <c r="BV9" s="771"/>
      <c r="CB9" s="1859"/>
      <c r="CC9" s="1859"/>
      <c r="CD9" s="1859"/>
      <c r="CE9" s="1859"/>
      <c r="CF9" s="1859"/>
      <c r="CG9" s="1387">
        <v>0</v>
      </c>
    </row>
    <row customHeight="1" ht="11.25" hidden="1">
      <c r="J10" s="4065"/>
      <c r="K10" s="4065"/>
      <c r="L10" s="4065"/>
      <c r="M10" s="4065"/>
      <c r="N10" s="4065"/>
      <c r="O10" s="4065"/>
      <c r="P10" s="9665"/>
      <c r="Q10" s="9665"/>
      <c r="R10" s="9665"/>
      <c r="S10" s="9665"/>
      <c r="T10" s="9665"/>
      <c r="U10" s="9665"/>
      <c r="V10" s="9665"/>
      <c r="W10" s="9665"/>
      <c r="X10" s="9665"/>
      <c r="Y10" s="9665"/>
      <c r="Z10" s="9665"/>
      <c r="AA10" s="9665"/>
      <c r="AB10" s="9665"/>
      <c r="AC10" s="9665"/>
      <c r="AD10" s="9665"/>
      <c r="AE10" s="9665"/>
      <c r="AF10" s="9665"/>
      <c r="AG10" s="9665"/>
      <c r="AH10" s="9665"/>
      <c r="AI10" s="9665"/>
      <c r="AJ10" s="9665"/>
      <c r="AK10" s="9665"/>
      <c r="AL10" s="9665"/>
      <c r="AM10" s="9665"/>
      <c r="AN10" s="9665"/>
      <c r="AO10" s="9665"/>
      <c r="AP10" s="9665"/>
      <c r="AQ10" s="9665"/>
      <c r="AR10" s="9665"/>
      <c r="AS10" s="9665"/>
      <c r="AT10" s="9665"/>
      <c r="AU10" s="9665"/>
      <c r="AV10" s="9665"/>
      <c r="AW10" s="9665"/>
      <c r="AX10" s="9665"/>
      <c r="AY10" s="9665"/>
      <c r="AZ10" s="9665"/>
      <c r="BA10" s="9665"/>
      <c r="BB10" s="9665"/>
      <c r="BC10" s="9665"/>
      <c r="BD10" s="9665"/>
      <c r="BE10" s="9665"/>
      <c r="BF10" s="9665"/>
      <c r="BG10" s="9665"/>
      <c r="BH10" s="9665"/>
      <c r="BI10" s="9665"/>
      <c r="BJ10" s="9665"/>
      <c r="CG10" s="1858">
        <v>0</v>
      </c>
    </row>
    <row customHeight="1" ht="18.75" hidden="1">
      <c r="D11" s="1865"/>
      <c r="E11" s="773"/>
      <c r="F11" s="767"/>
      <c r="G11" s="1873" t="s">
        <v>635</v>
      </c>
      <c r="H11" s="768"/>
      <c r="I11" s="768"/>
      <c r="J11" s="4082"/>
      <c r="K11" s="4082"/>
      <c r="L11" s="4082"/>
      <c r="M11" s="4082"/>
      <c r="N11" s="4082"/>
      <c r="O11" s="4082"/>
      <c r="P11" s="9685"/>
      <c r="Q11" s="9685"/>
      <c r="R11" s="9685"/>
      <c r="S11" s="9685"/>
      <c r="T11" s="9685"/>
      <c r="U11" s="9685"/>
      <c r="V11" s="9685"/>
      <c r="W11" s="9685"/>
      <c r="X11" s="9685"/>
      <c r="Y11" s="9685"/>
      <c r="Z11" s="9685"/>
      <c r="AA11" s="9685"/>
      <c r="AB11" s="9685"/>
      <c r="AC11" s="9685"/>
      <c r="AD11" s="9685"/>
      <c r="AE11" s="9685"/>
      <c r="AF11" s="9685"/>
      <c r="AG11" s="9685"/>
      <c r="AH11" s="9685"/>
      <c r="AI11" s="9685"/>
      <c r="AJ11" s="9685"/>
      <c r="AK11" s="9685"/>
      <c r="AL11" s="9685"/>
      <c r="AM11" s="9685"/>
      <c r="AN11" s="9685"/>
      <c r="AO11" s="9685"/>
      <c r="AP11" s="9685"/>
      <c r="AQ11" s="9685"/>
      <c r="AR11" s="9685"/>
      <c r="AS11" s="9685"/>
      <c r="AT11" s="9685"/>
      <c r="AU11" s="9685"/>
      <c r="AV11" s="9685"/>
      <c r="AW11" s="9685"/>
      <c r="AX11" s="9685"/>
      <c r="AY11" s="9685"/>
      <c r="AZ11" s="9685"/>
      <c r="BA11" s="9685"/>
      <c r="BB11" s="9685"/>
      <c r="BC11" s="9685"/>
      <c r="BD11" s="9685"/>
      <c r="BE11" s="9685"/>
      <c r="BF11" s="9685"/>
      <c r="BG11" s="9685"/>
      <c r="BH11" s="9685"/>
      <c r="BI11" s="9685"/>
      <c r="BJ11" s="9685"/>
      <c r="BK11" s="516" t="s">
        <v>636</v>
      </c>
      <c r="BL11" s="770"/>
      <c r="CG11" s="1858">
        <v>0</v>
      </c>
    </row>
    <row customHeight="1" ht="11.25" hidden="1">
      <c r="J12" s="4065"/>
      <c r="K12" s="4065"/>
      <c r="L12" s="4065"/>
      <c r="M12" s="4065"/>
      <c r="N12" s="4065"/>
      <c r="O12" s="4065"/>
      <c r="P12" s="9665"/>
      <c r="Q12" s="9665"/>
      <c r="R12" s="9665"/>
      <c r="S12" s="9665"/>
      <c r="T12" s="9665"/>
      <c r="U12" s="9665"/>
      <c r="V12" s="9665"/>
      <c r="W12" s="9665"/>
      <c r="X12" s="9665"/>
      <c r="Y12" s="9665"/>
      <c r="Z12" s="9665"/>
      <c r="AA12" s="9665"/>
      <c r="AB12" s="9665"/>
      <c r="AC12" s="9665"/>
      <c r="AD12" s="9665"/>
      <c r="AE12" s="9665"/>
      <c r="AF12" s="9665"/>
      <c r="AG12" s="9665"/>
      <c r="AH12" s="9665"/>
      <c r="AI12" s="9665"/>
      <c r="AJ12" s="9665"/>
      <c r="AK12" s="9665"/>
      <c r="AL12" s="9665"/>
      <c r="AM12" s="9665"/>
      <c r="AN12" s="9665"/>
      <c r="AO12" s="9665"/>
      <c r="AP12" s="9665"/>
      <c r="AQ12" s="9665"/>
      <c r="AR12" s="9665"/>
      <c r="AS12" s="9665"/>
      <c r="AT12" s="9665"/>
      <c r="AU12" s="9665"/>
      <c r="AV12" s="9665"/>
      <c r="AW12" s="9665"/>
      <c r="AX12" s="9665"/>
      <c r="AY12" s="9665"/>
      <c r="AZ12" s="9665"/>
      <c r="BA12" s="9665"/>
      <c r="BB12" s="9665"/>
      <c r="BC12" s="9665"/>
      <c r="BD12" s="9665"/>
      <c r="BE12" s="9665"/>
      <c r="BF12" s="9665"/>
      <c r="BG12" s="9665"/>
      <c r="BH12" s="9665"/>
      <c r="BI12" s="9665"/>
      <c r="BJ12" s="9665"/>
      <c r="CG12" s="1858">
        <v>0</v>
      </c>
    </row>
    <row customHeight="1" ht="22.5" hidden="1">
      <c r="D13" s="1865"/>
      <c r="E13" s="773"/>
      <c r="F13" s="767"/>
      <c r="G13" s="1196" t="s">
        <v>637</v>
      </c>
      <c r="H13" s="772"/>
      <c r="I13" s="772"/>
      <c r="J13" s="4093"/>
      <c r="K13" s="4093"/>
      <c r="L13" s="4093"/>
      <c r="M13" s="4093"/>
      <c r="N13" s="4093"/>
      <c r="O13" s="4093"/>
      <c r="P13" s="9699"/>
      <c r="Q13" s="9699"/>
      <c r="R13" s="9699"/>
      <c r="S13" s="9699"/>
      <c r="T13" s="9699"/>
      <c r="U13" s="9699"/>
      <c r="V13" s="9699"/>
      <c r="W13" s="9699"/>
      <c r="X13" s="9699"/>
      <c r="Y13" s="9699"/>
      <c r="Z13" s="9699"/>
      <c r="AA13" s="9699"/>
      <c r="AB13" s="9699"/>
      <c r="AC13" s="9699"/>
      <c r="AD13" s="9699"/>
      <c r="AE13" s="9699"/>
      <c r="AF13" s="9699"/>
      <c r="AG13" s="9699"/>
      <c r="AH13" s="9699"/>
      <c r="AI13" s="9699"/>
      <c r="AJ13" s="9699"/>
      <c r="AK13" s="9699"/>
      <c r="AL13" s="9699"/>
      <c r="AM13" s="9699"/>
      <c r="AN13" s="9699"/>
      <c r="AO13" s="9699"/>
      <c r="AP13" s="9699"/>
      <c r="AQ13" s="9699"/>
      <c r="AR13" s="9699"/>
      <c r="AS13" s="9699"/>
      <c r="AT13" s="9699"/>
      <c r="AU13" s="9699"/>
      <c r="AV13" s="9699"/>
      <c r="AW13" s="9699"/>
      <c r="AX13" s="9699"/>
      <c r="AY13" s="9699"/>
      <c r="AZ13" s="9699"/>
      <c r="BA13" s="9699"/>
      <c r="BB13" s="9699"/>
      <c r="BC13" s="9699"/>
      <c r="BD13" s="9699"/>
      <c r="BE13" s="9699"/>
      <c r="BF13" s="9699"/>
      <c r="BG13" s="9699"/>
      <c r="BH13" s="9699"/>
      <c r="BI13" s="9699"/>
      <c r="BJ13" s="9699"/>
      <c r="BK13" s="972" t="s">
        <v>638</v>
      </c>
      <c r="BL13" s="770"/>
      <c r="CG13" s="1858">
        <v>0</v>
      </c>
    </row>
    <row customHeight="1" ht="11.25" hidden="1">
      <c r="J14" s="4065"/>
      <c r="K14" s="4065"/>
      <c r="L14" s="4065"/>
      <c r="M14" s="4065"/>
      <c r="N14" s="4065"/>
      <c r="O14" s="4065"/>
      <c r="P14" s="9665"/>
      <c r="Q14" s="9665"/>
      <c r="R14" s="9665"/>
      <c r="S14" s="9665"/>
      <c r="T14" s="9665"/>
      <c r="U14" s="9665"/>
      <c r="V14" s="9665"/>
      <c r="W14" s="9665"/>
      <c r="X14" s="9665"/>
      <c r="Y14" s="9665"/>
      <c r="Z14" s="9665"/>
      <c r="AA14" s="9665"/>
      <c r="AB14" s="9665"/>
      <c r="AC14" s="9665"/>
      <c r="AD14" s="9665"/>
      <c r="AE14" s="9665"/>
      <c r="AF14" s="9665"/>
      <c r="AG14" s="9665"/>
      <c r="AH14" s="9665"/>
      <c r="AI14" s="9665"/>
      <c r="AJ14" s="9665"/>
      <c r="AK14" s="9665"/>
      <c r="AL14" s="9665"/>
      <c r="AM14" s="9665"/>
      <c r="AN14" s="9665"/>
      <c r="AO14" s="9665"/>
      <c r="AP14" s="9665"/>
      <c r="AQ14" s="9665"/>
      <c r="AR14" s="9665"/>
      <c r="AS14" s="9665"/>
      <c r="AT14" s="9665"/>
      <c r="AU14" s="9665"/>
      <c r="AV14" s="9665"/>
      <c r="AW14" s="9665"/>
      <c r="AX14" s="9665"/>
      <c r="AY14" s="9665"/>
      <c r="AZ14" s="9665"/>
      <c r="BA14" s="9665"/>
      <c r="BB14" s="9665"/>
      <c r="BC14" s="9665"/>
      <c r="BD14" s="9665"/>
      <c r="BE14" s="9665"/>
      <c r="BF14" s="9665"/>
      <c r="BG14" s="9665"/>
      <c r="BH14" s="9665"/>
      <c r="BI14" s="9665"/>
      <c r="BJ14" s="9665"/>
      <c r="CG14" s="1858">
        <v>0</v>
      </c>
    </row>
    <row customHeight="1" ht="22.5" hidden="1">
      <c r="D15" s="1865"/>
      <c r="E15" s="773"/>
      <c r="F15" s="767"/>
      <c r="G15" s="1873" t="s">
        <v>639</v>
      </c>
      <c r="H15" s="772"/>
      <c r="I15" s="772"/>
      <c r="J15" s="4093"/>
      <c r="K15" s="4093"/>
      <c r="L15" s="4093"/>
      <c r="M15" s="4093"/>
      <c r="N15" s="4093"/>
      <c r="O15" s="4093"/>
      <c r="P15" s="9699"/>
      <c r="Q15" s="9699"/>
      <c r="R15" s="9699"/>
      <c r="S15" s="9699"/>
      <c r="T15" s="9699"/>
      <c r="U15" s="9699"/>
      <c r="V15" s="9699"/>
      <c r="W15" s="9699"/>
      <c r="X15" s="9699"/>
      <c r="Y15" s="9699"/>
      <c r="Z15" s="9699"/>
      <c r="AA15" s="9699"/>
      <c r="AB15" s="9699"/>
      <c r="AC15" s="9699"/>
      <c r="AD15" s="9699"/>
      <c r="AE15" s="9699"/>
      <c r="AF15" s="9699"/>
      <c r="AG15" s="9699"/>
      <c r="AH15" s="9699"/>
      <c r="AI15" s="9699"/>
      <c r="AJ15" s="9699"/>
      <c r="AK15" s="9699"/>
      <c r="AL15" s="9699"/>
      <c r="AM15" s="9699"/>
      <c r="AN15" s="9699"/>
      <c r="AO15" s="9699"/>
      <c r="AP15" s="9699"/>
      <c r="AQ15" s="9699"/>
      <c r="AR15" s="9699"/>
      <c r="AS15" s="9699"/>
      <c r="AT15" s="9699"/>
      <c r="AU15" s="9699"/>
      <c r="AV15" s="9699"/>
      <c r="AW15" s="9699"/>
      <c r="AX15" s="9699"/>
      <c r="AY15" s="9699"/>
      <c r="AZ15" s="9699"/>
      <c r="BA15" s="9699"/>
      <c r="BB15" s="9699"/>
      <c r="BC15" s="9699"/>
      <c r="BD15" s="9699"/>
      <c r="BE15" s="9699"/>
      <c r="BF15" s="9699"/>
      <c r="BG15" s="9699"/>
      <c r="BH15" s="9699"/>
      <c r="BI15" s="9699"/>
      <c r="BJ15" s="9699"/>
      <c r="BK15" s="516" t="s">
        <v>640</v>
      </c>
      <c r="BL15" s="770"/>
      <c r="CG15" s="1858">
        <v>0</v>
      </c>
    </row>
    <row customHeight="1" ht="11.25" hidden="1">
      <c r="J16" s="4065"/>
      <c r="K16" s="4065"/>
      <c r="L16" s="4065"/>
      <c r="M16" s="4065"/>
      <c r="N16" s="4065"/>
      <c r="O16" s="4065"/>
      <c r="P16" s="9665"/>
      <c r="Q16" s="9665"/>
      <c r="R16" s="9665"/>
      <c r="S16" s="9665"/>
      <c r="T16" s="9665"/>
      <c r="U16" s="9665"/>
      <c r="V16" s="9665"/>
      <c r="W16" s="9665"/>
      <c r="X16" s="9665"/>
      <c r="Y16" s="9665"/>
      <c r="Z16" s="9665"/>
      <c r="AA16" s="9665"/>
      <c r="AB16" s="9665"/>
      <c r="AC16" s="9665"/>
      <c r="AD16" s="9665"/>
      <c r="AE16" s="9665"/>
      <c r="AF16" s="9665"/>
      <c r="AG16" s="9665"/>
      <c r="AH16" s="9665"/>
      <c r="AI16" s="9665"/>
      <c r="AJ16" s="9665"/>
      <c r="AK16" s="9665"/>
      <c r="AL16" s="9665"/>
      <c r="AM16" s="9665"/>
      <c r="AN16" s="9665"/>
      <c r="AO16" s="9665"/>
      <c r="AP16" s="9665"/>
      <c r="AQ16" s="9665"/>
      <c r="AR16" s="9665"/>
      <c r="AS16" s="9665"/>
      <c r="AT16" s="9665"/>
      <c r="AU16" s="9665"/>
      <c r="AV16" s="9665"/>
      <c r="AW16" s="9665"/>
      <c r="AX16" s="9665"/>
      <c r="AY16" s="9665"/>
      <c r="AZ16" s="9665"/>
      <c r="BA16" s="9665"/>
      <c r="BB16" s="9665"/>
      <c r="BC16" s="9665"/>
      <c r="BD16" s="9665"/>
      <c r="BE16" s="9665"/>
      <c r="BF16" s="9665"/>
      <c r="BG16" s="9665"/>
      <c r="BH16" s="9665"/>
      <c r="BI16" s="9665"/>
      <c r="BJ16" s="9665"/>
      <c r="CG16" s="1858">
        <v>0</v>
      </c>
    </row>
    <row customHeight="1" ht="22.5" hidden="1">
      <c r="D17" s="1865"/>
      <c r="E17" s="773"/>
      <c r="F17" s="767"/>
      <c r="G17" s="1873" t="s">
        <v>641</v>
      </c>
      <c r="H17" s="772"/>
      <c r="I17" s="772"/>
      <c r="J17" s="4093"/>
      <c r="K17" s="4093"/>
      <c r="L17" s="4093"/>
      <c r="M17" s="4093"/>
      <c r="N17" s="4093"/>
      <c r="O17" s="4093"/>
      <c r="P17" s="9699"/>
      <c r="Q17" s="9699"/>
      <c r="R17" s="9699"/>
      <c r="S17" s="9699"/>
      <c r="T17" s="9699"/>
      <c r="U17" s="9699"/>
      <c r="V17" s="9699"/>
      <c r="W17" s="9699"/>
      <c r="X17" s="9699"/>
      <c r="Y17" s="9699"/>
      <c r="Z17" s="9699"/>
      <c r="AA17" s="9699"/>
      <c r="AB17" s="9699"/>
      <c r="AC17" s="9699"/>
      <c r="AD17" s="9699"/>
      <c r="AE17" s="9699"/>
      <c r="AF17" s="9699"/>
      <c r="AG17" s="9699"/>
      <c r="AH17" s="9699"/>
      <c r="AI17" s="9699"/>
      <c r="AJ17" s="9699"/>
      <c r="AK17" s="9699"/>
      <c r="AL17" s="9699"/>
      <c r="AM17" s="9699"/>
      <c r="AN17" s="9699"/>
      <c r="AO17" s="9699"/>
      <c r="AP17" s="9699"/>
      <c r="AQ17" s="9699"/>
      <c r="AR17" s="9699"/>
      <c r="AS17" s="9699"/>
      <c r="AT17" s="9699"/>
      <c r="AU17" s="9699"/>
      <c r="AV17" s="9699"/>
      <c r="AW17" s="9699"/>
      <c r="AX17" s="9699"/>
      <c r="AY17" s="9699"/>
      <c r="AZ17" s="9699"/>
      <c r="BA17" s="9699"/>
      <c r="BB17" s="9699"/>
      <c r="BC17" s="9699"/>
      <c r="BD17" s="9699"/>
      <c r="BE17" s="9699"/>
      <c r="BF17" s="9699"/>
      <c r="BG17" s="9699"/>
      <c r="BH17" s="9699"/>
      <c r="BI17" s="9699"/>
      <c r="BJ17" s="9699"/>
      <c r="BK17" s="516" t="s">
        <v>642</v>
      </c>
      <c r="BL17" s="770"/>
      <c r="CG17" s="1858">
        <v>0</v>
      </c>
    </row>
    <row customHeight="1" ht="11.25" hidden="1">
      <c r="J18" s="4065"/>
      <c r="K18" s="4065"/>
      <c r="L18" s="4065"/>
      <c r="M18" s="4065"/>
      <c r="N18" s="4065"/>
      <c r="O18" s="4065"/>
      <c r="P18" s="9665"/>
      <c r="Q18" s="9665"/>
      <c r="R18" s="9665"/>
      <c r="S18" s="9665"/>
      <c r="T18" s="9665"/>
      <c r="U18" s="9665"/>
      <c r="V18" s="9665"/>
      <c r="W18" s="9665"/>
      <c r="X18" s="9665"/>
      <c r="Y18" s="9665"/>
      <c r="Z18" s="9665"/>
      <c r="AA18" s="9665"/>
      <c r="AB18" s="9665"/>
      <c r="AC18" s="9665"/>
      <c r="AD18" s="9665"/>
      <c r="AE18" s="9665"/>
      <c r="AF18" s="9665"/>
      <c r="AG18" s="9665"/>
      <c r="AH18" s="9665"/>
      <c r="AI18" s="9665"/>
      <c r="AJ18" s="9665"/>
      <c r="AK18" s="9665"/>
      <c r="AL18" s="9665"/>
      <c r="AM18" s="9665"/>
      <c r="AN18" s="9665"/>
      <c r="AO18" s="9665"/>
      <c r="AP18" s="9665"/>
      <c r="AQ18" s="9665"/>
      <c r="AR18" s="9665"/>
      <c r="AS18" s="9665"/>
      <c r="AT18" s="9665"/>
      <c r="AU18" s="9665"/>
      <c r="AV18" s="9665"/>
      <c r="AW18" s="9665"/>
      <c r="AX18" s="9665"/>
      <c r="AY18" s="9665"/>
      <c r="AZ18" s="9665"/>
      <c r="BA18" s="9665"/>
      <c r="BB18" s="9665"/>
      <c r="BC18" s="9665"/>
      <c r="BD18" s="9665"/>
      <c r="BE18" s="9665"/>
      <c r="BF18" s="9665"/>
      <c r="BG18" s="9665"/>
      <c r="BH18" s="9665"/>
      <c r="BI18" s="9665"/>
      <c r="BJ18" s="9665"/>
      <c r="CG18" s="1858">
        <v>0</v>
      </c>
    </row>
    <row s="12217" customFormat="1" customHeight="1" ht="11.25" hidden="1">
      <c r="A19" s="1214"/>
      <c r="B19" s="1387"/>
      <c r="C19" s="1863"/>
      <c r="D19" s="589"/>
      <c r="J19" s="4096"/>
      <c r="K19" s="4096"/>
      <c r="L19" s="4096"/>
      <c r="M19" s="4096"/>
      <c r="N19" s="4096"/>
      <c r="O19" s="4096"/>
      <c r="P19" s="9703"/>
      <c r="Q19" s="9703"/>
      <c r="R19" s="9703"/>
      <c r="S19" s="9703"/>
      <c r="T19" s="9703"/>
      <c r="U19" s="9703"/>
      <c r="V19" s="9703"/>
      <c r="W19" s="9703"/>
      <c r="X19" s="9703"/>
      <c r="Y19" s="9703"/>
      <c r="Z19" s="9703"/>
      <c r="AA19" s="9703"/>
      <c r="AB19" s="9703"/>
      <c r="AC19" s="9703"/>
      <c r="AD19" s="9703"/>
      <c r="AE19" s="9703"/>
      <c r="AF19" s="9703"/>
      <c r="AG19" s="9703"/>
      <c r="AH19" s="9703"/>
      <c r="AI19" s="9703"/>
      <c r="AJ19" s="9703"/>
      <c r="AK19" s="9703"/>
      <c r="AL19" s="9703"/>
      <c r="AM19" s="9703"/>
      <c r="AN19" s="9703"/>
      <c r="AO19" s="9703"/>
      <c r="AP19" s="9703"/>
      <c r="AQ19" s="9703"/>
      <c r="AR19" s="9703"/>
      <c r="AS19" s="9703"/>
      <c r="AT19" s="9703"/>
      <c r="AU19" s="9703"/>
      <c r="AV19" s="9703"/>
      <c r="AW19" s="9703"/>
      <c r="AX19" s="9703"/>
      <c r="AY19" s="9703"/>
      <c r="AZ19" s="9703"/>
      <c r="BA19" s="9703"/>
      <c r="BB19" s="9703"/>
      <c r="BC19" s="9703"/>
      <c r="BD19" s="9703"/>
      <c r="BE19" s="9703"/>
      <c r="BF19" s="9703"/>
      <c r="BG19" s="9703"/>
      <c r="BH19" s="9703"/>
      <c r="BI19" s="9703"/>
      <c r="BJ19" s="9703"/>
      <c r="BK19" s="1859">
        <v>4</v>
      </c>
      <c r="BL19" s="1387"/>
      <c r="BM19" s="1863"/>
      <c r="BN19" s="1863"/>
      <c r="BO19" s="1387"/>
      <c r="BP19" s="1387"/>
      <c r="BQ19" s="1387"/>
      <c r="BR19" s="1387"/>
      <c r="BS19" s="1863"/>
      <c r="BT19" s="1387"/>
      <c r="BU19" s="1387"/>
      <c r="BV19" s="771"/>
      <c r="BW19" s="1387"/>
      <c r="BX19" s="1387"/>
      <c r="BY19" s="1387"/>
      <c r="BZ19" s="1387"/>
      <c r="CA19" s="1387"/>
      <c r="CG19" s="1859">
        <v>0</v>
      </c>
    </row>
    <row customHeight="1" ht="11.549999999999999">
      <c r="J20" s="4065"/>
      <c r="K20" s="4065"/>
      <c r="L20" s="4065"/>
      <c r="M20" s="4065"/>
      <c r="N20" s="4065"/>
      <c r="O20" s="4065"/>
      <c r="P20" s="9665"/>
      <c r="Q20" s="9665"/>
      <c r="R20" s="9665"/>
      <c r="S20" s="9665"/>
      <c r="T20" s="9665"/>
      <c r="U20" s="9665"/>
      <c r="V20" s="9665"/>
      <c r="W20" s="9665"/>
      <c r="X20" s="9665"/>
      <c r="Y20" s="9665"/>
      <c r="Z20" s="9665"/>
      <c r="AA20" s="9665"/>
      <c r="AB20" s="9665"/>
      <c r="AC20" s="9665"/>
      <c r="AD20" s="9665"/>
      <c r="AE20" s="9665"/>
      <c r="AF20" s="9665"/>
      <c r="AG20" s="9665"/>
      <c r="AH20" s="9665"/>
      <c r="AI20" s="9665"/>
      <c r="AJ20" s="9665"/>
      <c r="AK20" s="9665"/>
      <c r="AL20" s="9665"/>
      <c r="AM20" s="9665"/>
      <c r="AN20" s="9665"/>
      <c r="AO20" s="9665"/>
      <c r="AP20" s="9665"/>
      <c r="AQ20" s="9665"/>
      <c r="AR20" s="9665"/>
      <c r="AS20" s="9665"/>
      <c r="AT20" s="9665"/>
      <c r="AU20" s="9665"/>
      <c r="AV20" s="9665"/>
      <c r="AW20" s="9665"/>
      <c r="AX20" s="9665"/>
      <c r="AY20" s="9665"/>
      <c r="AZ20" s="9665"/>
      <c r="BA20" s="9665"/>
      <c r="BB20" s="9665"/>
      <c r="BC20" s="9665"/>
      <c r="BD20" s="9665"/>
      <c r="BE20" s="9665"/>
      <c r="BF20" s="9665"/>
      <c r="BG20" s="9665"/>
      <c r="BH20" s="9665"/>
      <c r="BI20" s="9665"/>
      <c r="BJ20" s="9665"/>
      <c r="CG20" s="1858">
        <v>11</v>
      </c>
    </row>
    <row customHeight="1" ht="25.2">
      <c r="E21" s="247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5"/>
      <c r="G21" s="2475"/>
      <c r="H21" s="2475"/>
      <c r="I21" s="2475"/>
      <c r="J21" s="4097"/>
      <c r="K21" s="4097"/>
      <c r="L21" s="4097"/>
      <c r="M21" s="4097"/>
      <c r="N21" s="4097"/>
      <c r="O21" s="4097"/>
      <c r="P21" s="9705"/>
      <c r="Q21" s="9705"/>
      <c r="R21" s="9705"/>
      <c r="S21" s="9705"/>
      <c r="T21" s="9705"/>
      <c r="U21" s="9705"/>
      <c r="V21" s="9705"/>
      <c r="W21" s="9705"/>
      <c r="X21" s="9705"/>
      <c r="Y21" s="9705"/>
      <c r="Z21" s="9705"/>
      <c r="AA21" s="9705"/>
      <c r="AB21" s="9705"/>
      <c r="AC21" s="9705"/>
      <c r="AD21" s="9705"/>
      <c r="AE21" s="9705"/>
      <c r="AF21" s="9705"/>
      <c r="AG21" s="9705"/>
      <c r="AH21" s="9705"/>
      <c r="AI21" s="9705"/>
      <c r="AJ21" s="9705"/>
      <c r="AK21" s="9705"/>
      <c r="AL21" s="9705"/>
      <c r="AM21" s="9705"/>
      <c r="AN21" s="9705"/>
      <c r="AO21" s="9705"/>
      <c r="AP21" s="9705"/>
      <c r="AQ21" s="9705"/>
      <c r="AR21" s="9705"/>
      <c r="AS21" s="9705"/>
      <c r="AT21" s="9705"/>
      <c r="AU21" s="9705"/>
      <c r="AV21" s="9705"/>
      <c r="AW21" s="9705"/>
      <c r="AX21" s="9705"/>
      <c r="AY21" s="9705"/>
      <c r="AZ21" s="9705"/>
      <c r="BA21" s="9705"/>
      <c r="BB21" s="9705"/>
      <c r="BC21" s="9705"/>
      <c r="BD21" s="9705"/>
      <c r="BE21" s="9705"/>
      <c r="BF21" s="9705"/>
      <c r="BG21" s="9705"/>
      <c r="BH21" s="9705"/>
      <c r="BI21" s="9705"/>
      <c r="BJ21" s="9705"/>
      <c r="BK21" s="783"/>
      <c r="CG21" s="1858">
        <v>24</v>
      </c>
    </row>
    <row customHeight="1" ht="25.2">
      <c r="E22" s="2476" t="str">
        <f>IF(org=0,"Не определено",org)</f>
        <v>АО "Байкалэнерго"</v>
      </c>
      <c r="F22" s="2476"/>
      <c r="G22" s="2476"/>
      <c r="H22" s="2476"/>
      <c r="I22" s="2476"/>
      <c r="J22" s="4099"/>
      <c r="K22" s="4099"/>
      <c r="L22" s="4099"/>
      <c r="M22" s="4099"/>
      <c r="N22" s="4099"/>
      <c r="O22" s="4099"/>
      <c r="P22" s="9708"/>
      <c r="Q22" s="9708"/>
      <c r="R22" s="9708"/>
      <c r="S22" s="9708"/>
      <c r="T22" s="9708"/>
      <c r="U22" s="9708"/>
      <c r="V22" s="9708"/>
      <c r="W22" s="9708"/>
      <c r="X22" s="9708"/>
      <c r="Y22" s="9708"/>
      <c r="Z22" s="9708"/>
      <c r="AA22" s="9708"/>
      <c r="AB22" s="9708"/>
      <c r="AC22" s="9708"/>
      <c r="AD22" s="9708"/>
      <c r="AE22" s="9708"/>
      <c r="AF22" s="9708"/>
      <c r="AG22" s="9708"/>
      <c r="AH22" s="9708"/>
      <c r="AI22" s="9708"/>
      <c r="AJ22" s="9708"/>
      <c r="AK22" s="9708"/>
      <c r="AL22" s="9708"/>
      <c r="AM22" s="9708"/>
      <c r="AN22" s="9708"/>
      <c r="AO22" s="9708"/>
      <c r="AP22" s="9708"/>
      <c r="AQ22" s="9708"/>
      <c r="AR22" s="9708"/>
      <c r="AS22" s="9708"/>
      <c r="AT22" s="9708"/>
      <c r="AU22" s="9708"/>
      <c r="AV22" s="9708"/>
      <c r="AW22" s="9708"/>
      <c r="AX22" s="9708"/>
      <c r="AY22" s="9708"/>
      <c r="AZ22" s="9708"/>
      <c r="BA22" s="9708"/>
      <c r="BB22" s="9708"/>
      <c r="BC22" s="9708"/>
      <c r="BD22" s="9708"/>
      <c r="BE22" s="9708"/>
      <c r="BF22" s="9708"/>
      <c r="BG22" s="9708"/>
      <c r="BH22" s="9708"/>
      <c r="BI22" s="9708"/>
      <c r="BJ22" s="9708"/>
      <c r="CG22" s="1858">
        <v>24</v>
      </c>
    </row>
    <row customHeight="1" ht="11.549999999999999">
      <c r="E23" s="1362"/>
      <c r="F23" s="1362"/>
      <c r="G23" s="1362"/>
      <c r="H23" s="1362"/>
      <c r="I23" s="1362"/>
      <c r="J23" s="4101" t="s">
        <v>22</v>
      </c>
      <c r="K23" s="4101" t="s">
        <v>22</v>
      </c>
      <c r="L23" s="4101" t="s">
        <v>22</v>
      </c>
      <c r="M23" s="4101" t="s">
        <v>22</v>
      </c>
      <c r="N23" s="4101" t="s">
        <v>22</v>
      </c>
      <c r="O23" s="4101" t="s">
        <v>22</v>
      </c>
      <c r="P23" s="9711" t="s">
        <v>22</v>
      </c>
      <c r="Q23" s="9711" t="s">
        <v>22</v>
      </c>
      <c r="R23" s="9711" t="s">
        <v>22</v>
      </c>
      <c r="S23" s="9711" t="s">
        <v>22</v>
      </c>
      <c r="T23" s="9711" t="s">
        <v>22</v>
      </c>
      <c r="U23" s="9711" t="s">
        <v>22</v>
      </c>
      <c r="V23" s="9711" t="s">
        <v>22</v>
      </c>
      <c r="W23" s="9711" t="s">
        <v>22</v>
      </c>
      <c r="X23" s="9711" t="s">
        <v>22</v>
      </c>
      <c r="Y23" s="9711" t="s">
        <v>22</v>
      </c>
      <c r="Z23" s="9711" t="s">
        <v>22</v>
      </c>
      <c r="AA23" s="9711" t="s">
        <v>22</v>
      </c>
      <c r="AB23" s="9711" t="s">
        <v>22</v>
      </c>
      <c r="AC23" s="9711" t="s">
        <v>22</v>
      </c>
      <c r="AD23" s="9711" t="s">
        <v>22</v>
      </c>
      <c r="AE23" s="9711" t="s">
        <v>22</v>
      </c>
      <c r="AF23" s="9711" t="s">
        <v>22</v>
      </c>
      <c r="AG23" s="9711" t="s">
        <v>22</v>
      </c>
      <c r="AH23" s="9711" t="s">
        <v>22</v>
      </c>
      <c r="AI23" s="9711" t="s">
        <v>22</v>
      </c>
      <c r="AJ23" s="9711" t="s">
        <v>22</v>
      </c>
      <c r="AK23" s="9711" t="s">
        <v>22</v>
      </c>
      <c r="AL23" s="9711" t="s">
        <v>22</v>
      </c>
      <c r="AM23" s="9711" t="s">
        <v>22</v>
      </c>
      <c r="AN23" s="9711" t="s">
        <v>22</v>
      </c>
      <c r="AO23" s="9711" t="s">
        <v>22</v>
      </c>
      <c r="AP23" s="9711" t="s">
        <v>22</v>
      </c>
      <c r="AQ23" s="9711" t="s">
        <v>22</v>
      </c>
      <c r="AR23" s="9711" t="s">
        <v>22</v>
      </c>
      <c r="AS23" s="9711" t="s">
        <v>22</v>
      </c>
      <c r="AT23" s="9711" t="s">
        <v>22</v>
      </c>
      <c r="AU23" s="9711" t="s">
        <v>22</v>
      </c>
      <c r="AV23" s="9711" t="s">
        <v>22</v>
      </c>
      <c r="AW23" s="9711" t="s">
        <v>22</v>
      </c>
      <c r="AX23" s="9711" t="s">
        <v>22</v>
      </c>
      <c r="AY23" s="9711" t="s">
        <v>22</v>
      </c>
      <c r="AZ23" s="9711" t="s">
        <v>22</v>
      </c>
      <c r="BA23" s="9711" t="s">
        <v>22</v>
      </c>
      <c r="BB23" s="9711" t="s">
        <v>22</v>
      </c>
      <c r="BC23" s="9711" t="s">
        <v>22</v>
      </c>
      <c r="BD23" s="9711" t="s">
        <v>22</v>
      </c>
      <c r="BE23" s="9711" t="s">
        <v>22</v>
      </c>
      <c r="BF23" s="9711" t="s">
        <v>22</v>
      </c>
      <c r="BG23" s="9711" t="s">
        <v>22</v>
      </c>
      <c r="BH23" s="9711" t="s">
        <v>22</v>
      </c>
      <c r="BI23" s="9711" t="s">
        <v>22</v>
      </c>
      <c r="BJ23" s="9711" t="s">
        <v>22</v>
      </c>
      <c r="CG23" s="1858">
        <v>11</v>
      </c>
    </row>
    <row s="12331" customFormat="1" customHeight="1" ht="1.05">
      <c r="A24" s="1394"/>
      <c r="D24" s="1869"/>
      <c r="H24" s="1116"/>
      <c r="I24" s="1116" t="s">
        <v>123</v>
      </c>
      <c r="J24" s="4103" t="s">
        <v>127</v>
      </c>
      <c r="K24" s="4103" t="s">
        <v>129</v>
      </c>
      <c r="L24" s="4103" t="s">
        <v>131</v>
      </c>
      <c r="M24" s="4103" t="s">
        <v>133</v>
      </c>
      <c r="N24" s="4103" t="s">
        <v>194</v>
      </c>
      <c r="O24" s="4103" t="s">
        <v>197</v>
      </c>
      <c r="P24" s="9714" t="s">
        <v>136</v>
      </c>
      <c r="Q24" s="9714" t="s">
        <v>643</v>
      </c>
      <c r="R24" s="9714" t="s">
        <v>200</v>
      </c>
      <c r="S24" s="9714" t="s">
        <v>644</v>
      </c>
      <c r="T24" s="9714" t="s">
        <v>645</v>
      </c>
      <c r="U24" s="9714" t="s">
        <v>646</v>
      </c>
      <c r="V24" s="9714" t="s">
        <v>647</v>
      </c>
      <c r="W24" s="9714" t="s">
        <v>648</v>
      </c>
      <c r="X24" s="9714" t="s">
        <v>649</v>
      </c>
      <c r="Y24" s="9714" t="s">
        <v>650</v>
      </c>
      <c r="Z24" s="9714" t="s">
        <v>651</v>
      </c>
      <c r="AA24" s="9714" t="s">
        <v>652</v>
      </c>
      <c r="AB24" s="9714" t="s">
        <v>653</v>
      </c>
      <c r="AC24" s="9714" t="s">
        <v>654</v>
      </c>
      <c r="AD24" s="9714" t="s">
        <v>655</v>
      </c>
      <c r="AE24" s="9714" t="s">
        <v>656</v>
      </c>
      <c r="AF24" s="9714" t="s">
        <v>657</v>
      </c>
      <c r="AG24" s="9714" t="s">
        <v>658</v>
      </c>
      <c r="AH24" s="9714" t="s">
        <v>659</v>
      </c>
      <c r="AI24" s="9714" t="s">
        <v>660</v>
      </c>
      <c r="AJ24" s="9714" t="s">
        <v>661</v>
      </c>
      <c r="AK24" s="9714" t="s">
        <v>662</v>
      </c>
      <c r="AL24" s="9714" t="s">
        <v>663</v>
      </c>
      <c r="AM24" s="9714" t="s">
        <v>203</v>
      </c>
      <c r="AN24" s="9714" t="s">
        <v>205</v>
      </c>
      <c r="AO24" s="9714" t="s">
        <v>207</v>
      </c>
      <c r="AP24" s="9714" t="s">
        <v>138</v>
      </c>
      <c r="AQ24" s="9714" t="s">
        <v>140</v>
      </c>
      <c r="AR24" s="9714" t="s">
        <v>142</v>
      </c>
      <c r="AS24" s="9714" t="s">
        <v>144</v>
      </c>
      <c r="AT24" s="9714" t="s">
        <v>146</v>
      </c>
      <c r="AU24" s="9714" t="s">
        <v>148</v>
      </c>
      <c r="AV24" s="9714" t="s">
        <v>150</v>
      </c>
      <c r="AW24" s="9714" t="s">
        <v>153</v>
      </c>
      <c r="AX24" s="9714" t="s">
        <v>156</v>
      </c>
      <c r="AY24" s="9714" t="s">
        <v>159</v>
      </c>
      <c r="AZ24" s="9714" t="s">
        <v>162</v>
      </c>
      <c r="BA24" s="9714" t="s">
        <v>165</v>
      </c>
      <c r="BB24" s="9714" t="s">
        <v>168</v>
      </c>
      <c r="BC24" s="9714" t="s">
        <v>171</v>
      </c>
      <c r="BD24" s="9714" t="s">
        <v>174</v>
      </c>
      <c r="BE24" s="9714" t="s">
        <v>177</v>
      </c>
      <c r="BF24" s="9714" t="s">
        <v>180</v>
      </c>
      <c r="BG24" s="9714" t="s">
        <v>183</v>
      </c>
      <c r="BH24" s="9714" t="s">
        <v>186</v>
      </c>
      <c r="BI24" s="9714" t="s">
        <v>189</v>
      </c>
      <c r="BJ24" s="9714" t="s">
        <v>192</v>
      </c>
      <c r="CG24" s="1863">
        <v>1</v>
      </c>
    </row>
    <row customHeight="1" ht="11.549999999999999">
      <c r="E25" s="938"/>
      <c r="F25" s="2594" t="s">
        <v>111</v>
      </c>
      <c r="G25" s="2595"/>
      <c r="H25" s="1879" t="str">
        <f>IF(H24="","",INDEX(DIFFERENTIATION_UNMERGE_VD,MATCH(H24,DIFFERENTIATION_ID_DIFF,0)))</f>
        <v/>
      </c>
      <c r="I25" s="1879" t="str">
        <f>IF(I24="","",INDEX(DIFFERENTIATION_UNMERGE_VD,MATCH(I24,DIFFERENTIATION_ID_DIFF,0)))</f>
        <v>Производство тепловой энергии. Некомбинированная выработка</v>
      </c>
      <c r="J25" s="4108" t="str">
        <f>IF(J24="","",INDEX(DIFFERENTIATION_UNMERGE_VD,MATCH(J24,DIFFERENTIATION_ID_DIFF,0)))</f>
        <v>Производство тепловой энергии. Некомбинированная выработка</v>
      </c>
      <c r="K25" s="4108" t="str">
        <f>IF(K24="","",INDEX(DIFFERENTIATION_UNMERGE_VD,MATCH(K24,DIFFERENTIATION_ID_DIFF,0)))</f>
        <v>Производство тепловой энергии. Некомбинированная выработка</v>
      </c>
      <c r="L25" s="4108" t="str">
        <f>IF(L24="","",INDEX(DIFFERENTIATION_UNMERGE_VD,MATCH(L24,DIFFERENTIATION_ID_DIFF,0)))</f>
        <v>Производство тепловой энергии. Некомбинированная выработка</v>
      </c>
      <c r="M25" s="4108" t="str">
        <f>IF(M24="","",INDEX(DIFFERENTIATION_UNMERGE_VD,MATCH(M24,DIFFERENTIATION_ID_DIFF,0)))</f>
        <v>Производство тепловой энергии. Некомбинированная выработка</v>
      </c>
      <c r="N25" s="4108" t="str">
        <f>IF(N24="","",INDEX(DIFFERENTIATION_UNMERGE_VD,MATCH(N24,DIFFERENTIATION_ID_DIFF,0)))</f>
        <v>Производство. Теплоноситель</v>
      </c>
      <c r="O25" s="4108" t="str">
        <f>IF(O24="","",INDEX(DIFFERENTIATION_UNMERGE_VD,MATCH(O24,DIFFERENTIATION_ID_DIFF,0)))</f>
        <v>Передача. Теплоноситель</v>
      </c>
      <c r="P25" s="9720" t="str">
        <f>IF(P24="","",INDEX(DIFFERENTIATION_UNMERGE_VD,MATCH(P24,DIFFERENTIATION_ID_DIFF,0)))</f>
        <v>Производство тепловой энергии. Некомбинированная выработка</v>
      </c>
      <c r="Q25" s="9720">
        <f>IF(Q24="","",INDEX(DIFFERENTIATION_UNMERGE_VD,MATCH(Q24,DIFFERENTIATION_ID_DIFF,0)))</f>
      </c>
      <c r="R25" s="9720" t="str">
        <f>IF(R24="","",INDEX(DIFFERENTIATION_UNMERGE_VD,MATCH(R24,DIFFERENTIATION_ID_DIFF,0)))</f>
        <v>Передача. Тепловая энергия</v>
      </c>
      <c r="S25" s="9720">
        <f>IF(S24="","",INDEX(DIFFERENTIATION_UNMERGE_VD,MATCH(S24,DIFFERENTIATION_ID_DIFF,0)))</f>
      </c>
      <c r="T25" s="9720">
        <f>IF(T24="","",INDEX(DIFFERENTIATION_UNMERGE_VD,MATCH(T24,DIFFERENTIATION_ID_DIFF,0)))</f>
      </c>
      <c r="U25" s="9720">
        <f>IF(U24="","",INDEX(DIFFERENTIATION_UNMERGE_VD,MATCH(U24,DIFFERENTIATION_ID_DIFF,0)))</f>
      </c>
      <c r="V25" s="9720">
        <f>IF(V24="","",INDEX(DIFFERENTIATION_UNMERGE_VD,MATCH(V24,DIFFERENTIATION_ID_DIFF,0)))</f>
      </c>
      <c r="W25" s="9720">
        <f>IF(W24="","",INDEX(DIFFERENTIATION_UNMERGE_VD,MATCH(W24,DIFFERENTIATION_ID_DIFF,0)))</f>
      </c>
      <c r="X25" s="9720">
        <f>IF(X24="","",INDEX(DIFFERENTIATION_UNMERGE_VD,MATCH(X24,DIFFERENTIATION_ID_DIFF,0)))</f>
      </c>
      <c r="Y25" s="9720">
        <f>IF(Y24="","",INDEX(DIFFERENTIATION_UNMERGE_VD,MATCH(Y24,DIFFERENTIATION_ID_DIFF,0)))</f>
      </c>
      <c r="Z25" s="9720">
        <f>IF(Z24="","",INDEX(DIFFERENTIATION_UNMERGE_VD,MATCH(Z24,DIFFERENTIATION_ID_DIFF,0)))</f>
      </c>
      <c r="AA25" s="9720">
        <f>IF(AA24="","",INDEX(DIFFERENTIATION_UNMERGE_VD,MATCH(AA24,DIFFERENTIATION_ID_DIFF,0)))</f>
      </c>
      <c r="AB25" s="9720">
        <f>IF(AB24="","",INDEX(DIFFERENTIATION_UNMERGE_VD,MATCH(AB24,DIFFERENTIATION_ID_DIFF,0)))</f>
      </c>
      <c r="AC25" s="9720">
        <f>IF(AC24="","",INDEX(DIFFERENTIATION_UNMERGE_VD,MATCH(AC24,DIFFERENTIATION_ID_DIFF,0)))</f>
      </c>
      <c r="AD25" s="9720">
        <f>IF(AD24="","",INDEX(DIFFERENTIATION_UNMERGE_VD,MATCH(AD24,DIFFERENTIATION_ID_DIFF,0)))</f>
      </c>
      <c r="AE25" s="9720">
        <f>IF(AE24="","",INDEX(DIFFERENTIATION_UNMERGE_VD,MATCH(AE24,DIFFERENTIATION_ID_DIFF,0)))</f>
      </c>
      <c r="AF25" s="9720">
        <f>IF(AF24="","",INDEX(DIFFERENTIATION_UNMERGE_VD,MATCH(AF24,DIFFERENTIATION_ID_DIFF,0)))</f>
      </c>
      <c r="AG25" s="9720">
        <f>IF(AG24="","",INDEX(DIFFERENTIATION_UNMERGE_VD,MATCH(AG24,DIFFERENTIATION_ID_DIFF,0)))</f>
      </c>
      <c r="AH25" s="9720">
        <f>IF(AH24="","",INDEX(DIFFERENTIATION_UNMERGE_VD,MATCH(AH24,DIFFERENTIATION_ID_DIFF,0)))</f>
      </c>
      <c r="AI25" s="9720">
        <f>IF(AI24="","",INDEX(DIFFERENTIATION_UNMERGE_VD,MATCH(AI24,DIFFERENTIATION_ID_DIFF,0)))</f>
      </c>
      <c r="AJ25" s="9720">
        <f>IF(AJ24="","",INDEX(DIFFERENTIATION_UNMERGE_VD,MATCH(AJ24,DIFFERENTIATION_ID_DIFF,0)))</f>
      </c>
      <c r="AK25" s="9720">
        <f>IF(AK24="","",INDEX(DIFFERENTIATION_UNMERGE_VD,MATCH(AK24,DIFFERENTIATION_ID_DIFF,0)))</f>
      </c>
      <c r="AL25" s="9720">
        <f>IF(AL24="","",INDEX(DIFFERENTIATION_UNMERGE_VD,MATCH(AL24,DIFFERENTIATION_ID_DIFF,0)))</f>
      </c>
      <c r="AM25" s="9720" t="str">
        <f>IF(AM24="","",INDEX(DIFFERENTIATION_UNMERGE_VD,MATCH(AM24,DIFFERENTIATION_ID_DIFF,0)))</f>
        <v>Передача. Тепловая энергия</v>
      </c>
      <c r="AN25" s="9720" t="str">
        <f>IF(AN24="","",INDEX(DIFFERENTIATION_UNMERGE_VD,MATCH(AN24,DIFFERENTIATION_ID_DIFF,0)))</f>
        <v>Передача. Тепловая энергия</v>
      </c>
      <c r="AO25" s="9720" t="str">
        <f>IF(AO24="","",INDEX(DIFFERENTIATION_UNMERGE_VD,MATCH(AO24,DIFFERENTIATION_ID_DIFF,0)))</f>
        <v>Передача. Тепловая энергия</v>
      </c>
      <c r="AP25" s="9720" t="str">
        <f>IF(AP24="","",INDEX(DIFFERENTIATION_UNMERGE_VD,MATCH(AP24,DIFFERENTIATION_ID_DIFF,0)))</f>
        <v>Производство тепловой энергии. Некомбинированная выработка</v>
      </c>
      <c r="AQ25" s="9720" t="str">
        <f>IF(AQ24="","",INDEX(DIFFERENTIATION_UNMERGE_VD,MATCH(AQ24,DIFFERENTIATION_ID_DIFF,0)))</f>
        <v>Производство тепловой энергии. Некомбинированная выработка</v>
      </c>
      <c r="AR25" s="9720" t="str">
        <f>IF(AR24="","",INDEX(DIFFERENTIATION_UNMERGE_VD,MATCH(AR24,DIFFERENTIATION_ID_DIFF,0)))</f>
        <v>Производство тепловой энергии. Некомбинированная выработка</v>
      </c>
      <c r="AS25" s="9720" t="str">
        <f>IF(AS24="","",INDEX(DIFFERENTIATION_UNMERGE_VD,MATCH(AS24,DIFFERENTIATION_ID_DIFF,0)))</f>
        <v>Производство тепловой энергии. Некомбинированная выработка</v>
      </c>
      <c r="AT25" s="9720" t="str">
        <f>IF(AT24="","",INDEX(DIFFERENTIATION_UNMERGE_VD,MATCH(AT24,DIFFERENTIATION_ID_DIFF,0)))</f>
        <v>Производство тепловой энергии. Некомбинированная выработка</v>
      </c>
      <c r="AU25" s="9720" t="str">
        <f>IF(AU24="","",INDEX(DIFFERENTIATION_UNMERGE_VD,MATCH(AU24,DIFFERENTIATION_ID_DIFF,0)))</f>
        <v>Производство тепловой энергии. Некомбинированная выработка</v>
      </c>
      <c r="AV25" s="9720" t="str">
        <f>IF(AV24="","",INDEX(DIFFERENTIATION_UNMERGE_VD,MATCH(AV24,DIFFERENTIATION_ID_DIFF,0)))</f>
        <v>Производство тепловой энергии. Некомбинированная выработка</v>
      </c>
      <c r="AW25" s="9720" t="str">
        <f>IF(AW24="","",INDEX(DIFFERENTIATION_UNMERGE_VD,MATCH(AW24,DIFFERENTIATION_ID_DIFF,0)))</f>
        <v>Производство тепловой энергии. Некомбинированная выработка</v>
      </c>
      <c r="AX25" s="9720" t="str">
        <f>IF(AX24="","",INDEX(DIFFERENTIATION_UNMERGE_VD,MATCH(AX24,DIFFERENTIATION_ID_DIFF,0)))</f>
        <v>Производство тепловой энергии. Некомбинированная выработка</v>
      </c>
      <c r="AY25" s="9720" t="str">
        <f>IF(AY24="","",INDEX(DIFFERENTIATION_UNMERGE_VD,MATCH(AY24,DIFFERENTIATION_ID_DIFF,0)))</f>
        <v>Производство тепловой энергии. Некомбинированная выработка</v>
      </c>
      <c r="AZ25" s="9720" t="str">
        <f>IF(AZ24="","",INDEX(DIFFERENTIATION_UNMERGE_VD,MATCH(AZ24,DIFFERENTIATION_ID_DIFF,0)))</f>
        <v>Производство тепловой энергии. Некомбинированная выработка</v>
      </c>
      <c r="BA25" s="9720" t="str">
        <f>IF(BA24="","",INDEX(DIFFERENTIATION_UNMERGE_VD,MATCH(BA24,DIFFERENTIATION_ID_DIFF,0)))</f>
        <v>Производство тепловой энергии. Некомбинированная выработка</v>
      </c>
      <c r="BB25" s="9720" t="str">
        <f>IF(BB24="","",INDEX(DIFFERENTIATION_UNMERGE_VD,MATCH(BB24,DIFFERENTIATION_ID_DIFF,0)))</f>
        <v>Производство тепловой энергии. Некомбинированная выработка</v>
      </c>
      <c r="BC25" s="9720" t="str">
        <f>IF(BC24="","",INDEX(DIFFERENTIATION_UNMERGE_VD,MATCH(BC24,DIFFERENTIATION_ID_DIFF,0)))</f>
        <v>Производство тепловой энергии. Некомбинированная выработка</v>
      </c>
      <c r="BD25" s="9720" t="str">
        <f>IF(BD24="","",INDEX(DIFFERENTIATION_UNMERGE_VD,MATCH(BD24,DIFFERENTIATION_ID_DIFF,0)))</f>
        <v>Производство тепловой энергии. Некомбинированная выработка</v>
      </c>
      <c r="BE25" s="9720" t="str">
        <f>IF(BE24="","",INDEX(DIFFERENTIATION_UNMERGE_VD,MATCH(BE24,DIFFERENTIATION_ID_DIFF,0)))</f>
        <v>Производство тепловой энергии. Некомбинированная выработка</v>
      </c>
      <c r="BF25" s="9720" t="str">
        <f>IF(BF24="","",INDEX(DIFFERENTIATION_UNMERGE_VD,MATCH(BF24,DIFFERENTIATION_ID_DIFF,0)))</f>
        <v>Производство тепловой энергии. Некомбинированная выработка</v>
      </c>
      <c r="BG25" s="9720" t="str">
        <f>IF(BG24="","",INDEX(DIFFERENTIATION_UNMERGE_VD,MATCH(BG24,DIFFERENTIATION_ID_DIFF,0)))</f>
        <v>Производство тепловой энергии. Некомбинированная выработка</v>
      </c>
      <c r="BH25" s="9720" t="str">
        <f>IF(BH24="","",INDEX(DIFFERENTIATION_UNMERGE_VD,MATCH(BH24,DIFFERENTIATION_ID_DIFF,0)))</f>
        <v>Производство тепловой энергии. Некомбинированная выработка</v>
      </c>
      <c r="BI25" s="9720" t="str">
        <f>IF(BI24="","",INDEX(DIFFERENTIATION_UNMERGE_VD,MATCH(BI24,DIFFERENTIATION_ID_DIFF,0)))</f>
        <v>Производство тепловой энергии. Некомбинированная выработка</v>
      </c>
      <c r="BJ25" s="9720" t="str">
        <f>IF(BJ24="","",INDEX(DIFFERENTIATION_UNMERGE_VD,MATCH(BJ24,DIFFERENTIATION_ID_DIFF,0)))</f>
        <v>Производство тепловой энергии. Некомбинированная выработка</v>
      </c>
      <c r="BK25" s="2354"/>
      <c r="CG25" s="1858">
        <v>11</v>
      </c>
    </row>
    <row customHeight="1" ht="11.549999999999999">
      <c r="E26" s="938"/>
      <c r="F26" s="2594" t="s">
        <v>664</v>
      </c>
      <c r="G26" s="2595"/>
      <c r="H26" s="1879" t="str">
        <f>IF(H24="","",INDEX(DIFFERENTIATION_UNMERGE_AREA,MATCH(H24,DIFFERENTIATION_ID_DIFF,0)))</f>
        <v/>
      </c>
      <c r="I26" s="1879" t="str">
        <f>IF(I24="","",INDEX(DIFFERENTIATION_UNMERGE_AREA,MATCH(I24,DIFFERENTIATION_ID_DIFF,0)))</f>
        <v>Территория 1</v>
      </c>
      <c r="J26" s="4108" t="str">
        <f>IF(J24="","",INDEX(DIFFERENTIATION_UNMERGE_AREA,MATCH(J24,DIFFERENTIATION_ID_DIFF,0)))</f>
        <v>Территория 1</v>
      </c>
      <c r="K26" s="4108" t="str">
        <f>IF(K24="","",INDEX(DIFFERENTIATION_UNMERGE_AREA,MATCH(K24,DIFFERENTIATION_ID_DIFF,0)))</f>
        <v>Территория 1</v>
      </c>
      <c r="L26" s="4108" t="str">
        <f>IF(L24="","",INDEX(DIFFERENTIATION_UNMERGE_AREA,MATCH(L24,DIFFERENTIATION_ID_DIFF,0)))</f>
        <v>Территория 1</v>
      </c>
      <c r="M26" s="4108" t="str">
        <f>IF(M24="","",INDEX(DIFFERENTIATION_UNMERGE_AREA,MATCH(M24,DIFFERENTIATION_ID_DIFF,0)))</f>
        <v>Территория 1</v>
      </c>
      <c r="N26" s="4108" t="str">
        <f>IF(N24="","",INDEX(DIFFERENTIATION_UNMERGE_AREA,MATCH(N24,DIFFERENTIATION_ID_DIFF,0)))</f>
        <v>Территория 1</v>
      </c>
      <c r="O26" s="4108" t="str">
        <f>IF(O24="","",INDEX(DIFFERENTIATION_UNMERGE_AREA,MATCH(O24,DIFFERENTIATION_ID_DIFF,0)))</f>
        <v>Территория 1</v>
      </c>
      <c r="P26" s="9720" t="str">
        <f>IF(P24="","",INDEX(DIFFERENTIATION_UNMERGE_AREA,MATCH(P24,DIFFERENTIATION_ID_DIFF,0)))</f>
        <v>Территория 2</v>
      </c>
      <c r="Q26" s="9720">
        <f>IF(Q24="","",INDEX(DIFFERENTIATION_UNMERGE_AREA,MATCH(Q24,DIFFERENTIATION_ID_DIFF,0)))</f>
      </c>
      <c r="R26" s="9720" t="str">
        <f>IF(R24="","",INDEX(DIFFERENTIATION_UNMERGE_AREA,MATCH(R24,DIFFERENTIATION_ID_DIFF,0)))</f>
        <v>Территория 2</v>
      </c>
      <c r="S26" s="9720">
        <f>IF(S24="","",INDEX(DIFFERENTIATION_UNMERGE_AREA,MATCH(S24,DIFFERENTIATION_ID_DIFF,0)))</f>
      </c>
      <c r="T26" s="9720">
        <f>IF(T24="","",INDEX(DIFFERENTIATION_UNMERGE_AREA,MATCH(T24,DIFFERENTIATION_ID_DIFF,0)))</f>
      </c>
      <c r="U26" s="9720">
        <f>IF(U24="","",INDEX(DIFFERENTIATION_UNMERGE_AREA,MATCH(U24,DIFFERENTIATION_ID_DIFF,0)))</f>
      </c>
      <c r="V26" s="9720">
        <f>IF(V24="","",INDEX(DIFFERENTIATION_UNMERGE_AREA,MATCH(V24,DIFFERENTIATION_ID_DIFF,0)))</f>
      </c>
      <c r="W26" s="9720">
        <f>IF(W24="","",INDEX(DIFFERENTIATION_UNMERGE_AREA,MATCH(W24,DIFFERENTIATION_ID_DIFF,0)))</f>
      </c>
      <c r="X26" s="9720">
        <f>IF(X24="","",INDEX(DIFFERENTIATION_UNMERGE_AREA,MATCH(X24,DIFFERENTIATION_ID_DIFF,0)))</f>
      </c>
      <c r="Y26" s="9720">
        <f>IF(Y24="","",INDEX(DIFFERENTIATION_UNMERGE_AREA,MATCH(Y24,DIFFERENTIATION_ID_DIFF,0)))</f>
      </c>
      <c r="Z26" s="9720">
        <f>IF(Z24="","",INDEX(DIFFERENTIATION_UNMERGE_AREA,MATCH(Z24,DIFFERENTIATION_ID_DIFF,0)))</f>
      </c>
      <c r="AA26" s="9720">
        <f>IF(AA24="","",INDEX(DIFFERENTIATION_UNMERGE_AREA,MATCH(AA24,DIFFERENTIATION_ID_DIFF,0)))</f>
      </c>
      <c r="AB26" s="9720">
        <f>IF(AB24="","",INDEX(DIFFERENTIATION_UNMERGE_AREA,MATCH(AB24,DIFFERENTIATION_ID_DIFF,0)))</f>
      </c>
      <c r="AC26" s="9720">
        <f>IF(AC24="","",INDEX(DIFFERENTIATION_UNMERGE_AREA,MATCH(AC24,DIFFERENTIATION_ID_DIFF,0)))</f>
      </c>
      <c r="AD26" s="9720">
        <f>IF(AD24="","",INDEX(DIFFERENTIATION_UNMERGE_AREA,MATCH(AD24,DIFFERENTIATION_ID_DIFF,0)))</f>
      </c>
      <c r="AE26" s="9720">
        <f>IF(AE24="","",INDEX(DIFFERENTIATION_UNMERGE_AREA,MATCH(AE24,DIFFERENTIATION_ID_DIFF,0)))</f>
      </c>
      <c r="AF26" s="9720">
        <f>IF(AF24="","",INDEX(DIFFERENTIATION_UNMERGE_AREA,MATCH(AF24,DIFFERENTIATION_ID_DIFF,0)))</f>
      </c>
      <c r="AG26" s="9720">
        <f>IF(AG24="","",INDEX(DIFFERENTIATION_UNMERGE_AREA,MATCH(AG24,DIFFERENTIATION_ID_DIFF,0)))</f>
      </c>
      <c r="AH26" s="9720">
        <f>IF(AH24="","",INDEX(DIFFERENTIATION_UNMERGE_AREA,MATCH(AH24,DIFFERENTIATION_ID_DIFF,0)))</f>
      </c>
      <c r="AI26" s="9720">
        <f>IF(AI24="","",INDEX(DIFFERENTIATION_UNMERGE_AREA,MATCH(AI24,DIFFERENTIATION_ID_DIFF,0)))</f>
      </c>
      <c r="AJ26" s="9720">
        <f>IF(AJ24="","",INDEX(DIFFERENTIATION_UNMERGE_AREA,MATCH(AJ24,DIFFERENTIATION_ID_DIFF,0)))</f>
      </c>
      <c r="AK26" s="9720">
        <f>IF(AK24="","",INDEX(DIFFERENTIATION_UNMERGE_AREA,MATCH(AK24,DIFFERENTIATION_ID_DIFF,0)))</f>
      </c>
      <c r="AL26" s="9720">
        <f>IF(AL24="","",INDEX(DIFFERENTIATION_UNMERGE_AREA,MATCH(AL24,DIFFERENTIATION_ID_DIFF,0)))</f>
      </c>
      <c r="AM26" s="9720" t="str">
        <f>IF(AM24="","",INDEX(DIFFERENTIATION_UNMERGE_AREA,MATCH(AM24,DIFFERENTIATION_ID_DIFF,0)))</f>
        <v>Территория 2</v>
      </c>
      <c r="AN26" s="9720" t="str">
        <f>IF(AN24="","",INDEX(DIFFERENTIATION_UNMERGE_AREA,MATCH(AN24,DIFFERENTIATION_ID_DIFF,0)))</f>
        <v>Территория 2</v>
      </c>
      <c r="AO26" s="9720" t="str">
        <f>IF(AO24="","",INDEX(DIFFERENTIATION_UNMERGE_AREA,MATCH(AO24,DIFFERENTIATION_ID_DIFF,0)))</f>
        <v>Территория 2</v>
      </c>
      <c r="AP26" s="9720" t="str">
        <f>IF(AP24="","",INDEX(DIFFERENTIATION_UNMERGE_AREA,MATCH(AP24,DIFFERENTIATION_ID_DIFF,0)))</f>
        <v>Территория 2</v>
      </c>
      <c r="AQ26" s="9720" t="str">
        <f>IF(AQ24="","",INDEX(DIFFERENTIATION_UNMERGE_AREA,MATCH(AQ24,DIFFERENTIATION_ID_DIFF,0)))</f>
        <v>Территория 2</v>
      </c>
      <c r="AR26" s="9720" t="str">
        <f>IF(AR24="","",INDEX(DIFFERENTIATION_UNMERGE_AREA,MATCH(AR24,DIFFERENTIATION_ID_DIFF,0)))</f>
        <v>Территория 2</v>
      </c>
      <c r="AS26" s="9720" t="str">
        <f>IF(AS24="","",INDEX(DIFFERENTIATION_UNMERGE_AREA,MATCH(AS24,DIFFERENTIATION_ID_DIFF,0)))</f>
        <v>Территория 2</v>
      </c>
      <c r="AT26" s="9720" t="str">
        <f>IF(AT24="","",INDEX(DIFFERENTIATION_UNMERGE_AREA,MATCH(AT24,DIFFERENTIATION_ID_DIFF,0)))</f>
        <v>Территория 2</v>
      </c>
      <c r="AU26" s="9720" t="str">
        <f>IF(AU24="","",INDEX(DIFFERENTIATION_UNMERGE_AREA,MATCH(AU24,DIFFERENTIATION_ID_DIFF,0)))</f>
        <v>Территория 2</v>
      </c>
      <c r="AV26" s="9720" t="str">
        <f>IF(AV24="","",INDEX(DIFFERENTIATION_UNMERGE_AREA,MATCH(AV24,DIFFERENTIATION_ID_DIFF,0)))</f>
        <v>Территория 2</v>
      </c>
      <c r="AW26" s="9720" t="str">
        <f>IF(AW24="","",INDEX(DIFFERENTIATION_UNMERGE_AREA,MATCH(AW24,DIFFERENTIATION_ID_DIFF,0)))</f>
        <v>Территория 2</v>
      </c>
      <c r="AX26" s="9720" t="str">
        <f>IF(AX24="","",INDEX(DIFFERENTIATION_UNMERGE_AREA,MATCH(AX24,DIFFERENTIATION_ID_DIFF,0)))</f>
        <v>Территория 2</v>
      </c>
      <c r="AY26" s="9720" t="str">
        <f>IF(AY24="","",INDEX(DIFFERENTIATION_UNMERGE_AREA,MATCH(AY24,DIFFERENTIATION_ID_DIFF,0)))</f>
        <v>Территория 2</v>
      </c>
      <c r="AZ26" s="9720" t="str">
        <f>IF(AZ24="","",INDEX(DIFFERENTIATION_UNMERGE_AREA,MATCH(AZ24,DIFFERENTIATION_ID_DIFF,0)))</f>
        <v>Территория 2</v>
      </c>
      <c r="BA26" s="9720" t="str">
        <f>IF(BA24="","",INDEX(DIFFERENTIATION_UNMERGE_AREA,MATCH(BA24,DIFFERENTIATION_ID_DIFF,0)))</f>
        <v>Территория 2</v>
      </c>
      <c r="BB26" s="9720" t="str">
        <f>IF(BB24="","",INDEX(DIFFERENTIATION_UNMERGE_AREA,MATCH(BB24,DIFFERENTIATION_ID_DIFF,0)))</f>
        <v>Территория 2</v>
      </c>
      <c r="BC26" s="9720" t="str">
        <f>IF(BC24="","",INDEX(DIFFERENTIATION_UNMERGE_AREA,MATCH(BC24,DIFFERENTIATION_ID_DIFF,0)))</f>
        <v>Территория 2</v>
      </c>
      <c r="BD26" s="9720" t="str">
        <f>IF(BD24="","",INDEX(DIFFERENTIATION_UNMERGE_AREA,MATCH(BD24,DIFFERENTIATION_ID_DIFF,0)))</f>
        <v>Территория 2</v>
      </c>
      <c r="BE26" s="9720" t="str">
        <f>IF(BE24="","",INDEX(DIFFERENTIATION_UNMERGE_AREA,MATCH(BE24,DIFFERENTIATION_ID_DIFF,0)))</f>
        <v>Территория 2</v>
      </c>
      <c r="BF26" s="9720" t="str">
        <f>IF(BF24="","",INDEX(DIFFERENTIATION_UNMERGE_AREA,MATCH(BF24,DIFFERENTIATION_ID_DIFF,0)))</f>
        <v>Территория 2</v>
      </c>
      <c r="BG26" s="9720" t="str">
        <f>IF(BG24="","",INDEX(DIFFERENTIATION_UNMERGE_AREA,MATCH(BG24,DIFFERENTIATION_ID_DIFF,0)))</f>
        <v>Территория 2</v>
      </c>
      <c r="BH26" s="9720" t="str">
        <f>IF(BH24="","",INDEX(DIFFERENTIATION_UNMERGE_AREA,MATCH(BH24,DIFFERENTIATION_ID_DIFF,0)))</f>
        <v>Территория 2</v>
      </c>
      <c r="BI26" s="9720" t="str">
        <f>IF(BI24="","",INDEX(DIFFERENTIATION_UNMERGE_AREA,MATCH(BI24,DIFFERENTIATION_ID_DIFF,0)))</f>
        <v>Территория 2</v>
      </c>
      <c r="BJ26" s="9720" t="str">
        <f>IF(BJ24="","",INDEX(DIFFERENTIATION_UNMERGE_AREA,MATCH(BJ24,DIFFERENTIATION_ID_DIFF,0)))</f>
        <v>Территория 2</v>
      </c>
      <c r="BK26" s="2354"/>
      <c r="CG26" s="1858">
        <v>11</v>
      </c>
    </row>
    <row customHeight="1" ht="11.549999999999999">
      <c r="E27" s="938"/>
      <c r="F27" s="2594" t="s">
        <v>665</v>
      </c>
      <c r="G27" s="2595"/>
      <c r="H27" s="1879" t="str">
        <f>IF(H24="","",INDEX(DIFFERENTIATION_UNMERGE_SYSTEM,MATCH(H24,DIFFERENTIATION_ID_DIFF,0)))</f>
        <v/>
      </c>
      <c r="I27" s="1879" t="str">
        <f>IF(I24="","",INDEX(DIFFERENTIATION_UNMERGE_SYSTEM,MATCH(I24,DIFFERENTIATION_ID_DIFF,0)))</f>
        <v>Котельная №1</v>
      </c>
      <c r="J27" s="4108" t="str">
        <f>IF(J24="","",INDEX(DIFFERENTIATION_UNMERGE_SYSTEM,MATCH(J24,DIFFERENTIATION_ID_DIFF,0)))</f>
        <v>Котельная №2</v>
      </c>
      <c r="K27" s="4108" t="str">
        <f>IF(K24="","",INDEX(DIFFERENTIATION_UNMERGE_SYSTEM,MATCH(K24,DIFFERENTIATION_ID_DIFF,0)))</f>
        <v>Котельная №3</v>
      </c>
      <c r="L27" s="4108" t="str">
        <f>IF(L24="","",INDEX(DIFFERENTIATION_UNMERGE_SYSTEM,MATCH(L24,DIFFERENTIATION_ID_DIFF,0)))</f>
        <v>Котельная №4</v>
      </c>
      <c r="M27" s="4108" t="str">
        <f>IF(M24="","",INDEX(DIFFERENTIATION_UNMERGE_SYSTEM,MATCH(M24,DIFFERENTIATION_ID_DIFF,0)))</f>
        <v>Котельная №5</v>
      </c>
      <c r="N27" s="4108" t="str">
        <f>IF(N24="","",INDEX(DIFFERENTIATION_UNMERGE_SYSTEM,MATCH(N24,DIFFERENTIATION_ID_DIFF,0)))</f>
        <v>Котельная №1</v>
      </c>
      <c r="O27" s="4108" t="str">
        <f>IF(O24="","",INDEX(DIFFERENTIATION_UNMERGE_SYSTEM,MATCH(O24,DIFFERENTIATION_ID_DIFF,0)))</f>
        <v>Тепловые сети</v>
      </c>
      <c r="P27" s="9720" t="str">
        <f>IF(P24="","",INDEX(DIFFERENTIATION_UNMERGE_SYSTEM,MATCH(P24,DIFFERENTIATION_ID_DIFF,0)))</f>
        <v>Ленская 6</v>
      </c>
      <c r="Q27" s="9720">
        <f>IF(Q24="","",INDEX(DIFFERENTIATION_UNMERGE_SYSTEM,MATCH(Q24,DIFFERENTIATION_ID_DIFF,0)))</f>
      </c>
      <c r="R27" s="9720" t="str">
        <f>IF(R24="","",INDEX(DIFFERENTIATION_UNMERGE_SYSTEM,MATCH(R24,DIFFERENTIATION_ID_DIFF,0)))</f>
        <v>Тепловые сети источник Ново-Иркутская ТЭЦ</v>
      </c>
      <c r="S27" s="9720">
        <f>IF(S24="","",INDEX(DIFFERENTIATION_UNMERGE_SYSTEM,MATCH(S24,DIFFERENTIATION_ID_DIFF,0)))</f>
      </c>
      <c r="T27" s="9720">
        <f>IF(T24="","",INDEX(DIFFERENTIATION_UNMERGE_SYSTEM,MATCH(T24,DIFFERENTIATION_ID_DIFF,0)))</f>
      </c>
      <c r="U27" s="9720">
        <f>IF(U24="","",INDEX(DIFFERENTIATION_UNMERGE_SYSTEM,MATCH(U24,DIFFERENTIATION_ID_DIFF,0)))</f>
      </c>
      <c r="V27" s="9720">
        <f>IF(V24="","",INDEX(DIFFERENTIATION_UNMERGE_SYSTEM,MATCH(V24,DIFFERENTIATION_ID_DIFF,0)))</f>
      </c>
      <c r="W27" s="9720">
        <f>IF(W24="","",INDEX(DIFFERENTIATION_UNMERGE_SYSTEM,MATCH(W24,DIFFERENTIATION_ID_DIFF,0)))</f>
      </c>
      <c r="X27" s="9720">
        <f>IF(X24="","",INDEX(DIFFERENTIATION_UNMERGE_SYSTEM,MATCH(X24,DIFFERENTIATION_ID_DIFF,0)))</f>
      </c>
      <c r="Y27" s="9720">
        <f>IF(Y24="","",INDEX(DIFFERENTIATION_UNMERGE_SYSTEM,MATCH(Y24,DIFFERENTIATION_ID_DIFF,0)))</f>
      </c>
      <c r="Z27" s="9720">
        <f>IF(Z24="","",INDEX(DIFFERENTIATION_UNMERGE_SYSTEM,MATCH(Z24,DIFFERENTIATION_ID_DIFF,0)))</f>
      </c>
      <c r="AA27" s="9720">
        <f>IF(AA24="","",INDEX(DIFFERENTIATION_UNMERGE_SYSTEM,MATCH(AA24,DIFFERENTIATION_ID_DIFF,0)))</f>
      </c>
      <c r="AB27" s="9720">
        <f>IF(AB24="","",INDEX(DIFFERENTIATION_UNMERGE_SYSTEM,MATCH(AB24,DIFFERENTIATION_ID_DIFF,0)))</f>
      </c>
      <c r="AC27" s="9720">
        <f>IF(AC24="","",INDEX(DIFFERENTIATION_UNMERGE_SYSTEM,MATCH(AC24,DIFFERENTIATION_ID_DIFF,0)))</f>
      </c>
      <c r="AD27" s="9720">
        <f>IF(AD24="","",INDEX(DIFFERENTIATION_UNMERGE_SYSTEM,MATCH(AD24,DIFFERENTIATION_ID_DIFF,0)))</f>
      </c>
      <c r="AE27" s="9720">
        <f>IF(AE24="","",INDEX(DIFFERENTIATION_UNMERGE_SYSTEM,MATCH(AE24,DIFFERENTIATION_ID_DIFF,0)))</f>
      </c>
      <c r="AF27" s="9720">
        <f>IF(AF24="","",INDEX(DIFFERENTIATION_UNMERGE_SYSTEM,MATCH(AF24,DIFFERENTIATION_ID_DIFF,0)))</f>
      </c>
      <c r="AG27" s="9720">
        <f>IF(AG24="","",INDEX(DIFFERENTIATION_UNMERGE_SYSTEM,MATCH(AG24,DIFFERENTIATION_ID_DIFF,0)))</f>
      </c>
      <c r="AH27" s="9720">
        <f>IF(AH24="","",INDEX(DIFFERENTIATION_UNMERGE_SYSTEM,MATCH(AH24,DIFFERENTIATION_ID_DIFF,0)))</f>
      </c>
      <c r="AI27" s="9720">
        <f>IF(AI24="","",INDEX(DIFFERENTIATION_UNMERGE_SYSTEM,MATCH(AI24,DIFFERENTIATION_ID_DIFF,0)))</f>
      </c>
      <c r="AJ27" s="9720">
        <f>IF(AJ24="","",INDEX(DIFFERENTIATION_UNMERGE_SYSTEM,MATCH(AJ24,DIFFERENTIATION_ID_DIFF,0)))</f>
      </c>
      <c r="AK27" s="9720">
        <f>IF(AK24="","",INDEX(DIFFERENTIATION_UNMERGE_SYSTEM,MATCH(AK24,DIFFERENTIATION_ID_DIFF,0)))</f>
      </c>
      <c r="AL27" s="9720">
        <f>IF(AL24="","",INDEX(DIFFERENTIATION_UNMERGE_SYSTEM,MATCH(AL24,DIFFERENTIATION_ID_DIFF,0)))</f>
      </c>
      <c r="AM27" s="9720" t="str">
        <f>IF(AM24="","",INDEX(DIFFERENTIATION_UNMERGE_SYSTEM,MATCH(AM24,DIFFERENTIATION_ID_DIFF,0)))</f>
        <v>Сибтехинвест, Полярная, 97</v>
      </c>
      <c r="AN27" s="9720" t="str">
        <f>IF(AN24="","",INDEX(DIFFERENTIATION_UNMERGE_SYSTEM,MATCH(AN24,DIFFERENTIATION_ID_DIFF,0)))</f>
        <v>Иркутскнефтепродукт, Полярная, 199</v>
      </c>
      <c r="AO27" s="9720" t="str">
        <f>IF(AO24="","",INDEX(DIFFERENTIATION_UNMERGE_SYSTEM,MATCH(AO24,DIFFERENTIATION_ID_DIFF,0)))</f>
        <v>РТРС, 4 Советская, 1</v>
      </c>
      <c r="AP27" s="9720" t="str">
        <f>IF(AP24="","",INDEX(DIFFERENTIATION_UNMERGE_SYSTEM,MATCH(AP24,DIFFERENTIATION_ID_DIFF,0)))</f>
        <v>Баррикад 159</v>
      </c>
      <c r="AQ27" s="9720" t="str">
        <f>IF(AQ24="","",INDEX(DIFFERENTIATION_UNMERGE_SYSTEM,MATCH(AQ24,DIFFERENTIATION_ID_DIFF,0)))</f>
        <v>Баррикад 145</v>
      </c>
      <c r="AR27" s="9720" t="str">
        <f>IF(AR24="","",INDEX(DIFFERENTIATION_UNMERGE_SYSTEM,MATCH(AR24,DIFFERENTIATION_ID_DIFF,0)))</f>
        <v>Зимняя 6</v>
      </c>
      <c r="AS27" s="9720" t="str">
        <f>IF(AS24="","",INDEX(DIFFERENTIATION_UNMERGE_SYSTEM,MATCH(AS24,DIFFERENTIATION_ID_DIFF,0)))</f>
        <v>Радищева 67</v>
      </c>
      <c r="AT27" s="9720" t="str">
        <f>IF(AT24="","",INDEX(DIFFERENTIATION_UNMERGE_SYSTEM,MATCH(AT24,DIFFERENTIATION_ID_DIFF,0)))</f>
        <v>Нестерова 14</v>
      </c>
      <c r="AU27" s="9720" t="str">
        <f>IF(AU24="","",INDEX(DIFFERENTIATION_UNMERGE_SYSTEM,MATCH(AU24,DIFFERENTIATION_ID_DIFF,0)))</f>
        <v>Нестерова 32</v>
      </c>
      <c r="AV27" s="9720" t="str">
        <f>IF(AV24="","",INDEX(DIFFERENTIATION_UNMERGE_SYSTEM,MATCH(AV24,DIFFERENTIATION_ID_DIFF,0)))</f>
        <v>4 Советская 1</v>
      </c>
      <c r="AW27" s="9720" t="str">
        <f>IF(AW24="","",INDEX(DIFFERENTIATION_UNMERGE_SYSTEM,MATCH(AW24,DIFFERENTIATION_ID_DIFF,0)))</f>
        <v>Вьюжная 2</v>
      </c>
      <c r="AX27" s="9720" t="str">
        <f>IF(AX24="","",INDEX(DIFFERENTIATION_UNMERGE_SYSTEM,MATCH(AX24,DIFFERENTIATION_ID_DIFF,0)))</f>
        <v>Шахтерская 22</v>
      </c>
      <c r="AY27" s="9720" t="str">
        <f>IF(AY24="","",INDEX(DIFFERENTIATION_UNMERGE_SYSTEM,MATCH(AY24,DIFFERENTIATION_ID_DIFF,0)))</f>
        <v>Иртышская 5</v>
      </c>
      <c r="AZ27" s="9720" t="str">
        <f>IF(AZ24="","",INDEX(DIFFERENTIATION_UNMERGE_SYSTEM,MATCH(AZ24,DIFFERENTIATION_ID_DIFF,0)))</f>
        <v>Сварщик</v>
      </c>
      <c r="BA27" s="9720" t="str">
        <f>IF(BA24="","",INDEX(DIFFERENTIATION_UNMERGE_SYSTEM,MATCH(BA24,DIFFERENTIATION_ID_DIFF,0)))</f>
        <v>Школа, 20</v>
      </c>
      <c r="BB27" s="9720" t="str">
        <f>IF(BB24="","",INDEX(DIFFERENTIATION_UNMERGE_SYSTEM,MATCH(BB24,DIFFERENTIATION_ID_DIFF,0)))</f>
        <v>Воровского, 18а</v>
      </c>
      <c r="BC27" s="9720" t="str">
        <f>IF(BC24="","",INDEX(DIFFERENTIATION_UNMERGE_SYSTEM,MATCH(BC24,DIFFERENTIATION_ID_DIFF,0)))</f>
        <v>1 Московская 1а</v>
      </c>
      <c r="BD27" s="9720" t="str">
        <f>IF(BD24="","",INDEX(DIFFERENTIATION_UNMERGE_SYSTEM,MATCH(BD24,DIFFERENTIATION_ID_DIFF,0)))</f>
        <v>Завод "Стройдеталь"</v>
      </c>
      <c r="BE27" s="9720" t="str">
        <f>IF(BE24="","",INDEX(DIFFERENTIATION_UNMERGE_SYSTEM,MATCH(BE24,DIFFERENTIATION_ID_DIFF,0)))</f>
        <v>КСПУ</v>
      </c>
      <c r="BF27" s="9720" t="str">
        <f>IF(BF24="","",INDEX(DIFFERENTIATION_UNMERGE_SYSTEM,MATCH(BF24,DIFFERENTIATION_ID_DIFF,0)))</f>
        <v>Напольная 90</v>
      </c>
      <c r="BG27" s="9720" t="str">
        <f>IF(BG24="","",INDEX(DIFFERENTIATION_UNMERGE_SYSTEM,MATCH(BG24,DIFFERENTIATION_ID_DIFF,0)))</f>
        <v>ДИБ</v>
      </c>
      <c r="BH27" s="9720" t="str">
        <f>IF(BH24="","",INDEX(DIFFERENTIATION_UNMERGE_SYSTEM,MATCH(BH24,DIFFERENTIATION_ID_DIFF,0)))</f>
        <v>ИЗО</v>
      </c>
      <c r="BI27" s="9720" t="str">
        <f>IF(BI24="","",INDEX(DIFFERENTIATION_UNMERGE_SYSTEM,MATCH(BI24,DIFFERENTIATION_ID_DIFF,0)))</f>
        <v>Вересовка</v>
      </c>
      <c r="BJ27" s="9720" t="str">
        <f>IF(BJ24="","",INDEX(DIFFERENTIATION_UNMERGE_SYSTEM,MATCH(BJ24,DIFFERENTIATION_ID_DIFF,0)))</f>
        <v>Падь Еловая</v>
      </c>
      <c r="BK27" s="2354"/>
      <c r="CG27" s="1858">
        <v>11</v>
      </c>
    </row>
    <row customHeight="1" ht="11.549999999999999">
      <c r="E28" s="2596" t="s">
        <v>379</v>
      </c>
      <c r="F28" s="2597"/>
      <c r="G28" s="2597"/>
      <c r="H28" s="1872"/>
      <c r="I28" s="1872"/>
      <c r="J28" s="4112"/>
      <c r="K28" s="4112"/>
      <c r="L28" s="4112"/>
      <c r="M28" s="4112"/>
      <c r="N28" s="4112"/>
      <c r="O28" s="4112"/>
      <c r="P28" s="9725"/>
      <c r="Q28" s="9725"/>
      <c r="R28" s="9725"/>
      <c r="S28" s="9725"/>
      <c r="T28" s="9725"/>
      <c r="U28" s="9725"/>
      <c r="V28" s="9725"/>
      <c r="W28" s="9725"/>
      <c r="X28" s="9725"/>
      <c r="Y28" s="9725"/>
      <c r="Z28" s="9725"/>
      <c r="AA28" s="9725"/>
      <c r="AB28" s="9725"/>
      <c r="AC28" s="9725"/>
      <c r="AD28" s="9725"/>
      <c r="AE28" s="9725"/>
      <c r="AF28" s="9725"/>
      <c r="AG28" s="9725"/>
      <c r="AH28" s="9725"/>
      <c r="AI28" s="9725"/>
      <c r="AJ28" s="9725"/>
      <c r="AK28" s="9725"/>
      <c r="AL28" s="9725"/>
      <c r="AM28" s="9725"/>
      <c r="AN28" s="9725"/>
      <c r="AO28" s="9725"/>
      <c r="AP28" s="9725"/>
      <c r="AQ28" s="9725"/>
      <c r="AR28" s="9725"/>
      <c r="AS28" s="9725"/>
      <c r="AT28" s="9725"/>
      <c r="AU28" s="9725"/>
      <c r="AV28" s="9725"/>
      <c r="AW28" s="9725"/>
      <c r="AX28" s="9725"/>
      <c r="AY28" s="9725"/>
      <c r="AZ28" s="9725"/>
      <c r="BA28" s="9725"/>
      <c r="BB28" s="9725"/>
      <c r="BC28" s="9725"/>
      <c r="BD28" s="9725"/>
      <c r="BE28" s="9725"/>
      <c r="BF28" s="9725"/>
      <c r="BG28" s="9725"/>
      <c r="BH28" s="9725"/>
      <c r="BI28" s="9725"/>
      <c r="BJ28" s="9725"/>
      <c r="BK28" s="2354"/>
      <c r="CG28" s="1858">
        <v>11</v>
      </c>
    </row>
    <row customHeight="1" ht="24">
      <c r="E29" s="1873" t="s">
        <v>87</v>
      </c>
      <c r="F29" s="1880" t="s">
        <v>381</v>
      </c>
      <c r="G29" s="1880" t="s">
        <v>666</v>
      </c>
      <c r="H29" s="1880" t="s">
        <v>382</v>
      </c>
      <c r="I29" s="1880" t="s">
        <v>382</v>
      </c>
      <c r="J29" s="4071" t="s">
        <v>382</v>
      </c>
      <c r="K29" s="4071" t="s">
        <v>382</v>
      </c>
      <c r="L29" s="4071" t="s">
        <v>382</v>
      </c>
      <c r="M29" s="4071" t="s">
        <v>382</v>
      </c>
      <c r="N29" s="4071" t="s">
        <v>382</v>
      </c>
      <c r="O29" s="4071" t="s">
        <v>382</v>
      </c>
      <c r="P29" s="9672" t="s">
        <v>382</v>
      </c>
      <c r="Q29" s="9672" t="s">
        <v>382</v>
      </c>
      <c r="R29" s="9672" t="s">
        <v>382</v>
      </c>
      <c r="S29" s="9672" t="s">
        <v>382</v>
      </c>
      <c r="T29" s="9672" t="s">
        <v>382</v>
      </c>
      <c r="U29" s="9672" t="s">
        <v>382</v>
      </c>
      <c r="V29" s="9672" t="s">
        <v>382</v>
      </c>
      <c r="W29" s="9672" t="s">
        <v>382</v>
      </c>
      <c r="X29" s="9672" t="s">
        <v>382</v>
      </c>
      <c r="Y29" s="9672" t="s">
        <v>382</v>
      </c>
      <c r="Z29" s="9672" t="s">
        <v>382</v>
      </c>
      <c r="AA29" s="9672" t="s">
        <v>382</v>
      </c>
      <c r="AB29" s="9672" t="s">
        <v>382</v>
      </c>
      <c r="AC29" s="9672" t="s">
        <v>382</v>
      </c>
      <c r="AD29" s="9672" t="s">
        <v>382</v>
      </c>
      <c r="AE29" s="9672" t="s">
        <v>382</v>
      </c>
      <c r="AF29" s="9672" t="s">
        <v>382</v>
      </c>
      <c r="AG29" s="9672" t="s">
        <v>382</v>
      </c>
      <c r="AH29" s="9672" t="s">
        <v>382</v>
      </c>
      <c r="AI29" s="9672" t="s">
        <v>382</v>
      </c>
      <c r="AJ29" s="9672" t="s">
        <v>382</v>
      </c>
      <c r="AK29" s="9672" t="s">
        <v>382</v>
      </c>
      <c r="AL29" s="9672" t="s">
        <v>382</v>
      </c>
      <c r="AM29" s="9672" t="s">
        <v>382</v>
      </c>
      <c r="AN29" s="9672" t="s">
        <v>382</v>
      </c>
      <c r="AO29" s="9672" t="s">
        <v>382</v>
      </c>
      <c r="AP29" s="9672" t="s">
        <v>382</v>
      </c>
      <c r="AQ29" s="9672" t="s">
        <v>382</v>
      </c>
      <c r="AR29" s="9672" t="s">
        <v>382</v>
      </c>
      <c r="AS29" s="9672" t="s">
        <v>382</v>
      </c>
      <c r="AT29" s="9672" t="s">
        <v>382</v>
      </c>
      <c r="AU29" s="9672" t="s">
        <v>382</v>
      </c>
      <c r="AV29" s="9672" t="s">
        <v>382</v>
      </c>
      <c r="AW29" s="9672" t="s">
        <v>382</v>
      </c>
      <c r="AX29" s="9672" t="s">
        <v>382</v>
      </c>
      <c r="AY29" s="9672" t="s">
        <v>382</v>
      </c>
      <c r="AZ29" s="9672" t="s">
        <v>382</v>
      </c>
      <c r="BA29" s="9672" t="s">
        <v>382</v>
      </c>
      <c r="BB29" s="9672" t="s">
        <v>382</v>
      </c>
      <c r="BC29" s="9672" t="s">
        <v>382</v>
      </c>
      <c r="BD29" s="9672" t="s">
        <v>382</v>
      </c>
      <c r="BE29" s="9672" t="s">
        <v>382</v>
      </c>
      <c r="BF29" s="9672" t="s">
        <v>382</v>
      </c>
      <c r="BG29" s="9672" t="s">
        <v>382</v>
      </c>
      <c r="BH29" s="9672" t="s">
        <v>382</v>
      </c>
      <c r="BI29" s="9672" t="s">
        <v>382</v>
      </c>
      <c r="BJ29" s="9672" t="s">
        <v>382</v>
      </c>
      <c r="BK29" s="2354"/>
      <c r="CG29" s="1858">
        <v>23</v>
      </c>
    </row>
    <row customHeight="1" ht="19.95">
      <c r="D30" s="1865"/>
      <c r="E30" s="773">
        <f>FHD_NUM_P_1</f>
        <v>1</v>
      </c>
      <c r="F30" s="2107" t="str">
        <f>FHD_P_1</f>
        <v>Выручка от регулируемого вида деятельности с распределением по видам деятельности</v>
      </c>
      <c r="G30" s="2105" t="s">
        <v>631</v>
      </c>
      <c r="H30" s="784"/>
      <c r="I30" s="784"/>
      <c r="J30" s="4117"/>
      <c r="K30" s="4117"/>
      <c r="L30" s="4117"/>
      <c r="M30" s="4117"/>
      <c r="N30" s="4117"/>
      <c r="O30" s="4117"/>
      <c r="P30" s="9731"/>
      <c r="Q30" s="9731"/>
      <c r="R30" s="9731"/>
      <c r="S30" s="9731"/>
      <c r="T30" s="9731"/>
      <c r="U30" s="9731"/>
      <c r="V30" s="9731"/>
      <c r="W30" s="9731"/>
      <c r="X30" s="9731"/>
      <c r="Y30" s="9731"/>
      <c r="Z30" s="9731"/>
      <c r="AA30" s="9731"/>
      <c r="AB30" s="9731"/>
      <c r="AC30" s="9731"/>
      <c r="AD30" s="9731"/>
      <c r="AE30" s="9731"/>
      <c r="AF30" s="9731"/>
      <c r="AG30" s="9731"/>
      <c r="AH30" s="9731"/>
      <c r="AI30" s="9731"/>
      <c r="AJ30" s="9731"/>
      <c r="AK30" s="9731"/>
      <c r="AL30" s="9731"/>
      <c r="AM30" s="9731"/>
      <c r="AN30" s="9731"/>
      <c r="AO30" s="9731"/>
      <c r="AP30" s="9731"/>
      <c r="AQ30" s="9731"/>
      <c r="AR30" s="9731"/>
      <c r="AS30" s="9731"/>
      <c r="AT30" s="9731"/>
      <c r="AU30" s="9731"/>
      <c r="AV30" s="9731"/>
      <c r="AW30" s="9731"/>
      <c r="AX30" s="9731"/>
      <c r="AY30" s="9731"/>
      <c r="AZ30" s="9731"/>
      <c r="BA30" s="9731"/>
      <c r="BB30" s="9731"/>
      <c r="BC30" s="9731"/>
      <c r="BD30" s="9731"/>
      <c r="BE30" s="9731"/>
      <c r="BF30" s="9731"/>
      <c r="BG30" s="9731"/>
      <c r="BH30" s="9731"/>
      <c r="BI30" s="9731"/>
      <c r="BJ30" s="9731"/>
      <c r="BK30" s="516" t="str">
        <f>FHD_NOTE_P_1</f>
        <v>Указывается выручка от регулируемого вида деятельности с распределением по видам деятельности.</v>
      </c>
      <c r="BL30" s="770"/>
      <c r="CG30" s="1858">
        <v>19</v>
      </c>
    </row>
    <row customHeight="1" ht="11.549999999999999">
      <c r="D31" s="1865"/>
      <c r="E31" s="773">
        <f>FHD_NUM_P_2</f>
        <v>2</v>
      </c>
      <c r="F31" s="2107" t="str">
        <f>FHD_P_2</f>
        <v>Себестоимость производимых товаров (оказываемых услуг) по регулируемому виду деятельности, включая:</v>
      </c>
      <c r="G31" s="2105" t="s">
        <v>631</v>
      </c>
      <c r="H31" s="785">
        <f>SUMIF($BL33:$BL71,$BL31,H33:H71)</f>
        <v>0</v>
      </c>
      <c r="I31" s="785">
        <f>SUMIF($BL33:$BL71,$BL31,I33:I71)</f>
        <v>0</v>
      </c>
      <c r="J31" s="4119">
        <f>SUMIF($BL33:$BL71,$BL31,J33:J71)</f>
        <v>0</v>
      </c>
      <c r="K31" s="4119">
        <f>SUMIF($BL33:$BL71,$BL31,K33:K71)</f>
        <v>0</v>
      </c>
      <c r="L31" s="4119">
        <f>SUMIF($BL33:$BL71,$BL31,L33:L71)</f>
        <v>0</v>
      </c>
      <c r="M31" s="4119">
        <f>SUMIF($BL33:$BL71,$BL31,M33:M71)</f>
        <v>0</v>
      </c>
      <c r="N31" s="4119">
        <f>SUMIF($BL33:$BL71,$BL31,N33:N71)</f>
        <v>0</v>
      </c>
      <c r="O31" s="4119">
        <f>SUMIF($BL33:$BL71,$BL31,O33:O71)</f>
        <v>0</v>
      </c>
      <c r="P31" s="9734">
        <f>SUMIF($BL33:$BL71,$BL31,P33:P71)</f>
        <v>0</v>
      </c>
      <c r="Q31" s="9734">
        <f>SUMIF($BL33:$BL71,$BL31,Q33:Q71)</f>
        <v>0</v>
      </c>
      <c r="R31" s="9734">
        <f>SUMIF($BL33:$BL71,$BL31,R33:R71)</f>
        <v>0</v>
      </c>
      <c r="S31" s="9734">
        <f>SUMIF($BL33:$BL71,$BL31,S33:S71)</f>
        <v>0</v>
      </c>
      <c r="T31" s="9734">
        <f>SUMIF($BL33:$BL71,$BL31,T33:T71)</f>
        <v>0</v>
      </c>
      <c r="U31" s="9734">
        <f>SUMIF($BL33:$BL71,$BL31,U33:U71)</f>
        <v>0</v>
      </c>
      <c r="V31" s="9734">
        <f>SUMIF($BL33:$BL71,$BL31,V33:V71)</f>
        <v>0</v>
      </c>
      <c r="W31" s="9734">
        <f>SUMIF($BL33:$BL71,$BL31,W33:W71)</f>
        <v>0</v>
      </c>
      <c r="X31" s="9734">
        <f>SUMIF($BL33:$BL71,$BL31,X33:X71)</f>
        <v>0</v>
      </c>
      <c r="Y31" s="9734">
        <f>SUMIF($BL33:$BL71,$BL31,Y33:Y71)</f>
        <v>0</v>
      </c>
      <c r="Z31" s="9734">
        <f>SUMIF($BL33:$BL71,$BL31,Z33:Z71)</f>
        <v>0</v>
      </c>
      <c r="AA31" s="9734">
        <f>SUMIF($BL33:$BL71,$BL31,AA33:AA71)</f>
        <v>0</v>
      </c>
      <c r="AB31" s="9734">
        <f>SUMIF($BL33:$BL71,$BL31,AB33:AB71)</f>
        <v>0</v>
      </c>
      <c r="AC31" s="9734">
        <f>SUMIF($BL33:$BL71,$BL31,AC33:AC71)</f>
        <v>0</v>
      </c>
      <c r="AD31" s="9734">
        <f>SUMIF($BL33:$BL71,$BL31,AD33:AD71)</f>
        <v>0</v>
      </c>
      <c r="AE31" s="9734">
        <f>SUMIF($BL33:$BL71,$BL31,AE33:AE71)</f>
        <v>0</v>
      </c>
      <c r="AF31" s="9734">
        <f>SUMIF($BL33:$BL71,$BL31,AF33:AF71)</f>
        <v>0</v>
      </c>
      <c r="AG31" s="9734">
        <f>SUMIF($BL33:$BL71,$BL31,AG33:AG71)</f>
        <v>0</v>
      </c>
      <c r="AH31" s="9734">
        <f>SUMIF($BL33:$BL71,$BL31,AH33:AH71)</f>
        <v>0</v>
      </c>
      <c r="AI31" s="9734">
        <f>SUMIF($BL33:$BL71,$BL31,AI33:AI71)</f>
        <v>0</v>
      </c>
      <c r="AJ31" s="9734">
        <f>SUMIF($BL33:$BL71,$BL31,AJ33:AJ71)</f>
        <v>0</v>
      </c>
      <c r="AK31" s="9734">
        <f>SUMIF($BL33:$BL71,$BL31,AK33:AK71)</f>
        <v>0</v>
      </c>
      <c r="AL31" s="9734">
        <f>SUMIF($BL33:$BL71,$BL31,AL33:AL71)</f>
        <v>0</v>
      </c>
      <c r="AM31" s="9734">
        <f>SUMIF($BL33:$BL71,$BL31,AM33:AM71)</f>
        <v>0</v>
      </c>
      <c r="AN31" s="9734">
        <f>SUMIF($BL33:$BL71,$BL31,AN33:AN71)</f>
        <v>0</v>
      </c>
      <c r="AO31" s="9734">
        <f>SUMIF($BL33:$BL71,$BL31,AO33:AO71)</f>
        <v>0</v>
      </c>
      <c r="AP31" s="9734">
        <f>SUMIF($BL33:$BL71,$BL31,AP33:AP71)</f>
        <v>0</v>
      </c>
      <c r="AQ31" s="9734">
        <f>SUMIF($BL33:$BL71,$BL31,AQ33:AQ71)</f>
        <v>0</v>
      </c>
      <c r="AR31" s="9734">
        <f>SUMIF($BL33:$BL71,$BL31,AR33:AR71)</f>
        <v>0</v>
      </c>
      <c r="AS31" s="9734">
        <f>SUMIF($BL33:$BL71,$BL31,AS33:AS71)</f>
        <v>0</v>
      </c>
      <c r="AT31" s="9734">
        <f>SUMIF($BL33:$BL71,$BL31,AT33:AT71)</f>
        <v>0</v>
      </c>
      <c r="AU31" s="9734">
        <f>SUMIF($BL33:$BL71,$BL31,AU33:AU71)</f>
        <v>0</v>
      </c>
      <c r="AV31" s="9734">
        <f>SUMIF($BL33:$BL71,$BL31,AV33:AV71)</f>
        <v>0</v>
      </c>
      <c r="AW31" s="9734">
        <f>SUMIF($BL33:$BL71,$BL31,AW33:AW71)</f>
        <v>0</v>
      </c>
      <c r="AX31" s="9734">
        <f>SUMIF($BL33:$BL71,$BL31,AX33:AX71)</f>
        <v>0</v>
      </c>
      <c r="AY31" s="9734">
        <f>SUMIF($BL33:$BL71,$BL31,AY33:AY71)</f>
        <v>0</v>
      </c>
      <c r="AZ31" s="9734">
        <f>SUMIF($BL33:$BL71,$BL31,AZ33:AZ71)</f>
        <v>0</v>
      </c>
      <c r="BA31" s="9734">
        <f>SUMIF($BL33:$BL71,$BL31,BA33:BA71)</f>
        <v>0</v>
      </c>
      <c r="BB31" s="9734">
        <f>SUMIF($BL33:$BL71,$BL31,BB33:BB71)</f>
        <v>0</v>
      </c>
      <c r="BC31" s="9734">
        <f>SUMIF($BL33:$BL71,$BL31,BC33:BC71)</f>
        <v>0</v>
      </c>
      <c r="BD31" s="9734">
        <f>SUMIF($BL33:$BL71,$BL31,BD33:BD71)</f>
        <v>0</v>
      </c>
      <c r="BE31" s="9734">
        <f>SUMIF($BL33:$BL71,$BL31,BE33:BE71)</f>
        <v>0</v>
      </c>
      <c r="BF31" s="9734">
        <f>SUMIF($BL33:$BL71,$BL31,BF33:BF71)</f>
        <v>0</v>
      </c>
      <c r="BG31" s="9734">
        <f>SUMIF($BL33:$BL71,$BL31,BG33:BG71)</f>
        <v>0</v>
      </c>
      <c r="BH31" s="9734">
        <f>SUMIF($BL33:$BL71,$BL31,BH33:BH71)</f>
        <v>0</v>
      </c>
      <c r="BI31" s="9734">
        <f>SUMIF($BL33:$BL71,$BL31,BI33:BI71)</f>
        <v>0</v>
      </c>
      <c r="BJ31" s="9734">
        <f>SUMIF($BL33:$BL71,$BL31,BJ33:BJ71)</f>
        <v>0</v>
      </c>
      <c r="BK31" s="516" t="str">
        <f>FHD_NOTE_P_2</f>
        <v>Указывается суммарная себестоимость производимых товаров.</v>
      </c>
      <c r="BL31" s="1863" t="s">
        <v>667</v>
      </c>
      <c r="CG31" s="1858">
        <v>11</v>
      </c>
    </row>
    <row customHeight="1" ht="11.549999999999999">
      <c r="D32" s="1865"/>
      <c r="E32" s="773" t="str">
        <f>FHD_NUM_P_3</f>
        <v>2.1</v>
      </c>
      <c r="F32" s="1751" t="str">
        <f>FHD_P_3</f>
        <v>Расходы на приобретаемую тепловую энергию (мощность), теплоноситель</v>
      </c>
      <c r="G32" s="2105" t="s">
        <v>631</v>
      </c>
      <c r="H32" s="784"/>
      <c r="I32" s="784"/>
      <c r="J32" s="4117"/>
      <c r="K32" s="4117"/>
      <c r="L32" s="4117"/>
      <c r="M32" s="4117"/>
      <c r="N32" s="4117"/>
      <c r="O32" s="4117"/>
      <c r="P32" s="9731"/>
      <c r="Q32" s="9731"/>
      <c r="R32" s="9731"/>
      <c r="S32" s="9731"/>
      <c r="T32" s="9731"/>
      <c r="U32" s="9731"/>
      <c r="V32" s="9731"/>
      <c r="W32" s="9731"/>
      <c r="X32" s="9731"/>
      <c r="Y32" s="9731"/>
      <c r="Z32" s="9731"/>
      <c r="AA32" s="9731"/>
      <c r="AB32" s="9731"/>
      <c r="AC32" s="9731"/>
      <c r="AD32" s="9731"/>
      <c r="AE32" s="9731"/>
      <c r="AF32" s="9731"/>
      <c r="AG32" s="9731"/>
      <c r="AH32" s="9731"/>
      <c r="AI32" s="9731"/>
      <c r="AJ32" s="9731"/>
      <c r="AK32" s="9731"/>
      <c r="AL32" s="9731"/>
      <c r="AM32" s="9731"/>
      <c r="AN32" s="9731"/>
      <c r="AO32" s="9731"/>
      <c r="AP32" s="9731"/>
      <c r="AQ32" s="9731"/>
      <c r="AR32" s="9731"/>
      <c r="AS32" s="9731"/>
      <c r="AT32" s="9731"/>
      <c r="AU32" s="9731"/>
      <c r="AV32" s="9731"/>
      <c r="AW32" s="9731"/>
      <c r="AX32" s="9731"/>
      <c r="AY32" s="9731"/>
      <c r="AZ32" s="9731"/>
      <c r="BA32" s="9731"/>
      <c r="BB32" s="9731"/>
      <c r="BC32" s="9731"/>
      <c r="BD32" s="9731"/>
      <c r="BE32" s="9731"/>
      <c r="BF32" s="9731"/>
      <c r="BG32" s="9731"/>
      <c r="BH32" s="9731"/>
      <c r="BI32" s="9731"/>
      <c r="BJ32" s="9731"/>
      <c r="BK32" s="516" t="str">
        <f>FHD_NOTE_P_3</f>
        <v/>
      </c>
      <c r="BL32" s="1863" t="str">
        <f>IF((LEN(E32)-LEN(SUBSTITUTE(E32,".","")))/LEN(".")=1,"p","")</f>
        <v>p</v>
      </c>
      <c r="CG32" s="1858">
        <v>11</v>
      </c>
    </row>
    <row customHeight="1" ht="11.25">
      <c r="A33" s="2598" t="s">
        <v>668</v>
      </c>
      <c r="D33" s="1865"/>
      <c r="E33" s="773" t="str">
        <f>FHD_NUM_P_4</f>
        <v>2.2</v>
      </c>
      <c r="F33" s="17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05" t="s">
        <v>631</v>
      </c>
      <c r="H33" s="785">
        <f>SUMIF($F34:$F40,$F3,H34:H40)</f>
        <v>0</v>
      </c>
      <c r="I33" s="785">
        <f>SUMIF($F34:$F40,$F3,I34:I40)</f>
        <v>0</v>
      </c>
      <c r="J33" s="4119">
        <f>SUMIF($F34:$F40,$F3,J34:J40)</f>
        <v>0</v>
      </c>
      <c r="K33" s="4119">
        <f>SUMIF($F34:$F40,$F3,K34:K40)</f>
        <v>0</v>
      </c>
      <c r="L33" s="4119">
        <f>SUMIF($F34:$F40,$F3,L34:L40)</f>
        <v>0</v>
      </c>
      <c r="M33" s="4119">
        <f>SUMIF($F34:$F40,$F3,M34:M40)</f>
        <v>0</v>
      </c>
      <c r="N33" s="4119">
        <f>SUMIF($F34:$F40,$F3,N34:N40)</f>
        <v>0</v>
      </c>
      <c r="O33" s="4119">
        <f>SUMIF($F34:$F40,$F3,O34:O40)</f>
        <v>0</v>
      </c>
      <c r="P33" s="9734">
        <f>SUMIF($F34:$F40,$F3,P34:P40)</f>
        <v>0</v>
      </c>
      <c r="Q33" s="9734">
        <f>SUMIF($F34:$F40,$F3,Q34:Q40)</f>
        <v>0</v>
      </c>
      <c r="R33" s="9734">
        <f>SUMIF($F34:$F40,$F3,R34:R40)</f>
        <v>0</v>
      </c>
      <c r="S33" s="9734">
        <f>SUMIF($F34:$F40,$F3,S34:S40)</f>
        <v>0</v>
      </c>
      <c r="T33" s="9734">
        <f>SUMIF($F34:$F40,$F3,T34:T40)</f>
        <v>0</v>
      </c>
      <c r="U33" s="9734">
        <f>SUMIF($F34:$F40,$F3,U34:U40)</f>
        <v>0</v>
      </c>
      <c r="V33" s="9734">
        <f>SUMIF($F34:$F40,$F3,V34:V40)</f>
        <v>0</v>
      </c>
      <c r="W33" s="9734">
        <f>SUMIF($F34:$F40,$F3,W34:W40)</f>
        <v>0</v>
      </c>
      <c r="X33" s="9734">
        <f>SUMIF($F34:$F40,$F3,X34:X40)</f>
        <v>0</v>
      </c>
      <c r="Y33" s="9734">
        <f>SUMIF($F34:$F40,$F3,Y34:Y40)</f>
        <v>0</v>
      </c>
      <c r="Z33" s="9734">
        <f>SUMIF($F34:$F40,$F3,Z34:Z40)</f>
        <v>0</v>
      </c>
      <c r="AA33" s="9734">
        <f>SUMIF($F34:$F40,$F3,AA34:AA40)</f>
        <v>0</v>
      </c>
      <c r="AB33" s="9734">
        <f>SUMIF($F34:$F40,$F3,AB34:AB40)</f>
        <v>0</v>
      </c>
      <c r="AC33" s="9734">
        <f>SUMIF($F34:$F40,$F3,AC34:AC40)</f>
        <v>0</v>
      </c>
      <c r="AD33" s="9734">
        <f>SUMIF($F34:$F40,$F3,AD34:AD40)</f>
        <v>0</v>
      </c>
      <c r="AE33" s="9734">
        <f>SUMIF($F34:$F40,$F3,AE34:AE40)</f>
        <v>0</v>
      </c>
      <c r="AF33" s="9734">
        <f>SUMIF($F34:$F40,$F3,AF34:AF40)</f>
        <v>0</v>
      </c>
      <c r="AG33" s="9734">
        <f>SUMIF($F34:$F40,$F3,AG34:AG40)</f>
        <v>0</v>
      </c>
      <c r="AH33" s="9734">
        <f>SUMIF($F34:$F40,$F3,AH34:AH40)</f>
        <v>0</v>
      </c>
      <c r="AI33" s="9734">
        <f>SUMIF($F34:$F40,$F3,AI34:AI40)</f>
        <v>0</v>
      </c>
      <c r="AJ33" s="9734">
        <f>SUMIF($F34:$F40,$F3,AJ34:AJ40)</f>
        <v>0</v>
      </c>
      <c r="AK33" s="9734">
        <f>SUMIF($F34:$F40,$F3,AK34:AK40)</f>
        <v>0</v>
      </c>
      <c r="AL33" s="9734">
        <f>SUMIF($F34:$F40,$F3,AL34:AL40)</f>
        <v>0</v>
      </c>
      <c r="AM33" s="9734">
        <f>SUMIF($F34:$F40,$F3,AM34:AM40)</f>
        <v>0</v>
      </c>
      <c r="AN33" s="9734">
        <f>SUMIF($F34:$F40,$F3,AN34:AN40)</f>
        <v>0</v>
      </c>
      <c r="AO33" s="9734">
        <f>SUMIF($F34:$F40,$F3,AO34:AO40)</f>
        <v>0</v>
      </c>
      <c r="AP33" s="9734">
        <f>SUMIF($F34:$F40,$F3,AP34:AP40)</f>
        <v>0</v>
      </c>
      <c r="AQ33" s="9734">
        <f>SUMIF($F34:$F40,$F3,AQ34:AQ40)</f>
        <v>0</v>
      </c>
      <c r="AR33" s="9734">
        <f>SUMIF($F34:$F40,$F3,AR34:AR40)</f>
        <v>0</v>
      </c>
      <c r="AS33" s="9734">
        <f>SUMIF($F34:$F40,$F3,AS34:AS40)</f>
        <v>0</v>
      </c>
      <c r="AT33" s="9734">
        <f>SUMIF($F34:$F40,$F3,AT34:AT40)</f>
        <v>0</v>
      </c>
      <c r="AU33" s="9734">
        <f>SUMIF($F34:$F40,$F3,AU34:AU40)</f>
        <v>0</v>
      </c>
      <c r="AV33" s="9734">
        <f>SUMIF($F34:$F40,$F3,AV34:AV40)</f>
        <v>0</v>
      </c>
      <c r="AW33" s="9734">
        <f>SUMIF($F34:$F40,$F3,AW34:AW40)</f>
        <v>0</v>
      </c>
      <c r="AX33" s="9734">
        <f>SUMIF($F34:$F40,$F3,AX34:AX40)</f>
        <v>0</v>
      </c>
      <c r="AY33" s="9734">
        <f>SUMIF($F34:$F40,$F3,AY34:AY40)</f>
        <v>0</v>
      </c>
      <c r="AZ33" s="9734">
        <f>SUMIF($F34:$F40,$F3,AZ34:AZ40)</f>
        <v>0</v>
      </c>
      <c r="BA33" s="9734">
        <f>SUMIF($F34:$F40,$F3,BA34:BA40)</f>
        <v>0</v>
      </c>
      <c r="BB33" s="9734">
        <f>SUMIF($F34:$F40,$F3,BB34:BB40)</f>
        <v>0</v>
      </c>
      <c r="BC33" s="9734">
        <f>SUMIF($F34:$F40,$F3,BC34:BC40)</f>
        <v>0</v>
      </c>
      <c r="BD33" s="9734">
        <f>SUMIF($F34:$F40,$F3,BD34:BD40)</f>
        <v>0</v>
      </c>
      <c r="BE33" s="9734">
        <f>SUMIF($F34:$F40,$F3,BE34:BE40)</f>
        <v>0</v>
      </c>
      <c r="BF33" s="9734">
        <f>SUMIF($F34:$F40,$F3,BF34:BF40)</f>
        <v>0</v>
      </c>
      <c r="BG33" s="9734">
        <f>SUMIF($F34:$F40,$F3,BG34:BG40)</f>
        <v>0</v>
      </c>
      <c r="BH33" s="9734">
        <f>SUMIF($F34:$F40,$F3,BH34:BH40)</f>
        <v>0</v>
      </c>
      <c r="BI33" s="9734">
        <f>SUMIF($F34:$F40,$F3,BI34:BI40)</f>
        <v>0</v>
      </c>
      <c r="BJ33" s="9734">
        <f>SUMIF($F34:$F40,$F3,BJ34:BJ40)</f>
        <v>0</v>
      </c>
      <c r="BK33" s="516" t="str">
        <f>FHD_NOTE_P_4</f>
        <v>Указываются суммарные расходы на приобретение топлива всех видов.</v>
      </c>
      <c r="BL33" s="1863" t="str">
        <f>IF((LEN(E33)-LEN(SUBSTITUTE(E33,".","")))/LEN(".")=1,"p","")</f>
        <v>p</v>
      </c>
      <c r="CG33" s="1858">
        <v>0</v>
      </c>
    </row>
    <row s="12874" customFormat="1" customHeight="1" ht="0.75">
      <c r="A34" s="2598"/>
      <c r="B34" s="2599" t="str">
        <f>E33&amp;".0"</f>
        <v>2.2.0</v>
      </c>
      <c r="C34" s="1394"/>
      <c r="D34" s="787"/>
      <c r="E34" s="788"/>
      <c r="F34" s="789"/>
      <c r="G34" s="790"/>
      <c r="H34" s="724"/>
      <c r="I34" s="724"/>
      <c r="J34" s="4127"/>
      <c r="K34" s="4127"/>
      <c r="L34" s="4127"/>
      <c r="M34" s="4127"/>
      <c r="N34" s="4127"/>
      <c r="O34" s="4127"/>
      <c r="P34" s="9743"/>
      <c r="Q34" s="9743"/>
      <c r="R34" s="9743"/>
      <c r="S34" s="9743"/>
      <c r="T34" s="9743"/>
      <c r="U34" s="9743"/>
      <c r="V34" s="9743"/>
      <c r="W34" s="9743"/>
      <c r="X34" s="9743"/>
      <c r="Y34" s="9743"/>
      <c r="Z34" s="9743"/>
      <c r="AA34" s="9743"/>
      <c r="AB34" s="9743"/>
      <c r="AC34" s="9743"/>
      <c r="AD34" s="9743"/>
      <c r="AE34" s="9743"/>
      <c r="AF34" s="9743"/>
      <c r="AG34" s="9743"/>
      <c r="AH34" s="9743"/>
      <c r="AI34" s="9743"/>
      <c r="AJ34" s="9743"/>
      <c r="AK34" s="9743"/>
      <c r="AL34" s="9743"/>
      <c r="AM34" s="9743"/>
      <c r="AN34" s="9743"/>
      <c r="AO34" s="9743"/>
      <c r="AP34" s="9743"/>
      <c r="AQ34" s="9743"/>
      <c r="AR34" s="9743"/>
      <c r="AS34" s="9743"/>
      <c r="AT34" s="9743"/>
      <c r="AU34" s="9743"/>
      <c r="AV34" s="9743"/>
      <c r="AW34" s="9743"/>
      <c r="AX34" s="9743"/>
      <c r="AY34" s="9743"/>
      <c r="AZ34" s="9743"/>
      <c r="BA34" s="9743"/>
      <c r="BB34" s="9743"/>
      <c r="BC34" s="9743"/>
      <c r="BD34" s="9743"/>
      <c r="BE34" s="9743"/>
      <c r="BF34" s="9743"/>
      <c r="BG34" s="9743"/>
      <c r="BH34" s="9743"/>
      <c r="BI34" s="9743"/>
      <c r="BJ34" s="9743"/>
      <c r="BK34" s="791"/>
      <c r="BL34" s="1863" t="str">
        <f>IF((LEN(E34)-LEN(SUBSTITUTE(E34,".","")))/LEN(".")=1,"p","")</f>
        <v/>
      </c>
      <c r="BM34" s="1863"/>
      <c r="BN34" s="1863"/>
      <c r="BO34" s="1863"/>
      <c r="BP34" s="1863"/>
      <c r="BQ34" s="1863"/>
      <c r="BR34" s="1863"/>
      <c r="BS34" s="1863"/>
      <c r="BT34" s="1863"/>
      <c r="BU34" s="1863"/>
      <c r="BV34" s="792"/>
      <c r="BW34" s="1863"/>
      <c r="BX34" s="1863"/>
      <c r="BY34" s="1863"/>
      <c r="BZ34" s="1863"/>
      <c r="CA34" s="1863"/>
      <c r="CB34" s="793"/>
      <c r="CC34" s="793"/>
      <c r="CD34" s="793"/>
      <c r="CE34" s="793"/>
      <c r="CF34" s="793"/>
      <c r="CG34" s="1868">
        <v>0</v>
      </c>
    </row>
    <row s="12874" customFormat="1" customHeight="1" ht="0.75">
      <c r="A35" s="2598"/>
      <c r="B35" s="2599"/>
      <c r="C35" s="1394"/>
      <c r="D35" s="787"/>
      <c r="E35" s="794"/>
      <c r="F35" s="795"/>
      <c r="G35" s="790"/>
      <c r="H35" s="796"/>
      <c r="I35" s="796"/>
      <c r="J35" s="4134"/>
      <c r="K35" s="4134"/>
      <c r="L35" s="4134"/>
      <c r="M35" s="4134"/>
      <c r="N35" s="4134"/>
      <c r="O35" s="4134"/>
      <c r="P35" s="9751"/>
      <c r="Q35" s="9751"/>
      <c r="R35" s="9751"/>
      <c r="S35" s="9751"/>
      <c r="T35" s="9751"/>
      <c r="U35" s="9751"/>
      <c r="V35" s="9751"/>
      <c r="W35" s="9751"/>
      <c r="X35" s="9751"/>
      <c r="Y35" s="9751"/>
      <c r="Z35" s="9751"/>
      <c r="AA35" s="9751"/>
      <c r="AB35" s="9751"/>
      <c r="AC35" s="9751"/>
      <c r="AD35" s="9751"/>
      <c r="AE35" s="9751"/>
      <c r="AF35" s="9751"/>
      <c r="AG35" s="9751"/>
      <c r="AH35" s="9751"/>
      <c r="AI35" s="9751"/>
      <c r="AJ35" s="9751"/>
      <c r="AK35" s="9751"/>
      <c r="AL35" s="9751"/>
      <c r="AM35" s="9751"/>
      <c r="AN35" s="9751"/>
      <c r="AO35" s="9751"/>
      <c r="AP35" s="9751"/>
      <c r="AQ35" s="9751"/>
      <c r="AR35" s="9751"/>
      <c r="AS35" s="9751"/>
      <c r="AT35" s="9751"/>
      <c r="AU35" s="9751"/>
      <c r="AV35" s="9751"/>
      <c r="AW35" s="9751"/>
      <c r="AX35" s="9751"/>
      <c r="AY35" s="9751"/>
      <c r="AZ35" s="9751"/>
      <c r="BA35" s="9751"/>
      <c r="BB35" s="9751"/>
      <c r="BC35" s="9751"/>
      <c r="BD35" s="9751"/>
      <c r="BE35" s="9751"/>
      <c r="BF35" s="9751"/>
      <c r="BG35" s="9751"/>
      <c r="BH35" s="9751"/>
      <c r="BI35" s="9751"/>
      <c r="BJ35" s="9751"/>
      <c r="BK35" s="791"/>
      <c r="BL35" s="1863" t="str">
        <f>IF((LEN(E35)-LEN(SUBSTITUTE(E35,".","")))/LEN(".")=1,"p","")</f>
        <v/>
      </c>
      <c r="BM35" s="1863"/>
      <c r="BN35" s="1863"/>
      <c r="BO35" s="1863"/>
      <c r="BP35" s="1863"/>
      <c r="BQ35" s="1863"/>
      <c r="BR35" s="1863"/>
      <c r="BS35" s="1863"/>
      <c r="BT35" s="1863"/>
      <c r="BU35" s="1863"/>
      <c r="BV35" s="792"/>
      <c r="BW35" s="1863"/>
      <c r="BX35" s="1863"/>
      <c r="BY35" s="1863"/>
      <c r="BZ35" s="1863"/>
      <c r="CA35" s="1863"/>
      <c r="CB35" s="793"/>
      <c r="CC35" s="793"/>
      <c r="CD35" s="793"/>
      <c r="CE35" s="793"/>
      <c r="CF35" s="793"/>
      <c r="CG35" s="1868">
        <v>0</v>
      </c>
    </row>
    <row s="12874" customFormat="1" customHeight="1" ht="0.75">
      <c r="A36" s="2598"/>
      <c r="B36" s="2599"/>
      <c r="C36" s="1394"/>
      <c r="D36" s="787"/>
      <c r="E36" s="794"/>
      <c r="F36" s="795"/>
      <c r="G36" s="790"/>
      <c r="H36" s="796"/>
      <c r="I36" s="796"/>
      <c r="J36" s="4134"/>
      <c r="K36" s="4134"/>
      <c r="L36" s="4134"/>
      <c r="M36" s="4134"/>
      <c r="N36" s="4134"/>
      <c r="O36" s="4134"/>
      <c r="P36" s="9751"/>
      <c r="Q36" s="9751"/>
      <c r="R36" s="9751"/>
      <c r="S36" s="9751"/>
      <c r="T36" s="9751"/>
      <c r="U36" s="9751"/>
      <c r="V36" s="9751"/>
      <c r="W36" s="9751"/>
      <c r="X36" s="9751"/>
      <c r="Y36" s="9751"/>
      <c r="Z36" s="9751"/>
      <c r="AA36" s="9751"/>
      <c r="AB36" s="9751"/>
      <c r="AC36" s="9751"/>
      <c r="AD36" s="9751"/>
      <c r="AE36" s="9751"/>
      <c r="AF36" s="9751"/>
      <c r="AG36" s="9751"/>
      <c r="AH36" s="9751"/>
      <c r="AI36" s="9751"/>
      <c r="AJ36" s="9751"/>
      <c r="AK36" s="9751"/>
      <c r="AL36" s="9751"/>
      <c r="AM36" s="9751"/>
      <c r="AN36" s="9751"/>
      <c r="AO36" s="9751"/>
      <c r="AP36" s="9751"/>
      <c r="AQ36" s="9751"/>
      <c r="AR36" s="9751"/>
      <c r="AS36" s="9751"/>
      <c r="AT36" s="9751"/>
      <c r="AU36" s="9751"/>
      <c r="AV36" s="9751"/>
      <c r="AW36" s="9751"/>
      <c r="AX36" s="9751"/>
      <c r="AY36" s="9751"/>
      <c r="AZ36" s="9751"/>
      <c r="BA36" s="9751"/>
      <c r="BB36" s="9751"/>
      <c r="BC36" s="9751"/>
      <c r="BD36" s="9751"/>
      <c r="BE36" s="9751"/>
      <c r="BF36" s="9751"/>
      <c r="BG36" s="9751"/>
      <c r="BH36" s="9751"/>
      <c r="BI36" s="9751"/>
      <c r="BJ36" s="9751"/>
      <c r="BK36" s="791"/>
      <c r="BL36" s="1863" t="str">
        <f>IF((LEN(E36)-LEN(SUBSTITUTE(E36,".","")))/LEN(".")=1,"p","")</f>
        <v/>
      </c>
      <c r="BM36" s="1863"/>
      <c r="BN36" s="1863"/>
      <c r="BO36" s="1863"/>
      <c r="BP36" s="1863"/>
      <c r="BQ36" s="1863"/>
      <c r="BR36" s="1863"/>
      <c r="BS36" s="1863"/>
      <c r="BT36" s="1863"/>
      <c r="BU36" s="1863"/>
      <c r="BV36" s="792"/>
      <c r="BW36" s="1863"/>
      <c r="BX36" s="1863"/>
      <c r="BY36" s="1863"/>
      <c r="BZ36" s="1863"/>
      <c r="CA36" s="1863"/>
      <c r="CB36" s="793"/>
      <c r="CC36" s="793"/>
      <c r="CD36" s="793"/>
      <c r="CE36" s="793"/>
      <c r="CF36" s="793"/>
      <c r="CG36" s="1868">
        <v>0</v>
      </c>
    </row>
    <row s="12874" customFormat="1" customHeight="1" ht="0.75">
      <c r="A37" s="2598"/>
      <c r="B37" s="2599"/>
      <c r="C37" s="1394"/>
      <c r="D37" s="787"/>
      <c r="E37" s="794"/>
      <c r="F37" s="795"/>
      <c r="G37" s="790"/>
      <c r="H37" s="796"/>
      <c r="I37" s="796"/>
      <c r="J37" s="4134"/>
      <c r="K37" s="4134"/>
      <c r="L37" s="4134"/>
      <c r="M37" s="4134"/>
      <c r="N37" s="4134"/>
      <c r="O37" s="4134"/>
      <c r="P37" s="9751"/>
      <c r="Q37" s="9751"/>
      <c r="R37" s="9751"/>
      <c r="S37" s="9751"/>
      <c r="T37" s="9751"/>
      <c r="U37" s="9751"/>
      <c r="V37" s="9751"/>
      <c r="W37" s="9751"/>
      <c r="X37" s="9751"/>
      <c r="Y37" s="9751"/>
      <c r="Z37" s="9751"/>
      <c r="AA37" s="9751"/>
      <c r="AB37" s="9751"/>
      <c r="AC37" s="9751"/>
      <c r="AD37" s="9751"/>
      <c r="AE37" s="9751"/>
      <c r="AF37" s="9751"/>
      <c r="AG37" s="9751"/>
      <c r="AH37" s="9751"/>
      <c r="AI37" s="9751"/>
      <c r="AJ37" s="9751"/>
      <c r="AK37" s="9751"/>
      <c r="AL37" s="9751"/>
      <c r="AM37" s="9751"/>
      <c r="AN37" s="9751"/>
      <c r="AO37" s="9751"/>
      <c r="AP37" s="9751"/>
      <c r="AQ37" s="9751"/>
      <c r="AR37" s="9751"/>
      <c r="AS37" s="9751"/>
      <c r="AT37" s="9751"/>
      <c r="AU37" s="9751"/>
      <c r="AV37" s="9751"/>
      <c r="AW37" s="9751"/>
      <c r="AX37" s="9751"/>
      <c r="AY37" s="9751"/>
      <c r="AZ37" s="9751"/>
      <c r="BA37" s="9751"/>
      <c r="BB37" s="9751"/>
      <c r="BC37" s="9751"/>
      <c r="BD37" s="9751"/>
      <c r="BE37" s="9751"/>
      <c r="BF37" s="9751"/>
      <c r="BG37" s="9751"/>
      <c r="BH37" s="9751"/>
      <c r="BI37" s="9751"/>
      <c r="BJ37" s="9751"/>
      <c r="BK37" s="791"/>
      <c r="BL37" s="1863" t="str">
        <f>IF((LEN(E37)-LEN(SUBSTITUTE(E37,".","")))/LEN(".")=1,"p","")</f>
        <v/>
      </c>
      <c r="BM37" s="1863"/>
      <c r="BN37" s="1863"/>
      <c r="BO37" s="1863"/>
      <c r="BP37" s="1863"/>
      <c r="BQ37" s="1863"/>
      <c r="BR37" s="1863"/>
      <c r="BS37" s="1863"/>
      <c r="BT37" s="1863"/>
      <c r="BU37" s="1863"/>
      <c r="BV37" s="792"/>
      <c r="BW37" s="1863"/>
      <c r="BX37" s="1863"/>
      <c r="BY37" s="1863"/>
      <c r="BZ37" s="1863"/>
      <c r="CA37" s="1863"/>
      <c r="CB37" s="793"/>
      <c r="CC37" s="793"/>
      <c r="CD37" s="793"/>
      <c r="CE37" s="793"/>
      <c r="CF37" s="793"/>
      <c r="CG37" s="1868">
        <v>0</v>
      </c>
    </row>
    <row s="12874" customFormat="1" customHeight="1" ht="0.75">
      <c r="A38" s="2598"/>
      <c r="B38" s="2599"/>
      <c r="C38" s="1394"/>
      <c r="D38" s="787"/>
      <c r="E38" s="794"/>
      <c r="F38" s="795"/>
      <c r="G38" s="790"/>
      <c r="H38" s="796"/>
      <c r="I38" s="796"/>
      <c r="J38" s="4134"/>
      <c r="K38" s="4134"/>
      <c r="L38" s="4134"/>
      <c r="M38" s="4134"/>
      <c r="N38" s="4134"/>
      <c r="O38" s="4134"/>
      <c r="P38" s="9751"/>
      <c r="Q38" s="9751"/>
      <c r="R38" s="9751"/>
      <c r="S38" s="9751"/>
      <c r="T38" s="9751"/>
      <c r="U38" s="9751"/>
      <c r="V38" s="9751"/>
      <c r="W38" s="9751"/>
      <c r="X38" s="9751"/>
      <c r="Y38" s="9751"/>
      <c r="Z38" s="9751"/>
      <c r="AA38" s="9751"/>
      <c r="AB38" s="9751"/>
      <c r="AC38" s="9751"/>
      <c r="AD38" s="9751"/>
      <c r="AE38" s="9751"/>
      <c r="AF38" s="9751"/>
      <c r="AG38" s="9751"/>
      <c r="AH38" s="9751"/>
      <c r="AI38" s="9751"/>
      <c r="AJ38" s="9751"/>
      <c r="AK38" s="9751"/>
      <c r="AL38" s="9751"/>
      <c r="AM38" s="9751"/>
      <c r="AN38" s="9751"/>
      <c r="AO38" s="9751"/>
      <c r="AP38" s="9751"/>
      <c r="AQ38" s="9751"/>
      <c r="AR38" s="9751"/>
      <c r="AS38" s="9751"/>
      <c r="AT38" s="9751"/>
      <c r="AU38" s="9751"/>
      <c r="AV38" s="9751"/>
      <c r="AW38" s="9751"/>
      <c r="AX38" s="9751"/>
      <c r="AY38" s="9751"/>
      <c r="AZ38" s="9751"/>
      <c r="BA38" s="9751"/>
      <c r="BB38" s="9751"/>
      <c r="BC38" s="9751"/>
      <c r="BD38" s="9751"/>
      <c r="BE38" s="9751"/>
      <c r="BF38" s="9751"/>
      <c r="BG38" s="9751"/>
      <c r="BH38" s="9751"/>
      <c r="BI38" s="9751"/>
      <c r="BJ38" s="9751"/>
      <c r="BK38" s="791"/>
      <c r="BL38" s="1863" t="str">
        <f>IF((LEN(E38)-LEN(SUBSTITUTE(E38,".","")))/LEN(".")=1,"p","")</f>
        <v/>
      </c>
      <c r="BM38" s="1863"/>
      <c r="BN38" s="1863"/>
      <c r="BO38" s="1863"/>
      <c r="BP38" s="1863"/>
      <c r="BQ38" s="1863"/>
      <c r="BR38" s="1863"/>
      <c r="BS38" s="1863"/>
      <c r="BT38" s="1863"/>
      <c r="BU38" s="1863"/>
      <c r="BV38" s="792"/>
      <c r="BW38" s="1863"/>
      <c r="BX38" s="1863"/>
      <c r="BY38" s="1863"/>
      <c r="BZ38" s="1863"/>
      <c r="CA38" s="1863"/>
      <c r="CB38" s="793"/>
      <c r="CC38" s="793"/>
      <c r="CD38" s="793"/>
      <c r="CE38" s="793"/>
      <c r="CF38" s="793"/>
      <c r="CG38" s="1868">
        <v>0</v>
      </c>
    </row>
    <row s="12874" customFormat="1" customHeight="1" ht="0.75">
      <c r="A39" s="2598"/>
      <c r="B39" s="2599"/>
      <c r="C39" s="1394"/>
      <c r="D39" s="787"/>
      <c r="E39" s="794"/>
      <c r="F39" s="795"/>
      <c r="G39" s="790"/>
      <c r="H39" s="724"/>
      <c r="I39" s="724"/>
      <c r="J39" s="4127"/>
      <c r="K39" s="4127"/>
      <c r="L39" s="4127"/>
      <c r="M39" s="4127"/>
      <c r="N39" s="4127"/>
      <c r="O39" s="4127"/>
      <c r="P39" s="9743"/>
      <c r="Q39" s="9743"/>
      <c r="R39" s="9743"/>
      <c r="S39" s="9743"/>
      <c r="T39" s="9743"/>
      <c r="U39" s="9743"/>
      <c r="V39" s="9743"/>
      <c r="W39" s="9743"/>
      <c r="X39" s="9743"/>
      <c r="Y39" s="9743"/>
      <c r="Z39" s="9743"/>
      <c r="AA39" s="9743"/>
      <c r="AB39" s="9743"/>
      <c r="AC39" s="9743"/>
      <c r="AD39" s="9743"/>
      <c r="AE39" s="9743"/>
      <c r="AF39" s="9743"/>
      <c r="AG39" s="9743"/>
      <c r="AH39" s="9743"/>
      <c r="AI39" s="9743"/>
      <c r="AJ39" s="9743"/>
      <c r="AK39" s="9743"/>
      <c r="AL39" s="9743"/>
      <c r="AM39" s="9743"/>
      <c r="AN39" s="9743"/>
      <c r="AO39" s="9743"/>
      <c r="AP39" s="9743"/>
      <c r="AQ39" s="9743"/>
      <c r="AR39" s="9743"/>
      <c r="AS39" s="9743"/>
      <c r="AT39" s="9743"/>
      <c r="AU39" s="9743"/>
      <c r="AV39" s="9743"/>
      <c r="AW39" s="9743"/>
      <c r="AX39" s="9743"/>
      <c r="AY39" s="9743"/>
      <c r="AZ39" s="9743"/>
      <c r="BA39" s="9743"/>
      <c r="BB39" s="9743"/>
      <c r="BC39" s="9743"/>
      <c r="BD39" s="9743"/>
      <c r="BE39" s="9743"/>
      <c r="BF39" s="9743"/>
      <c r="BG39" s="9743"/>
      <c r="BH39" s="9743"/>
      <c r="BI39" s="9743"/>
      <c r="BJ39" s="9743"/>
      <c r="BK39" s="791"/>
      <c r="BL39" s="1863" t="str">
        <f>IF((LEN(E39)-LEN(SUBSTITUTE(E39,".","")))/LEN(".")=1,"p","")</f>
        <v/>
      </c>
      <c r="BM39" s="1863"/>
      <c r="BN39" s="1863"/>
      <c r="BO39" s="1863"/>
      <c r="BP39" s="1863"/>
      <c r="BQ39" s="1863"/>
      <c r="BR39" s="1863"/>
      <c r="BS39" s="1863"/>
      <c r="BT39" s="1863"/>
      <c r="BU39" s="1863"/>
      <c r="BV39" s="792"/>
      <c r="BW39" s="1863"/>
      <c r="BX39" s="1863"/>
      <c r="BY39" s="1863"/>
      <c r="BZ39" s="1863"/>
      <c r="CA39" s="1863"/>
      <c r="CB39" s="793"/>
      <c r="CC39" s="793"/>
      <c r="CD39" s="793"/>
      <c r="CE39" s="793"/>
      <c r="CF39" s="793"/>
      <c r="CG39" s="1868">
        <v>0</v>
      </c>
    </row>
    <row s="12330" customFormat="1" customHeight="1" ht="15">
      <c r="A40" s="2598"/>
      <c r="C40" s="1863"/>
      <c r="D40" s="1860"/>
      <c r="E40" s="797"/>
      <c r="F40" s="798" t="s">
        <v>669</v>
      </c>
      <c r="G40" s="799"/>
      <c r="H40" s="800"/>
      <c r="I40" s="800"/>
      <c r="J40" s="4139"/>
      <c r="K40" s="4140"/>
      <c r="L40" s="4141"/>
      <c r="M40" s="4142"/>
      <c r="N40" s="4143"/>
      <c r="O40" s="4144"/>
      <c r="P40" s="9762"/>
      <c r="Q40" s="9763"/>
      <c r="R40" s="9764"/>
      <c r="S40" s="9765"/>
      <c r="T40" s="9766"/>
      <c r="U40" s="9767"/>
      <c r="V40" s="9768"/>
      <c r="W40" s="9769"/>
      <c r="X40" s="9770"/>
      <c r="Y40" s="9771"/>
      <c r="Z40" s="9772"/>
      <c r="AA40" s="9773"/>
      <c r="AB40" s="9774"/>
      <c r="AC40" s="9775"/>
      <c r="AD40" s="9776"/>
      <c r="AE40" s="9777"/>
      <c r="AF40" s="9778"/>
      <c r="AG40" s="9779"/>
      <c r="AH40" s="9780"/>
      <c r="AI40" s="9781"/>
      <c r="AJ40" s="9782"/>
      <c r="AK40" s="9783"/>
      <c r="AL40" s="9784"/>
      <c r="AM40" s="9785"/>
      <c r="AN40" s="9786"/>
      <c r="AO40" s="9787"/>
      <c r="AP40" s="9788"/>
      <c r="AQ40" s="9789"/>
      <c r="AR40" s="9790"/>
      <c r="AS40" s="9791"/>
      <c r="AT40" s="9792"/>
      <c r="AU40" s="9793"/>
      <c r="AV40" s="9794"/>
      <c r="AW40" s="9795"/>
      <c r="AX40" s="9796"/>
      <c r="AY40" s="9797"/>
      <c r="AZ40" s="9798"/>
      <c r="BA40" s="9799"/>
      <c r="BB40" s="9800"/>
      <c r="BC40" s="9801"/>
      <c r="BD40" s="9802"/>
      <c r="BE40" s="9803"/>
      <c r="BF40" s="9804"/>
      <c r="BG40" s="9805"/>
      <c r="BH40" s="9806"/>
      <c r="BI40" s="9807"/>
      <c r="BJ40" s="9808"/>
      <c r="BK40" s="528"/>
      <c r="BL40" s="1863" t="str">
        <f>IF((LEN(E40)-LEN(SUBSTITUTE(E40,".","")))/LEN(".")=1,"p","")</f>
        <v/>
      </c>
      <c r="BM40" s="1863"/>
      <c r="BN40" s="1863"/>
      <c r="BS40" s="1863"/>
      <c r="BV40" s="771"/>
      <c r="CB40" s="1859"/>
      <c r="CC40" s="1859"/>
      <c r="CD40" s="1859"/>
      <c r="CE40" s="1859"/>
      <c r="CF40" s="1859"/>
      <c r="CG40" s="1387">
        <v>0</v>
      </c>
    </row>
    <row customHeight="1" ht="11.25" hidden="1">
      <c r="A41" s="2598" t="s">
        <v>670</v>
      </c>
      <c r="D41" s="1865"/>
      <c r="E41" s="773" t="str">
        <f>FHD_NUM_P_5</f>
        <v/>
      </c>
      <c r="F41" s="1751" t="str">
        <f>FHD_P_5</f>
        <v/>
      </c>
      <c r="G41" s="2105" t="s">
        <v>631</v>
      </c>
      <c r="H41" s="784"/>
      <c r="I41" s="784"/>
      <c r="J41" s="4117"/>
      <c r="K41" s="4117"/>
      <c r="L41" s="4117"/>
      <c r="M41" s="4117"/>
      <c r="N41" s="4117"/>
      <c r="O41" s="4117"/>
      <c r="P41" s="9731"/>
      <c r="Q41" s="9731"/>
      <c r="R41" s="9731"/>
      <c r="S41" s="9731"/>
      <c r="T41" s="9731"/>
      <c r="U41" s="9731"/>
      <c r="V41" s="9731"/>
      <c r="W41" s="9731"/>
      <c r="X41" s="9731"/>
      <c r="Y41" s="9731"/>
      <c r="Z41" s="9731"/>
      <c r="AA41" s="9731"/>
      <c r="AB41" s="9731"/>
      <c r="AC41" s="9731"/>
      <c r="AD41" s="9731"/>
      <c r="AE41" s="9731"/>
      <c r="AF41" s="9731"/>
      <c r="AG41" s="9731"/>
      <c r="AH41" s="9731"/>
      <c r="AI41" s="9731"/>
      <c r="AJ41" s="9731"/>
      <c r="AK41" s="9731"/>
      <c r="AL41" s="9731"/>
      <c r="AM41" s="9731"/>
      <c r="AN41" s="9731"/>
      <c r="AO41" s="9731"/>
      <c r="AP41" s="9731"/>
      <c r="AQ41" s="9731"/>
      <c r="AR41" s="9731"/>
      <c r="AS41" s="9731"/>
      <c r="AT41" s="9731"/>
      <c r="AU41" s="9731"/>
      <c r="AV41" s="9731"/>
      <c r="AW41" s="9731"/>
      <c r="AX41" s="9731"/>
      <c r="AY41" s="9731"/>
      <c r="AZ41" s="9731"/>
      <c r="BA41" s="9731"/>
      <c r="BB41" s="9731"/>
      <c r="BC41" s="9731"/>
      <c r="BD41" s="9731"/>
      <c r="BE41" s="9731"/>
      <c r="BF41" s="9731"/>
      <c r="BG41" s="9731"/>
      <c r="BH41" s="9731"/>
      <c r="BI41" s="9731"/>
      <c r="BJ41" s="9731"/>
      <c r="BK41" s="516" t="str">
        <f>FHD_NOTE_P_5</f>
        <v/>
      </c>
      <c r="BL41" s="1863" t="str">
        <f>IF((LEN(E41)-LEN(SUBSTITUTE(E41,".","")))/LEN(".")=1,"p","")</f>
        <v/>
      </c>
      <c r="CG41" s="1858">
        <v>0</v>
      </c>
    </row>
    <row customHeight="1" ht="11.25" hidden="1">
      <c r="A42" s="2598"/>
      <c r="D42" s="1865"/>
      <c r="E42" s="773" t="str">
        <f>FHD_NUM_P_6</f>
        <v/>
      </c>
      <c r="F42" s="1751" t="str">
        <f>FHD_P_6</f>
        <v/>
      </c>
      <c r="G42" s="2105" t="s">
        <v>631</v>
      </c>
      <c r="H42" s="784"/>
      <c r="I42" s="784"/>
      <c r="J42" s="4117"/>
      <c r="K42" s="4117"/>
      <c r="L42" s="4117"/>
      <c r="M42" s="4117"/>
      <c r="N42" s="4117"/>
      <c r="O42" s="4117"/>
      <c r="P42" s="9731"/>
      <c r="Q42" s="9731"/>
      <c r="R42" s="9731"/>
      <c r="S42" s="9731"/>
      <c r="T42" s="9731"/>
      <c r="U42" s="9731"/>
      <c r="V42" s="9731"/>
      <c r="W42" s="9731"/>
      <c r="X42" s="9731"/>
      <c r="Y42" s="9731"/>
      <c r="Z42" s="9731"/>
      <c r="AA42" s="9731"/>
      <c r="AB42" s="9731"/>
      <c r="AC42" s="9731"/>
      <c r="AD42" s="9731"/>
      <c r="AE42" s="9731"/>
      <c r="AF42" s="9731"/>
      <c r="AG42" s="9731"/>
      <c r="AH42" s="9731"/>
      <c r="AI42" s="9731"/>
      <c r="AJ42" s="9731"/>
      <c r="AK42" s="9731"/>
      <c r="AL42" s="9731"/>
      <c r="AM42" s="9731"/>
      <c r="AN42" s="9731"/>
      <c r="AO42" s="9731"/>
      <c r="AP42" s="9731"/>
      <c r="AQ42" s="9731"/>
      <c r="AR42" s="9731"/>
      <c r="AS42" s="9731"/>
      <c r="AT42" s="9731"/>
      <c r="AU42" s="9731"/>
      <c r="AV42" s="9731"/>
      <c r="AW42" s="9731"/>
      <c r="AX42" s="9731"/>
      <c r="AY42" s="9731"/>
      <c r="AZ42" s="9731"/>
      <c r="BA42" s="9731"/>
      <c r="BB42" s="9731"/>
      <c r="BC42" s="9731"/>
      <c r="BD42" s="9731"/>
      <c r="BE42" s="9731"/>
      <c r="BF42" s="9731"/>
      <c r="BG42" s="9731"/>
      <c r="BH42" s="9731"/>
      <c r="BI42" s="9731"/>
      <c r="BJ42" s="9731"/>
      <c r="BK42" s="516" t="str">
        <f>FHD_NOTE_P_6</f>
        <v/>
      </c>
      <c r="BL42" s="1863" t="str">
        <f>IF((LEN(E42)-LEN(SUBSTITUTE(E42,".","")))/LEN(".")=1,"p","")</f>
        <v/>
      </c>
      <c r="CG42" s="1858">
        <v>0</v>
      </c>
    </row>
    <row customHeight="1" ht="11.25" hidden="1">
      <c r="A43" s="2598"/>
      <c r="D43" s="1865"/>
      <c r="E43" s="773" t="str">
        <f>FHD_NUM_P_7</f>
        <v/>
      </c>
      <c r="F43" s="1751" t="str">
        <f>FHD_P_7</f>
        <v/>
      </c>
      <c r="G43" s="2105" t="s">
        <v>631</v>
      </c>
      <c r="H43" s="784"/>
      <c r="I43" s="784"/>
      <c r="J43" s="4117"/>
      <c r="K43" s="4117"/>
      <c r="L43" s="4117"/>
      <c r="M43" s="4117"/>
      <c r="N43" s="4117"/>
      <c r="O43" s="4117"/>
      <c r="P43" s="9731"/>
      <c r="Q43" s="9731"/>
      <c r="R43" s="9731"/>
      <c r="S43" s="9731"/>
      <c r="T43" s="9731"/>
      <c r="U43" s="9731"/>
      <c r="V43" s="9731"/>
      <c r="W43" s="9731"/>
      <c r="X43" s="9731"/>
      <c r="Y43" s="9731"/>
      <c r="Z43" s="9731"/>
      <c r="AA43" s="9731"/>
      <c r="AB43" s="9731"/>
      <c r="AC43" s="9731"/>
      <c r="AD43" s="9731"/>
      <c r="AE43" s="9731"/>
      <c r="AF43" s="9731"/>
      <c r="AG43" s="9731"/>
      <c r="AH43" s="9731"/>
      <c r="AI43" s="9731"/>
      <c r="AJ43" s="9731"/>
      <c r="AK43" s="9731"/>
      <c r="AL43" s="9731"/>
      <c r="AM43" s="9731"/>
      <c r="AN43" s="9731"/>
      <c r="AO43" s="9731"/>
      <c r="AP43" s="9731"/>
      <c r="AQ43" s="9731"/>
      <c r="AR43" s="9731"/>
      <c r="AS43" s="9731"/>
      <c r="AT43" s="9731"/>
      <c r="AU43" s="9731"/>
      <c r="AV43" s="9731"/>
      <c r="AW43" s="9731"/>
      <c r="AX43" s="9731"/>
      <c r="AY43" s="9731"/>
      <c r="AZ43" s="9731"/>
      <c r="BA43" s="9731"/>
      <c r="BB43" s="9731"/>
      <c r="BC43" s="9731"/>
      <c r="BD43" s="9731"/>
      <c r="BE43" s="9731"/>
      <c r="BF43" s="9731"/>
      <c r="BG43" s="9731"/>
      <c r="BH43" s="9731"/>
      <c r="BI43" s="9731"/>
      <c r="BJ43" s="9731"/>
      <c r="BK43" s="516" t="str">
        <f>FHD_NOTE_P_7</f>
        <v/>
      </c>
      <c r="BL43" s="1863" t="str">
        <f>IF((LEN(E43)-LEN(SUBSTITUTE(E43,".","")))/LEN(".")=1,"p","")</f>
        <v/>
      </c>
      <c r="CG43" s="1858">
        <v>0</v>
      </c>
    </row>
    <row customHeight="1" ht="11.549999999999999">
      <c r="D44" s="1865"/>
      <c r="E44" s="773" t="str">
        <f>FHD_NUM_P_8</f>
        <v>2.3</v>
      </c>
      <c r="F44" s="1751" t="str">
        <f>FHD_P_8</f>
        <v>Расходы на приобретаемую электрическую энергию (мощность), используемую в технологическом процессе</v>
      </c>
      <c r="G44" s="2105" t="s">
        <v>631</v>
      </c>
      <c r="H44" s="784"/>
      <c r="I44" s="784"/>
      <c r="J44" s="4117"/>
      <c r="K44" s="4117"/>
      <c r="L44" s="4117"/>
      <c r="M44" s="4117"/>
      <c r="N44" s="4117"/>
      <c r="O44" s="4117"/>
      <c r="P44" s="9731"/>
      <c r="Q44" s="9731"/>
      <c r="R44" s="9731"/>
      <c r="S44" s="9731"/>
      <c r="T44" s="9731"/>
      <c r="U44" s="9731"/>
      <c r="V44" s="9731"/>
      <c r="W44" s="9731"/>
      <c r="X44" s="9731"/>
      <c r="Y44" s="9731"/>
      <c r="Z44" s="9731"/>
      <c r="AA44" s="9731"/>
      <c r="AB44" s="9731"/>
      <c r="AC44" s="9731"/>
      <c r="AD44" s="9731"/>
      <c r="AE44" s="9731"/>
      <c r="AF44" s="9731"/>
      <c r="AG44" s="9731"/>
      <c r="AH44" s="9731"/>
      <c r="AI44" s="9731"/>
      <c r="AJ44" s="9731"/>
      <c r="AK44" s="9731"/>
      <c r="AL44" s="9731"/>
      <c r="AM44" s="9731"/>
      <c r="AN44" s="9731"/>
      <c r="AO44" s="9731"/>
      <c r="AP44" s="9731"/>
      <c r="AQ44" s="9731"/>
      <c r="AR44" s="9731"/>
      <c r="AS44" s="9731"/>
      <c r="AT44" s="9731"/>
      <c r="AU44" s="9731"/>
      <c r="AV44" s="9731"/>
      <c r="AW44" s="9731"/>
      <c r="AX44" s="9731"/>
      <c r="AY44" s="9731"/>
      <c r="AZ44" s="9731"/>
      <c r="BA44" s="9731"/>
      <c r="BB44" s="9731"/>
      <c r="BC44" s="9731"/>
      <c r="BD44" s="9731"/>
      <c r="BE44" s="9731"/>
      <c r="BF44" s="9731"/>
      <c r="BG44" s="9731"/>
      <c r="BH44" s="9731"/>
      <c r="BI44" s="9731"/>
      <c r="BJ44" s="9731"/>
      <c r="BK44" s="516" t="str">
        <f>FHD_NOTE_P_8</f>
        <v/>
      </c>
      <c r="BL44" s="1863" t="str">
        <f>IF((LEN(E44)-LEN(SUBSTITUTE(E44,".","")))/LEN(".")=1,"p","")</f>
        <v>p</v>
      </c>
      <c r="CG44" s="1858">
        <v>11</v>
      </c>
    </row>
    <row customHeight="1" ht="11.549999999999999">
      <c r="D45" s="1865"/>
      <c r="E45" s="773" t="str">
        <f>FHD_NUM_P_9</f>
        <v>2.3.1</v>
      </c>
      <c r="F45" s="1877" t="str">
        <f>FHD_P_9</f>
        <v>Средневзвешенная стоимость 1 кВт.ч (с учетом мощности)</v>
      </c>
      <c r="G45" s="2105" t="s">
        <v>671</v>
      </c>
      <c r="H45" s="784"/>
      <c r="I45" s="784"/>
      <c r="J45" s="4117"/>
      <c r="K45" s="4117"/>
      <c r="L45" s="4117"/>
      <c r="M45" s="4117"/>
      <c r="N45" s="4117"/>
      <c r="O45" s="4117"/>
      <c r="P45" s="9731"/>
      <c r="Q45" s="9731"/>
      <c r="R45" s="9731"/>
      <c r="S45" s="9731"/>
      <c r="T45" s="9731"/>
      <c r="U45" s="9731"/>
      <c r="V45" s="9731"/>
      <c r="W45" s="9731"/>
      <c r="X45" s="9731"/>
      <c r="Y45" s="9731"/>
      <c r="Z45" s="9731"/>
      <c r="AA45" s="9731"/>
      <c r="AB45" s="9731"/>
      <c r="AC45" s="9731"/>
      <c r="AD45" s="9731"/>
      <c r="AE45" s="9731"/>
      <c r="AF45" s="9731"/>
      <c r="AG45" s="9731"/>
      <c r="AH45" s="9731"/>
      <c r="AI45" s="9731"/>
      <c r="AJ45" s="9731"/>
      <c r="AK45" s="9731"/>
      <c r="AL45" s="9731"/>
      <c r="AM45" s="9731"/>
      <c r="AN45" s="9731"/>
      <c r="AO45" s="9731"/>
      <c r="AP45" s="9731"/>
      <c r="AQ45" s="9731"/>
      <c r="AR45" s="9731"/>
      <c r="AS45" s="9731"/>
      <c r="AT45" s="9731"/>
      <c r="AU45" s="9731"/>
      <c r="AV45" s="9731"/>
      <c r="AW45" s="9731"/>
      <c r="AX45" s="9731"/>
      <c r="AY45" s="9731"/>
      <c r="AZ45" s="9731"/>
      <c r="BA45" s="9731"/>
      <c r="BB45" s="9731"/>
      <c r="BC45" s="9731"/>
      <c r="BD45" s="9731"/>
      <c r="BE45" s="9731"/>
      <c r="BF45" s="9731"/>
      <c r="BG45" s="9731"/>
      <c r="BH45" s="9731"/>
      <c r="BI45" s="9731"/>
      <c r="BJ45" s="9731"/>
      <c r="BK45" s="516" t="str">
        <f>FHD_NOTE_P_9</f>
        <v/>
      </c>
      <c r="BL45" s="1863" t="str">
        <f>IF((LEN(E45)-LEN(SUBSTITUTE(E45,".","")))/LEN(".")=1,"p","")</f>
        <v/>
      </c>
      <c r="CG45" s="1858">
        <v>11</v>
      </c>
    </row>
    <row s="12330" customFormat="1" customHeight="1" ht="11.549999999999999">
      <c r="A46" s="1214"/>
      <c r="C46" s="1863"/>
      <c r="D46" s="801"/>
      <c r="E46" s="773" t="str">
        <f>FHD_NUM_P_10</f>
        <v>2.3.2</v>
      </c>
      <c r="F46" s="1877" t="str">
        <f>FHD_P_10</f>
        <v>Объём приобретения электрической энергии</v>
      </c>
      <c r="G46" s="2105" t="s">
        <v>672</v>
      </c>
      <c r="H46" s="784"/>
      <c r="I46" s="784"/>
      <c r="J46" s="4117"/>
      <c r="K46" s="4117"/>
      <c r="L46" s="4117"/>
      <c r="M46" s="4117"/>
      <c r="N46" s="4117"/>
      <c r="O46" s="4117"/>
      <c r="P46" s="9731"/>
      <c r="Q46" s="9731"/>
      <c r="R46" s="9731"/>
      <c r="S46" s="9731"/>
      <c r="T46" s="9731"/>
      <c r="U46" s="9731"/>
      <c r="V46" s="9731"/>
      <c r="W46" s="9731"/>
      <c r="X46" s="9731"/>
      <c r="Y46" s="9731"/>
      <c r="Z46" s="9731"/>
      <c r="AA46" s="9731"/>
      <c r="AB46" s="9731"/>
      <c r="AC46" s="9731"/>
      <c r="AD46" s="9731"/>
      <c r="AE46" s="9731"/>
      <c r="AF46" s="9731"/>
      <c r="AG46" s="9731"/>
      <c r="AH46" s="9731"/>
      <c r="AI46" s="9731"/>
      <c r="AJ46" s="9731"/>
      <c r="AK46" s="9731"/>
      <c r="AL46" s="9731"/>
      <c r="AM46" s="9731"/>
      <c r="AN46" s="9731"/>
      <c r="AO46" s="9731"/>
      <c r="AP46" s="9731"/>
      <c r="AQ46" s="9731"/>
      <c r="AR46" s="9731"/>
      <c r="AS46" s="9731"/>
      <c r="AT46" s="9731"/>
      <c r="AU46" s="9731"/>
      <c r="AV46" s="9731"/>
      <c r="AW46" s="9731"/>
      <c r="AX46" s="9731"/>
      <c r="AY46" s="9731"/>
      <c r="AZ46" s="9731"/>
      <c r="BA46" s="9731"/>
      <c r="BB46" s="9731"/>
      <c r="BC46" s="9731"/>
      <c r="BD46" s="9731"/>
      <c r="BE46" s="9731"/>
      <c r="BF46" s="9731"/>
      <c r="BG46" s="9731"/>
      <c r="BH46" s="9731"/>
      <c r="BI46" s="9731"/>
      <c r="BJ46" s="9731"/>
      <c r="BK46" s="516" t="str">
        <f>FHD_NOTE_P_10</f>
        <v/>
      </c>
      <c r="BL46" s="1863" t="str">
        <f>IF((LEN(E46)-LEN(SUBSTITUTE(E46,".","")))/LEN(".")=1,"p","")</f>
        <v/>
      </c>
      <c r="BM46" s="1863"/>
      <c r="BN46" s="1863"/>
      <c r="BS46" s="1863"/>
      <c r="BV46" s="771"/>
      <c r="CB46" s="1859"/>
      <c r="CC46" s="1859"/>
      <c r="CD46" s="1859"/>
      <c r="CE46" s="1859"/>
      <c r="CF46" s="1859"/>
      <c r="CG46" s="1387">
        <v>11</v>
      </c>
    </row>
    <row s="12330" customFormat="1" customHeight="1" ht="11.25">
      <c r="A47" s="1216" t="s">
        <v>673</v>
      </c>
      <c r="C47" s="1863"/>
      <c r="D47" s="802"/>
      <c r="E47" s="773" t="str">
        <f>FHD_NUM_P_11</f>
        <v>2.4</v>
      </c>
      <c r="F47" s="1751" t="str">
        <f>FHD_P_11</f>
        <v>Расходы на приобретение холодной воды, используемой в технологическом процессе</v>
      </c>
      <c r="G47" s="2105" t="s">
        <v>631</v>
      </c>
      <c r="H47" s="784"/>
      <c r="I47" s="784"/>
      <c r="J47" s="4117"/>
      <c r="K47" s="4117"/>
      <c r="L47" s="4117"/>
      <c r="M47" s="4117"/>
      <c r="N47" s="4117"/>
      <c r="O47" s="4117"/>
      <c r="P47" s="9731"/>
      <c r="Q47" s="9731"/>
      <c r="R47" s="9731"/>
      <c r="S47" s="9731"/>
      <c r="T47" s="9731"/>
      <c r="U47" s="9731"/>
      <c r="V47" s="9731"/>
      <c r="W47" s="9731"/>
      <c r="X47" s="9731"/>
      <c r="Y47" s="9731"/>
      <c r="Z47" s="9731"/>
      <c r="AA47" s="9731"/>
      <c r="AB47" s="9731"/>
      <c r="AC47" s="9731"/>
      <c r="AD47" s="9731"/>
      <c r="AE47" s="9731"/>
      <c r="AF47" s="9731"/>
      <c r="AG47" s="9731"/>
      <c r="AH47" s="9731"/>
      <c r="AI47" s="9731"/>
      <c r="AJ47" s="9731"/>
      <c r="AK47" s="9731"/>
      <c r="AL47" s="9731"/>
      <c r="AM47" s="9731"/>
      <c r="AN47" s="9731"/>
      <c r="AO47" s="9731"/>
      <c r="AP47" s="9731"/>
      <c r="AQ47" s="9731"/>
      <c r="AR47" s="9731"/>
      <c r="AS47" s="9731"/>
      <c r="AT47" s="9731"/>
      <c r="AU47" s="9731"/>
      <c r="AV47" s="9731"/>
      <c r="AW47" s="9731"/>
      <c r="AX47" s="9731"/>
      <c r="AY47" s="9731"/>
      <c r="AZ47" s="9731"/>
      <c r="BA47" s="9731"/>
      <c r="BB47" s="9731"/>
      <c r="BC47" s="9731"/>
      <c r="BD47" s="9731"/>
      <c r="BE47" s="9731"/>
      <c r="BF47" s="9731"/>
      <c r="BG47" s="9731"/>
      <c r="BH47" s="9731"/>
      <c r="BI47" s="9731"/>
      <c r="BJ47" s="9731"/>
      <c r="BK47" s="516" t="str">
        <f>FHD_NOTE_P_11</f>
        <v/>
      </c>
      <c r="BL47" s="1863" t="str">
        <f>IF((LEN(E47)-LEN(SUBSTITUTE(E47,".","")))/LEN(".")=1,"p","")</f>
        <v>p</v>
      </c>
      <c r="BM47" s="1863"/>
      <c r="BN47" s="1863"/>
      <c r="BS47" s="1863"/>
      <c r="BV47" s="771"/>
      <c r="CB47" s="1859"/>
      <c r="CC47" s="1859"/>
      <c r="CD47" s="1859"/>
      <c r="CE47" s="1859"/>
      <c r="CF47" s="1859"/>
      <c r="CG47" s="1387">
        <v>0</v>
      </c>
    </row>
    <row s="12330" customFormat="1" customHeight="1" ht="18.75">
      <c r="A48" s="1216" t="s">
        <v>674</v>
      </c>
      <c r="C48" s="1863"/>
      <c r="D48" s="1865"/>
      <c r="E48" s="773" t="str">
        <f>FHD_NUM_P_12</f>
        <v>2.5</v>
      </c>
      <c r="F48" s="1751" t="str">
        <f>FHD_P_12</f>
        <v>Расходы на  химические реагенты, используемые в технологическом процессе</v>
      </c>
      <c r="G48" s="2105" t="s">
        <v>631</v>
      </c>
      <c r="H48" s="804"/>
      <c r="I48" s="804"/>
      <c r="J48" s="4150"/>
      <c r="K48" s="4150"/>
      <c r="L48" s="4150"/>
      <c r="M48" s="4150"/>
      <c r="N48" s="4150"/>
      <c r="O48" s="4150"/>
      <c r="P48" s="9815"/>
      <c r="Q48" s="9815"/>
      <c r="R48" s="9815"/>
      <c r="S48" s="9815"/>
      <c r="T48" s="9815"/>
      <c r="U48" s="9815"/>
      <c r="V48" s="9815"/>
      <c r="W48" s="9815"/>
      <c r="X48" s="9815"/>
      <c r="Y48" s="9815"/>
      <c r="Z48" s="9815"/>
      <c r="AA48" s="9815"/>
      <c r="AB48" s="9815"/>
      <c r="AC48" s="9815"/>
      <c r="AD48" s="9815"/>
      <c r="AE48" s="9815"/>
      <c r="AF48" s="9815"/>
      <c r="AG48" s="9815"/>
      <c r="AH48" s="9815"/>
      <c r="AI48" s="9815"/>
      <c r="AJ48" s="9815"/>
      <c r="AK48" s="9815"/>
      <c r="AL48" s="9815"/>
      <c r="AM48" s="9815"/>
      <c r="AN48" s="9815"/>
      <c r="AO48" s="9815"/>
      <c r="AP48" s="9815"/>
      <c r="AQ48" s="9815"/>
      <c r="AR48" s="9815"/>
      <c r="AS48" s="9815"/>
      <c r="AT48" s="9815"/>
      <c r="AU48" s="9815"/>
      <c r="AV48" s="9815"/>
      <c r="AW48" s="9815"/>
      <c r="AX48" s="9815"/>
      <c r="AY48" s="9815"/>
      <c r="AZ48" s="9815"/>
      <c r="BA48" s="9815"/>
      <c r="BB48" s="9815"/>
      <c r="BC48" s="9815"/>
      <c r="BD48" s="9815"/>
      <c r="BE48" s="9815"/>
      <c r="BF48" s="9815"/>
      <c r="BG48" s="9815"/>
      <c r="BH48" s="9815"/>
      <c r="BI48" s="9815"/>
      <c r="BJ48" s="9815"/>
      <c r="BK48" s="516" t="str">
        <f>FHD_NOTE_P_12</f>
        <v/>
      </c>
      <c r="BL48" s="1863" t="str">
        <f>IF((LEN(E48)-LEN(SUBSTITUTE(E48,".","")))/LEN(".")=1,"p","")</f>
        <v>p</v>
      </c>
      <c r="BM48" s="1863"/>
      <c r="BN48" s="1863"/>
      <c r="BS48" s="1863"/>
      <c r="BV48" s="771"/>
      <c r="CB48" s="1859"/>
      <c r="CC48" s="1859"/>
      <c r="CD48" s="1859"/>
      <c r="CE48" s="1859"/>
      <c r="CF48" s="1859"/>
      <c r="CG48" s="1387">
        <v>18</v>
      </c>
    </row>
    <row s="13567"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631</v>
      </c>
      <c r="H49" s="784"/>
      <c r="I49" s="784"/>
      <c r="J49" s="4117"/>
      <c r="K49" s="4117"/>
      <c r="L49" s="4117"/>
      <c r="M49" s="4117"/>
      <c r="N49" s="4117"/>
      <c r="O49" s="4117"/>
      <c r="P49" s="9731"/>
      <c r="Q49" s="9731"/>
      <c r="R49" s="9731"/>
      <c r="S49" s="9731"/>
      <c r="T49" s="9731"/>
      <c r="U49" s="9731"/>
      <c r="V49" s="9731"/>
      <c r="W49" s="9731"/>
      <c r="X49" s="9731"/>
      <c r="Y49" s="9731"/>
      <c r="Z49" s="9731"/>
      <c r="AA49" s="9731"/>
      <c r="AB49" s="9731"/>
      <c r="AC49" s="9731"/>
      <c r="AD49" s="9731"/>
      <c r="AE49" s="9731"/>
      <c r="AF49" s="9731"/>
      <c r="AG49" s="9731"/>
      <c r="AH49" s="9731"/>
      <c r="AI49" s="9731"/>
      <c r="AJ49" s="9731"/>
      <c r="AK49" s="9731"/>
      <c r="AL49" s="9731"/>
      <c r="AM49" s="9731"/>
      <c r="AN49" s="9731"/>
      <c r="AO49" s="9731"/>
      <c r="AP49" s="9731"/>
      <c r="AQ49" s="9731"/>
      <c r="AR49" s="9731"/>
      <c r="AS49" s="9731"/>
      <c r="AT49" s="9731"/>
      <c r="AU49" s="9731"/>
      <c r="AV49" s="9731"/>
      <c r="AW49" s="9731"/>
      <c r="AX49" s="9731"/>
      <c r="AY49" s="9731"/>
      <c r="AZ49" s="9731"/>
      <c r="BA49" s="9731"/>
      <c r="BB49" s="9731"/>
      <c r="BC49" s="9731"/>
      <c r="BD49" s="9731"/>
      <c r="BE49" s="9731"/>
      <c r="BF49" s="9731"/>
      <c r="BG49" s="9731"/>
      <c r="BH49" s="9731"/>
      <c r="BI49" s="9731"/>
      <c r="BJ49" s="9731"/>
      <c r="BK49" s="516" t="str">
        <f>FHD_NOTE_P_13</f>
        <v/>
      </c>
      <c r="BL49" s="1863" t="str">
        <f>IF((LEN(E49)-LEN(SUBSTITUTE(E49,".","")))/LEN(".")=1,"p","")</f>
        <v>p</v>
      </c>
      <c r="BM49" s="957"/>
      <c r="BN49" s="957"/>
      <c r="BS49" s="957"/>
      <c r="BV49" s="958"/>
      <c r="CB49" s="959"/>
      <c r="CC49" s="959"/>
      <c r="CD49" s="959"/>
      <c r="CE49" s="959"/>
      <c r="CF49" s="959"/>
      <c r="CG49" s="956">
        <v>11</v>
      </c>
    </row>
    <row s="13567"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631</v>
      </c>
      <c r="H50" s="784"/>
      <c r="I50" s="784"/>
      <c r="J50" s="4117"/>
      <c r="K50" s="4117"/>
      <c r="L50" s="4117"/>
      <c r="M50" s="4117"/>
      <c r="N50" s="4117"/>
      <c r="O50" s="4117"/>
      <c r="P50" s="9731"/>
      <c r="Q50" s="9731"/>
      <c r="R50" s="9731"/>
      <c r="S50" s="9731"/>
      <c r="T50" s="9731"/>
      <c r="U50" s="9731"/>
      <c r="V50" s="9731"/>
      <c r="W50" s="9731"/>
      <c r="X50" s="9731"/>
      <c r="Y50" s="9731"/>
      <c r="Z50" s="9731"/>
      <c r="AA50" s="9731"/>
      <c r="AB50" s="9731"/>
      <c r="AC50" s="9731"/>
      <c r="AD50" s="9731"/>
      <c r="AE50" s="9731"/>
      <c r="AF50" s="9731"/>
      <c r="AG50" s="9731"/>
      <c r="AH50" s="9731"/>
      <c r="AI50" s="9731"/>
      <c r="AJ50" s="9731"/>
      <c r="AK50" s="9731"/>
      <c r="AL50" s="9731"/>
      <c r="AM50" s="9731"/>
      <c r="AN50" s="9731"/>
      <c r="AO50" s="9731"/>
      <c r="AP50" s="9731"/>
      <c r="AQ50" s="9731"/>
      <c r="AR50" s="9731"/>
      <c r="AS50" s="9731"/>
      <c r="AT50" s="9731"/>
      <c r="AU50" s="9731"/>
      <c r="AV50" s="9731"/>
      <c r="AW50" s="9731"/>
      <c r="AX50" s="9731"/>
      <c r="AY50" s="9731"/>
      <c r="AZ50" s="9731"/>
      <c r="BA50" s="9731"/>
      <c r="BB50" s="9731"/>
      <c r="BC50" s="9731"/>
      <c r="BD50" s="9731"/>
      <c r="BE50" s="9731"/>
      <c r="BF50" s="9731"/>
      <c r="BG50" s="9731"/>
      <c r="BH50" s="9731"/>
      <c r="BI50" s="9731"/>
      <c r="BJ50" s="9731"/>
      <c r="BK50" s="516" t="str">
        <f>FHD_NOTE_P_14</f>
        <v/>
      </c>
      <c r="BL50" s="1863" t="str">
        <f>IF((LEN(E50)-LEN(SUBSTITUTE(E50,".","")))/LEN(".")=1,"p","")</f>
        <v/>
      </c>
      <c r="BM50" s="957"/>
      <c r="BN50" s="957"/>
      <c r="BS50" s="957"/>
      <c r="BV50" s="958"/>
      <c r="CB50" s="959"/>
      <c r="CC50" s="959"/>
      <c r="CD50" s="959"/>
      <c r="CE50" s="959"/>
      <c r="CF50" s="959"/>
      <c r="CG50" s="956">
        <v>11</v>
      </c>
    </row>
    <row s="13567"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631</v>
      </c>
      <c r="H51" s="784"/>
      <c r="I51" s="784"/>
      <c r="J51" s="4117"/>
      <c r="K51" s="4117"/>
      <c r="L51" s="4117"/>
      <c r="M51" s="4117"/>
      <c r="N51" s="4117"/>
      <c r="O51" s="4117"/>
      <c r="P51" s="9731"/>
      <c r="Q51" s="9731"/>
      <c r="R51" s="9731"/>
      <c r="S51" s="9731"/>
      <c r="T51" s="9731"/>
      <c r="U51" s="9731"/>
      <c r="V51" s="9731"/>
      <c r="W51" s="9731"/>
      <c r="X51" s="9731"/>
      <c r="Y51" s="9731"/>
      <c r="Z51" s="9731"/>
      <c r="AA51" s="9731"/>
      <c r="AB51" s="9731"/>
      <c r="AC51" s="9731"/>
      <c r="AD51" s="9731"/>
      <c r="AE51" s="9731"/>
      <c r="AF51" s="9731"/>
      <c r="AG51" s="9731"/>
      <c r="AH51" s="9731"/>
      <c r="AI51" s="9731"/>
      <c r="AJ51" s="9731"/>
      <c r="AK51" s="9731"/>
      <c r="AL51" s="9731"/>
      <c r="AM51" s="9731"/>
      <c r="AN51" s="9731"/>
      <c r="AO51" s="9731"/>
      <c r="AP51" s="9731"/>
      <c r="AQ51" s="9731"/>
      <c r="AR51" s="9731"/>
      <c r="AS51" s="9731"/>
      <c r="AT51" s="9731"/>
      <c r="AU51" s="9731"/>
      <c r="AV51" s="9731"/>
      <c r="AW51" s="9731"/>
      <c r="AX51" s="9731"/>
      <c r="AY51" s="9731"/>
      <c r="AZ51" s="9731"/>
      <c r="BA51" s="9731"/>
      <c r="BB51" s="9731"/>
      <c r="BC51" s="9731"/>
      <c r="BD51" s="9731"/>
      <c r="BE51" s="9731"/>
      <c r="BF51" s="9731"/>
      <c r="BG51" s="9731"/>
      <c r="BH51" s="9731"/>
      <c r="BI51" s="9731"/>
      <c r="BJ51" s="9731"/>
      <c r="BK51" s="516" t="str">
        <f>FHD_NOTE_P_15</f>
        <v/>
      </c>
      <c r="BL51" s="1863" t="str">
        <f>IF((LEN(E51)-LEN(SUBSTITUTE(E51,".","")))/LEN(".")=1,"p","")</f>
        <v/>
      </c>
      <c r="BM51" s="957"/>
      <c r="BN51" s="957"/>
      <c r="BS51" s="957"/>
      <c r="BV51" s="958"/>
      <c r="CB51" s="959"/>
      <c r="CC51" s="959"/>
      <c r="CD51" s="959"/>
      <c r="CE51" s="959"/>
      <c r="CF51" s="959"/>
      <c r="CG51" s="956">
        <v>11</v>
      </c>
    </row>
    <row s="12330"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631</v>
      </c>
      <c r="H52" s="784"/>
      <c r="I52" s="784"/>
      <c r="J52" s="4117"/>
      <c r="K52" s="4117"/>
      <c r="L52" s="4117"/>
      <c r="M52" s="4117"/>
      <c r="N52" s="4117"/>
      <c r="O52" s="4117"/>
      <c r="P52" s="9731"/>
      <c r="Q52" s="9731"/>
      <c r="R52" s="9731"/>
      <c r="S52" s="9731"/>
      <c r="T52" s="9731"/>
      <c r="U52" s="9731"/>
      <c r="V52" s="9731"/>
      <c r="W52" s="9731"/>
      <c r="X52" s="9731"/>
      <c r="Y52" s="9731"/>
      <c r="Z52" s="9731"/>
      <c r="AA52" s="9731"/>
      <c r="AB52" s="9731"/>
      <c r="AC52" s="9731"/>
      <c r="AD52" s="9731"/>
      <c r="AE52" s="9731"/>
      <c r="AF52" s="9731"/>
      <c r="AG52" s="9731"/>
      <c r="AH52" s="9731"/>
      <c r="AI52" s="9731"/>
      <c r="AJ52" s="9731"/>
      <c r="AK52" s="9731"/>
      <c r="AL52" s="9731"/>
      <c r="AM52" s="9731"/>
      <c r="AN52" s="9731"/>
      <c r="AO52" s="9731"/>
      <c r="AP52" s="9731"/>
      <c r="AQ52" s="9731"/>
      <c r="AR52" s="9731"/>
      <c r="AS52" s="9731"/>
      <c r="AT52" s="9731"/>
      <c r="AU52" s="9731"/>
      <c r="AV52" s="9731"/>
      <c r="AW52" s="9731"/>
      <c r="AX52" s="9731"/>
      <c r="AY52" s="9731"/>
      <c r="AZ52" s="9731"/>
      <c r="BA52" s="9731"/>
      <c r="BB52" s="9731"/>
      <c r="BC52" s="9731"/>
      <c r="BD52" s="9731"/>
      <c r="BE52" s="9731"/>
      <c r="BF52" s="9731"/>
      <c r="BG52" s="9731"/>
      <c r="BH52" s="9731"/>
      <c r="BI52" s="9731"/>
      <c r="BJ52" s="9731"/>
      <c r="BK52" s="516" t="str">
        <f>FHD_NOTE_P_16</f>
        <v/>
      </c>
      <c r="BL52" s="1863" t="str">
        <f>IF((LEN(E52)-LEN(SUBSTITUTE(E52,".","")))/LEN(".")=1,"p","")</f>
        <v>p</v>
      </c>
      <c r="BM52" s="1863"/>
      <c r="BN52" s="1869"/>
      <c r="BO52" s="764"/>
      <c r="BP52" s="764"/>
      <c r="BS52" s="1863"/>
      <c r="BV52" s="771"/>
      <c r="CB52" s="1859"/>
      <c r="CC52" s="1859"/>
      <c r="CD52" s="1859"/>
      <c r="CE52" s="1859"/>
      <c r="CF52" s="1859"/>
      <c r="CG52" s="1387">
        <v>11</v>
      </c>
    </row>
    <row s="12330"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631</v>
      </c>
      <c r="H53" s="784"/>
      <c r="I53" s="784"/>
      <c r="J53" s="4117"/>
      <c r="K53" s="4117"/>
      <c r="L53" s="4117"/>
      <c r="M53" s="4117"/>
      <c r="N53" s="4117"/>
      <c r="O53" s="4117"/>
      <c r="P53" s="9731"/>
      <c r="Q53" s="9731"/>
      <c r="R53" s="9731"/>
      <c r="S53" s="9731"/>
      <c r="T53" s="9731"/>
      <c r="U53" s="9731"/>
      <c r="V53" s="9731"/>
      <c r="W53" s="9731"/>
      <c r="X53" s="9731"/>
      <c r="Y53" s="9731"/>
      <c r="Z53" s="9731"/>
      <c r="AA53" s="9731"/>
      <c r="AB53" s="9731"/>
      <c r="AC53" s="9731"/>
      <c r="AD53" s="9731"/>
      <c r="AE53" s="9731"/>
      <c r="AF53" s="9731"/>
      <c r="AG53" s="9731"/>
      <c r="AH53" s="9731"/>
      <c r="AI53" s="9731"/>
      <c r="AJ53" s="9731"/>
      <c r="AK53" s="9731"/>
      <c r="AL53" s="9731"/>
      <c r="AM53" s="9731"/>
      <c r="AN53" s="9731"/>
      <c r="AO53" s="9731"/>
      <c r="AP53" s="9731"/>
      <c r="AQ53" s="9731"/>
      <c r="AR53" s="9731"/>
      <c r="AS53" s="9731"/>
      <c r="AT53" s="9731"/>
      <c r="AU53" s="9731"/>
      <c r="AV53" s="9731"/>
      <c r="AW53" s="9731"/>
      <c r="AX53" s="9731"/>
      <c r="AY53" s="9731"/>
      <c r="AZ53" s="9731"/>
      <c r="BA53" s="9731"/>
      <c r="BB53" s="9731"/>
      <c r="BC53" s="9731"/>
      <c r="BD53" s="9731"/>
      <c r="BE53" s="9731"/>
      <c r="BF53" s="9731"/>
      <c r="BG53" s="9731"/>
      <c r="BH53" s="9731"/>
      <c r="BI53" s="9731"/>
      <c r="BJ53" s="9731"/>
      <c r="BK53" s="516" t="str">
        <f>FHD_NOTE_P_17</f>
        <v/>
      </c>
      <c r="BL53" s="1863" t="str">
        <f>IF((LEN(E53)-LEN(SUBSTITUTE(E53,".","")))/LEN(".")=1,"p","")</f>
        <v/>
      </c>
      <c r="BM53" s="1863"/>
      <c r="BN53" s="1869"/>
      <c r="BO53" s="764"/>
      <c r="BP53" s="764"/>
      <c r="BS53" s="1863"/>
      <c r="BV53" s="771"/>
      <c r="CB53" s="1859"/>
      <c r="CC53" s="1859"/>
      <c r="CD53" s="1859"/>
      <c r="CE53" s="1859"/>
      <c r="CF53" s="1859"/>
      <c r="CG53" s="1387">
        <v>11</v>
      </c>
    </row>
    <row s="12330"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631</v>
      </c>
      <c r="H54" s="784"/>
      <c r="I54" s="784"/>
      <c r="J54" s="4117"/>
      <c r="K54" s="4117"/>
      <c r="L54" s="4117"/>
      <c r="M54" s="4117"/>
      <c r="N54" s="4117"/>
      <c r="O54" s="4117"/>
      <c r="P54" s="9731"/>
      <c r="Q54" s="9731"/>
      <c r="R54" s="9731"/>
      <c r="S54" s="9731"/>
      <c r="T54" s="9731"/>
      <c r="U54" s="9731"/>
      <c r="V54" s="9731"/>
      <c r="W54" s="9731"/>
      <c r="X54" s="9731"/>
      <c r="Y54" s="9731"/>
      <c r="Z54" s="9731"/>
      <c r="AA54" s="9731"/>
      <c r="AB54" s="9731"/>
      <c r="AC54" s="9731"/>
      <c r="AD54" s="9731"/>
      <c r="AE54" s="9731"/>
      <c r="AF54" s="9731"/>
      <c r="AG54" s="9731"/>
      <c r="AH54" s="9731"/>
      <c r="AI54" s="9731"/>
      <c r="AJ54" s="9731"/>
      <c r="AK54" s="9731"/>
      <c r="AL54" s="9731"/>
      <c r="AM54" s="9731"/>
      <c r="AN54" s="9731"/>
      <c r="AO54" s="9731"/>
      <c r="AP54" s="9731"/>
      <c r="AQ54" s="9731"/>
      <c r="AR54" s="9731"/>
      <c r="AS54" s="9731"/>
      <c r="AT54" s="9731"/>
      <c r="AU54" s="9731"/>
      <c r="AV54" s="9731"/>
      <c r="AW54" s="9731"/>
      <c r="AX54" s="9731"/>
      <c r="AY54" s="9731"/>
      <c r="AZ54" s="9731"/>
      <c r="BA54" s="9731"/>
      <c r="BB54" s="9731"/>
      <c r="BC54" s="9731"/>
      <c r="BD54" s="9731"/>
      <c r="BE54" s="9731"/>
      <c r="BF54" s="9731"/>
      <c r="BG54" s="9731"/>
      <c r="BH54" s="9731"/>
      <c r="BI54" s="9731"/>
      <c r="BJ54" s="9731"/>
      <c r="BK54" s="516" t="str">
        <f>FHD_NOTE_P_18</f>
        <v/>
      </c>
      <c r="BL54" s="1863" t="str">
        <f>IF((LEN(E54)-LEN(SUBSTITUTE(E54,".","")))/LEN(".")=1,"p","")</f>
        <v/>
      </c>
      <c r="BM54" s="1863"/>
      <c r="BN54" s="1869"/>
      <c r="BO54" s="764"/>
      <c r="BP54" s="764"/>
      <c r="BS54" s="1863"/>
      <c r="BV54" s="771"/>
      <c r="CB54" s="1859"/>
      <c r="CC54" s="1859"/>
      <c r="CD54" s="1859"/>
      <c r="CE54" s="1859"/>
      <c r="CF54" s="1859"/>
      <c r="CG54" s="1387">
        <v>11</v>
      </c>
    </row>
    <row s="12330"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631</v>
      </c>
      <c r="H55" s="784"/>
      <c r="I55" s="784"/>
      <c r="J55" s="4117"/>
      <c r="K55" s="4117"/>
      <c r="L55" s="4117"/>
      <c r="M55" s="4117"/>
      <c r="N55" s="4117"/>
      <c r="O55" s="4117"/>
      <c r="P55" s="9731"/>
      <c r="Q55" s="9731"/>
      <c r="R55" s="9731"/>
      <c r="S55" s="9731"/>
      <c r="T55" s="9731"/>
      <c r="U55" s="9731"/>
      <c r="V55" s="9731"/>
      <c r="W55" s="9731"/>
      <c r="X55" s="9731"/>
      <c r="Y55" s="9731"/>
      <c r="Z55" s="9731"/>
      <c r="AA55" s="9731"/>
      <c r="AB55" s="9731"/>
      <c r="AC55" s="9731"/>
      <c r="AD55" s="9731"/>
      <c r="AE55" s="9731"/>
      <c r="AF55" s="9731"/>
      <c r="AG55" s="9731"/>
      <c r="AH55" s="9731"/>
      <c r="AI55" s="9731"/>
      <c r="AJ55" s="9731"/>
      <c r="AK55" s="9731"/>
      <c r="AL55" s="9731"/>
      <c r="AM55" s="9731"/>
      <c r="AN55" s="9731"/>
      <c r="AO55" s="9731"/>
      <c r="AP55" s="9731"/>
      <c r="AQ55" s="9731"/>
      <c r="AR55" s="9731"/>
      <c r="AS55" s="9731"/>
      <c r="AT55" s="9731"/>
      <c r="AU55" s="9731"/>
      <c r="AV55" s="9731"/>
      <c r="AW55" s="9731"/>
      <c r="AX55" s="9731"/>
      <c r="AY55" s="9731"/>
      <c r="AZ55" s="9731"/>
      <c r="BA55" s="9731"/>
      <c r="BB55" s="9731"/>
      <c r="BC55" s="9731"/>
      <c r="BD55" s="9731"/>
      <c r="BE55" s="9731"/>
      <c r="BF55" s="9731"/>
      <c r="BG55" s="9731"/>
      <c r="BH55" s="9731"/>
      <c r="BI55" s="9731"/>
      <c r="BJ55" s="9731"/>
      <c r="BK55" s="516" t="str">
        <f>FHD_NOTE_P_19</f>
        <v/>
      </c>
      <c r="BL55" s="1863" t="str">
        <f>IF((LEN(E55)-LEN(SUBSTITUTE(E55,".","")))/LEN(".")=1,"p","")</f>
        <v>p</v>
      </c>
      <c r="BM55" s="1863"/>
      <c r="BN55" s="1863"/>
      <c r="BS55" s="1863"/>
      <c r="BV55" s="771"/>
      <c r="CB55" s="1859"/>
      <c r="CC55" s="1859"/>
      <c r="CD55" s="1859"/>
      <c r="CE55" s="1859"/>
      <c r="CF55" s="1859"/>
      <c r="CG55" s="1387">
        <v>11</v>
      </c>
    </row>
    <row s="12330" customFormat="1" customHeight="1" ht="11.549999999999999">
      <c r="A56" s="1214"/>
      <c r="C56" s="1863"/>
      <c r="D56" s="802"/>
      <c r="E56" s="773" t="str">
        <f>FHD_NUM_P_20</f>
        <v>2.8.1</v>
      </c>
      <c r="F56" s="1877" t="str">
        <f>FHD_P_20</f>
        <v>Расходы на амортизацию основных средств</v>
      </c>
      <c r="G56" s="2105" t="s">
        <v>631</v>
      </c>
      <c r="H56" s="784"/>
      <c r="I56" s="784"/>
      <c r="J56" s="4117"/>
      <c r="K56" s="4117"/>
      <c r="L56" s="4117"/>
      <c r="M56" s="4117"/>
      <c r="N56" s="4117"/>
      <c r="O56" s="4117"/>
      <c r="P56" s="9731"/>
      <c r="Q56" s="9731"/>
      <c r="R56" s="9731"/>
      <c r="S56" s="9731"/>
      <c r="T56" s="9731"/>
      <c r="U56" s="9731"/>
      <c r="V56" s="9731"/>
      <c r="W56" s="9731"/>
      <c r="X56" s="9731"/>
      <c r="Y56" s="9731"/>
      <c r="Z56" s="9731"/>
      <c r="AA56" s="9731"/>
      <c r="AB56" s="9731"/>
      <c r="AC56" s="9731"/>
      <c r="AD56" s="9731"/>
      <c r="AE56" s="9731"/>
      <c r="AF56" s="9731"/>
      <c r="AG56" s="9731"/>
      <c r="AH56" s="9731"/>
      <c r="AI56" s="9731"/>
      <c r="AJ56" s="9731"/>
      <c r="AK56" s="9731"/>
      <c r="AL56" s="9731"/>
      <c r="AM56" s="9731"/>
      <c r="AN56" s="9731"/>
      <c r="AO56" s="9731"/>
      <c r="AP56" s="9731"/>
      <c r="AQ56" s="9731"/>
      <c r="AR56" s="9731"/>
      <c r="AS56" s="9731"/>
      <c r="AT56" s="9731"/>
      <c r="AU56" s="9731"/>
      <c r="AV56" s="9731"/>
      <c r="AW56" s="9731"/>
      <c r="AX56" s="9731"/>
      <c r="AY56" s="9731"/>
      <c r="AZ56" s="9731"/>
      <c r="BA56" s="9731"/>
      <c r="BB56" s="9731"/>
      <c r="BC56" s="9731"/>
      <c r="BD56" s="9731"/>
      <c r="BE56" s="9731"/>
      <c r="BF56" s="9731"/>
      <c r="BG56" s="9731"/>
      <c r="BH56" s="9731"/>
      <c r="BI56" s="9731"/>
      <c r="BJ56" s="9731"/>
      <c r="BK56" s="516" t="str">
        <f>FHD_NOTE_P_20</f>
        <v/>
      </c>
      <c r="BL56" s="1863" t="str">
        <f>IF((LEN(E56)-LEN(SUBSTITUTE(E56,".","")))/LEN(".")=1,"p","")</f>
        <v/>
      </c>
      <c r="BM56" s="1863"/>
      <c r="BN56" s="1863"/>
      <c r="BS56" s="1863"/>
      <c r="BV56" s="771"/>
      <c r="CB56" s="1859"/>
      <c r="CC56" s="1859"/>
      <c r="CD56" s="1859"/>
      <c r="CE56" s="1859"/>
      <c r="CF56" s="1859"/>
      <c r="CG56" s="1387">
        <v>11</v>
      </c>
    </row>
    <row s="12330" customFormat="1" customHeight="1" ht="11.549999999999999">
      <c r="A57" s="1214"/>
      <c r="C57" s="1863"/>
      <c r="D57" s="802"/>
      <c r="E57" s="773" t="str">
        <f>FHD_NUM_P_21</f>
        <v>2.8.2</v>
      </c>
      <c r="F57" s="1877" t="str">
        <f>FHD_P_21</f>
        <v>Расходы на амортизацию нематериальных активов</v>
      </c>
      <c r="G57" s="2105" t="s">
        <v>631</v>
      </c>
      <c r="H57" s="784"/>
      <c r="I57" s="784"/>
      <c r="J57" s="4117"/>
      <c r="K57" s="4117"/>
      <c r="L57" s="4117"/>
      <c r="M57" s="4117"/>
      <c r="N57" s="4117"/>
      <c r="O57" s="4117"/>
      <c r="P57" s="9731"/>
      <c r="Q57" s="9731"/>
      <c r="R57" s="9731"/>
      <c r="S57" s="9731"/>
      <c r="T57" s="9731"/>
      <c r="U57" s="9731"/>
      <c r="V57" s="9731"/>
      <c r="W57" s="9731"/>
      <c r="X57" s="9731"/>
      <c r="Y57" s="9731"/>
      <c r="Z57" s="9731"/>
      <c r="AA57" s="9731"/>
      <c r="AB57" s="9731"/>
      <c r="AC57" s="9731"/>
      <c r="AD57" s="9731"/>
      <c r="AE57" s="9731"/>
      <c r="AF57" s="9731"/>
      <c r="AG57" s="9731"/>
      <c r="AH57" s="9731"/>
      <c r="AI57" s="9731"/>
      <c r="AJ57" s="9731"/>
      <c r="AK57" s="9731"/>
      <c r="AL57" s="9731"/>
      <c r="AM57" s="9731"/>
      <c r="AN57" s="9731"/>
      <c r="AO57" s="9731"/>
      <c r="AP57" s="9731"/>
      <c r="AQ57" s="9731"/>
      <c r="AR57" s="9731"/>
      <c r="AS57" s="9731"/>
      <c r="AT57" s="9731"/>
      <c r="AU57" s="9731"/>
      <c r="AV57" s="9731"/>
      <c r="AW57" s="9731"/>
      <c r="AX57" s="9731"/>
      <c r="AY57" s="9731"/>
      <c r="AZ57" s="9731"/>
      <c r="BA57" s="9731"/>
      <c r="BB57" s="9731"/>
      <c r="BC57" s="9731"/>
      <c r="BD57" s="9731"/>
      <c r="BE57" s="9731"/>
      <c r="BF57" s="9731"/>
      <c r="BG57" s="9731"/>
      <c r="BH57" s="9731"/>
      <c r="BI57" s="9731"/>
      <c r="BJ57" s="9731"/>
      <c r="BK57" s="516" t="str">
        <f>FHD_NOTE_P_21</f>
        <v/>
      </c>
      <c r="BL57" s="1863" t="str">
        <f>IF((LEN(E57)-LEN(SUBSTITUTE(E57,".","")))/LEN(".")=1,"p","")</f>
        <v/>
      </c>
      <c r="BM57" s="1863"/>
      <c r="BN57" s="1863"/>
      <c r="BS57" s="1863"/>
      <c r="BV57" s="771"/>
      <c r="CB57" s="1859"/>
      <c r="CC57" s="1859"/>
      <c r="CD57" s="1859"/>
      <c r="CE57" s="1859"/>
      <c r="CF57" s="1859"/>
      <c r="CG57" s="1387">
        <v>11</v>
      </c>
    </row>
    <row s="12330"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регулируемого вида деятельности</v>
      </c>
      <c r="G58" s="2105" t="s">
        <v>631</v>
      </c>
      <c r="H58" s="784"/>
      <c r="I58" s="784"/>
      <c r="J58" s="4117"/>
      <c r="K58" s="4117"/>
      <c r="L58" s="4117"/>
      <c r="M58" s="4117"/>
      <c r="N58" s="4117"/>
      <c r="O58" s="4117"/>
      <c r="P58" s="9731"/>
      <c r="Q58" s="9731"/>
      <c r="R58" s="9731"/>
      <c r="S58" s="9731"/>
      <c r="T58" s="9731"/>
      <c r="U58" s="9731"/>
      <c r="V58" s="9731"/>
      <c r="W58" s="9731"/>
      <c r="X58" s="9731"/>
      <c r="Y58" s="9731"/>
      <c r="Z58" s="9731"/>
      <c r="AA58" s="9731"/>
      <c r="AB58" s="9731"/>
      <c r="AC58" s="9731"/>
      <c r="AD58" s="9731"/>
      <c r="AE58" s="9731"/>
      <c r="AF58" s="9731"/>
      <c r="AG58" s="9731"/>
      <c r="AH58" s="9731"/>
      <c r="AI58" s="9731"/>
      <c r="AJ58" s="9731"/>
      <c r="AK58" s="9731"/>
      <c r="AL58" s="9731"/>
      <c r="AM58" s="9731"/>
      <c r="AN58" s="9731"/>
      <c r="AO58" s="9731"/>
      <c r="AP58" s="9731"/>
      <c r="AQ58" s="9731"/>
      <c r="AR58" s="9731"/>
      <c r="AS58" s="9731"/>
      <c r="AT58" s="9731"/>
      <c r="AU58" s="9731"/>
      <c r="AV58" s="9731"/>
      <c r="AW58" s="9731"/>
      <c r="AX58" s="9731"/>
      <c r="AY58" s="9731"/>
      <c r="AZ58" s="9731"/>
      <c r="BA58" s="9731"/>
      <c r="BB58" s="9731"/>
      <c r="BC58" s="9731"/>
      <c r="BD58" s="9731"/>
      <c r="BE58" s="9731"/>
      <c r="BF58" s="9731"/>
      <c r="BG58" s="9731"/>
      <c r="BH58" s="9731"/>
      <c r="BI58" s="9731"/>
      <c r="BJ58" s="9731"/>
      <c r="BK58" s="516" t="str">
        <f>FHD_NOTE_P_22</f>
        <v/>
      </c>
      <c r="BL58" s="1863" t="str">
        <f>IF((LEN(E58)-LEN(SUBSTITUTE(E58,".","")))/LEN(".")=1,"p","")</f>
        <v>p</v>
      </c>
      <c r="BM58" s="1863"/>
      <c r="BN58" s="1863"/>
      <c r="BS58" s="1863"/>
      <c r="BV58" s="771"/>
      <c r="CB58" s="1859"/>
      <c r="CC58" s="1859"/>
      <c r="CD58" s="1859"/>
      <c r="CE58" s="1859"/>
      <c r="CF58" s="1859"/>
      <c r="CG58" s="1387">
        <v>11</v>
      </c>
    </row>
    <row s="12330" customFormat="1" customHeight="1" ht="11.549999999999999">
      <c r="A59" s="1214"/>
      <c r="C59" s="1863"/>
      <c r="D59" s="802"/>
      <c r="E59" s="773" t="str">
        <f>FHD_NUM_P_23</f>
        <v>2.10</v>
      </c>
      <c r="F59" s="1751" t="str">
        <f>FHD_P_23</f>
        <v>Общепроизводственные расходы, в том числе:</v>
      </c>
      <c r="G59" s="2105" t="s">
        <v>631</v>
      </c>
      <c r="H59" s="784"/>
      <c r="I59" s="784"/>
      <c r="J59" s="4117"/>
      <c r="K59" s="4117"/>
      <c r="L59" s="4117"/>
      <c r="M59" s="4117"/>
      <c r="N59" s="4117"/>
      <c r="O59" s="4117"/>
      <c r="P59" s="9731"/>
      <c r="Q59" s="9731"/>
      <c r="R59" s="9731"/>
      <c r="S59" s="9731"/>
      <c r="T59" s="9731"/>
      <c r="U59" s="9731"/>
      <c r="V59" s="9731"/>
      <c r="W59" s="9731"/>
      <c r="X59" s="9731"/>
      <c r="Y59" s="9731"/>
      <c r="Z59" s="9731"/>
      <c r="AA59" s="9731"/>
      <c r="AB59" s="9731"/>
      <c r="AC59" s="9731"/>
      <c r="AD59" s="9731"/>
      <c r="AE59" s="9731"/>
      <c r="AF59" s="9731"/>
      <c r="AG59" s="9731"/>
      <c r="AH59" s="9731"/>
      <c r="AI59" s="9731"/>
      <c r="AJ59" s="9731"/>
      <c r="AK59" s="9731"/>
      <c r="AL59" s="9731"/>
      <c r="AM59" s="9731"/>
      <c r="AN59" s="9731"/>
      <c r="AO59" s="9731"/>
      <c r="AP59" s="9731"/>
      <c r="AQ59" s="9731"/>
      <c r="AR59" s="9731"/>
      <c r="AS59" s="9731"/>
      <c r="AT59" s="9731"/>
      <c r="AU59" s="9731"/>
      <c r="AV59" s="9731"/>
      <c r="AW59" s="9731"/>
      <c r="AX59" s="9731"/>
      <c r="AY59" s="9731"/>
      <c r="AZ59" s="9731"/>
      <c r="BA59" s="9731"/>
      <c r="BB59" s="9731"/>
      <c r="BC59" s="9731"/>
      <c r="BD59" s="9731"/>
      <c r="BE59" s="9731"/>
      <c r="BF59" s="9731"/>
      <c r="BG59" s="9731"/>
      <c r="BH59" s="9731"/>
      <c r="BI59" s="9731"/>
      <c r="BJ59" s="9731"/>
      <c r="BK59" s="516" t="str">
        <f>FHD_NOTE_P_23</f>
        <v>Указывается общая сумма общепроизводственных расходов.</v>
      </c>
      <c r="BL59" s="1863" t="str">
        <f>IF((LEN(E59)-LEN(SUBSTITUTE(E59,".","")))/LEN(".")=1,"p","")</f>
        <v>p</v>
      </c>
      <c r="BM59" s="1863"/>
      <c r="BN59" s="1863"/>
      <c r="BS59" s="1863"/>
      <c r="BV59" s="771"/>
      <c r="CB59" s="1859"/>
      <c r="CC59" s="1859"/>
      <c r="CD59" s="1859"/>
      <c r="CE59" s="1859"/>
      <c r="CF59" s="1859"/>
      <c r="CG59" s="1387">
        <v>11</v>
      </c>
    </row>
    <row s="12330" customFormat="1" customHeight="1" ht="11.549999999999999">
      <c r="A60" s="1214"/>
      <c r="C60" s="1863"/>
      <c r="D60" s="802"/>
      <c r="E60" s="773" t="str">
        <f>FHD_NUM_P_24</f>
        <v>2.10.1</v>
      </c>
      <c r="F60" s="1877" t="str">
        <f>FHD_P_24</f>
        <v>Расходы на текущий ремонт</v>
      </c>
      <c r="G60" s="2105" t="s">
        <v>631</v>
      </c>
      <c r="H60" s="784"/>
      <c r="I60" s="784"/>
      <c r="J60" s="4117"/>
      <c r="K60" s="4117"/>
      <c r="L60" s="4117"/>
      <c r="M60" s="4117"/>
      <c r="N60" s="4117"/>
      <c r="O60" s="4117"/>
      <c r="P60" s="9731"/>
      <c r="Q60" s="9731"/>
      <c r="R60" s="9731"/>
      <c r="S60" s="9731"/>
      <c r="T60" s="9731"/>
      <c r="U60" s="9731"/>
      <c r="V60" s="9731"/>
      <c r="W60" s="9731"/>
      <c r="X60" s="9731"/>
      <c r="Y60" s="9731"/>
      <c r="Z60" s="9731"/>
      <c r="AA60" s="9731"/>
      <c r="AB60" s="9731"/>
      <c r="AC60" s="9731"/>
      <c r="AD60" s="9731"/>
      <c r="AE60" s="9731"/>
      <c r="AF60" s="9731"/>
      <c r="AG60" s="9731"/>
      <c r="AH60" s="9731"/>
      <c r="AI60" s="9731"/>
      <c r="AJ60" s="9731"/>
      <c r="AK60" s="9731"/>
      <c r="AL60" s="9731"/>
      <c r="AM60" s="9731"/>
      <c r="AN60" s="9731"/>
      <c r="AO60" s="9731"/>
      <c r="AP60" s="9731"/>
      <c r="AQ60" s="9731"/>
      <c r="AR60" s="9731"/>
      <c r="AS60" s="9731"/>
      <c r="AT60" s="9731"/>
      <c r="AU60" s="9731"/>
      <c r="AV60" s="9731"/>
      <c r="AW60" s="9731"/>
      <c r="AX60" s="9731"/>
      <c r="AY60" s="9731"/>
      <c r="AZ60" s="9731"/>
      <c r="BA60" s="9731"/>
      <c r="BB60" s="9731"/>
      <c r="BC60" s="9731"/>
      <c r="BD60" s="9731"/>
      <c r="BE60" s="9731"/>
      <c r="BF60" s="9731"/>
      <c r="BG60" s="9731"/>
      <c r="BH60" s="9731"/>
      <c r="BI60" s="9731"/>
      <c r="BJ60" s="9731"/>
      <c r="BK60" s="516" t="str">
        <f>FHD_NOTE_P_24</f>
        <v>Указываются расходы на текущий ремонт, отнесенные к общепроизводственным расходам.</v>
      </c>
      <c r="BL60" s="1863" t="str">
        <f>IF((LEN(E60)-LEN(SUBSTITUTE(E60,".","")))/LEN(".")=1,"p","")</f>
        <v/>
      </c>
      <c r="BM60" s="1863"/>
      <c r="BN60" s="1863"/>
      <c r="BS60" s="1863"/>
      <c r="BV60" s="771"/>
      <c r="CB60" s="1859"/>
      <c r="CC60" s="1859"/>
      <c r="CD60" s="1859"/>
      <c r="CE60" s="1859"/>
      <c r="CF60" s="1859"/>
      <c r="CG60" s="1387">
        <v>11</v>
      </c>
    </row>
    <row s="12330" customFormat="1" customHeight="1" ht="11.549999999999999">
      <c r="A61" s="1214"/>
      <c r="C61" s="1863"/>
      <c r="D61" s="802"/>
      <c r="E61" s="773" t="str">
        <f>FHD_NUM_P_25</f>
        <v>2.10.2</v>
      </c>
      <c r="F61" s="1877" t="str">
        <f>FHD_P_25</f>
        <v>Расходы на капитальный ремонт</v>
      </c>
      <c r="G61" s="2105" t="s">
        <v>631</v>
      </c>
      <c r="H61" s="784"/>
      <c r="I61" s="784"/>
      <c r="J61" s="4117"/>
      <c r="K61" s="4117"/>
      <c r="L61" s="4117"/>
      <c r="M61" s="4117"/>
      <c r="N61" s="4117"/>
      <c r="O61" s="4117"/>
      <c r="P61" s="9731"/>
      <c r="Q61" s="9731"/>
      <c r="R61" s="9731"/>
      <c r="S61" s="9731"/>
      <c r="T61" s="9731"/>
      <c r="U61" s="9731"/>
      <c r="V61" s="9731"/>
      <c r="W61" s="9731"/>
      <c r="X61" s="9731"/>
      <c r="Y61" s="9731"/>
      <c r="Z61" s="9731"/>
      <c r="AA61" s="9731"/>
      <c r="AB61" s="9731"/>
      <c r="AC61" s="9731"/>
      <c r="AD61" s="9731"/>
      <c r="AE61" s="9731"/>
      <c r="AF61" s="9731"/>
      <c r="AG61" s="9731"/>
      <c r="AH61" s="9731"/>
      <c r="AI61" s="9731"/>
      <c r="AJ61" s="9731"/>
      <c r="AK61" s="9731"/>
      <c r="AL61" s="9731"/>
      <c r="AM61" s="9731"/>
      <c r="AN61" s="9731"/>
      <c r="AO61" s="9731"/>
      <c r="AP61" s="9731"/>
      <c r="AQ61" s="9731"/>
      <c r="AR61" s="9731"/>
      <c r="AS61" s="9731"/>
      <c r="AT61" s="9731"/>
      <c r="AU61" s="9731"/>
      <c r="AV61" s="9731"/>
      <c r="AW61" s="9731"/>
      <c r="AX61" s="9731"/>
      <c r="AY61" s="9731"/>
      <c r="AZ61" s="9731"/>
      <c r="BA61" s="9731"/>
      <c r="BB61" s="9731"/>
      <c r="BC61" s="9731"/>
      <c r="BD61" s="9731"/>
      <c r="BE61" s="9731"/>
      <c r="BF61" s="9731"/>
      <c r="BG61" s="9731"/>
      <c r="BH61" s="9731"/>
      <c r="BI61" s="9731"/>
      <c r="BJ61" s="9731"/>
      <c r="BK61" s="516" t="str">
        <f>FHD_NOTE_P_25</f>
        <v>Указываются расходы на капитальный ремонт, отнесенные к общепроизводственным расходам.</v>
      </c>
      <c r="BL61" s="1863" t="str">
        <f>IF((LEN(E61)-LEN(SUBSTITUTE(E61,".","")))/LEN(".")=1,"p","")</f>
        <v/>
      </c>
      <c r="BM61" s="1863"/>
      <c r="BN61" s="1863"/>
      <c r="BS61" s="1863"/>
      <c r="BV61" s="771"/>
      <c r="CB61" s="1859"/>
      <c r="CC61" s="1859"/>
      <c r="CD61" s="1859"/>
      <c r="CE61" s="1859"/>
      <c r="CF61" s="1859"/>
      <c r="CG61" s="1387">
        <v>11</v>
      </c>
    </row>
    <row s="12330" customFormat="1" customHeight="1" ht="11.549999999999999">
      <c r="A62" s="1214"/>
      <c r="C62" s="1863"/>
      <c r="D62" s="1865"/>
      <c r="E62" s="773" t="str">
        <f>FHD_NUM_P_26</f>
        <v>2.11</v>
      </c>
      <c r="F62" s="1751" t="str">
        <f>FHD_P_26</f>
        <v>Общехозяйственные расходы, в том числе:</v>
      </c>
      <c r="G62" s="2105" t="s">
        <v>631</v>
      </c>
      <c r="H62" s="784"/>
      <c r="I62" s="784"/>
      <c r="J62" s="4117"/>
      <c r="K62" s="4117"/>
      <c r="L62" s="4117"/>
      <c r="M62" s="4117"/>
      <c r="N62" s="4117"/>
      <c r="O62" s="4117"/>
      <c r="P62" s="9731"/>
      <c r="Q62" s="9731"/>
      <c r="R62" s="9731"/>
      <c r="S62" s="9731"/>
      <c r="T62" s="9731"/>
      <c r="U62" s="9731"/>
      <c r="V62" s="9731"/>
      <c r="W62" s="9731"/>
      <c r="X62" s="9731"/>
      <c r="Y62" s="9731"/>
      <c r="Z62" s="9731"/>
      <c r="AA62" s="9731"/>
      <c r="AB62" s="9731"/>
      <c r="AC62" s="9731"/>
      <c r="AD62" s="9731"/>
      <c r="AE62" s="9731"/>
      <c r="AF62" s="9731"/>
      <c r="AG62" s="9731"/>
      <c r="AH62" s="9731"/>
      <c r="AI62" s="9731"/>
      <c r="AJ62" s="9731"/>
      <c r="AK62" s="9731"/>
      <c r="AL62" s="9731"/>
      <c r="AM62" s="9731"/>
      <c r="AN62" s="9731"/>
      <c r="AO62" s="9731"/>
      <c r="AP62" s="9731"/>
      <c r="AQ62" s="9731"/>
      <c r="AR62" s="9731"/>
      <c r="AS62" s="9731"/>
      <c r="AT62" s="9731"/>
      <c r="AU62" s="9731"/>
      <c r="AV62" s="9731"/>
      <c r="AW62" s="9731"/>
      <c r="AX62" s="9731"/>
      <c r="AY62" s="9731"/>
      <c r="AZ62" s="9731"/>
      <c r="BA62" s="9731"/>
      <c r="BB62" s="9731"/>
      <c r="BC62" s="9731"/>
      <c r="BD62" s="9731"/>
      <c r="BE62" s="9731"/>
      <c r="BF62" s="9731"/>
      <c r="BG62" s="9731"/>
      <c r="BH62" s="9731"/>
      <c r="BI62" s="9731"/>
      <c r="BJ62" s="9731"/>
      <c r="BK62" s="516" t="str">
        <f>FHD_NOTE_P_26</f>
        <v>Указывается общая сумма общехозяйственных расходов.</v>
      </c>
      <c r="BL62" s="1863" t="str">
        <f>IF((LEN(E62)-LEN(SUBSTITUTE(E62,".","")))/LEN(".")=1,"p","")</f>
        <v>p</v>
      </c>
      <c r="BM62" s="1863"/>
      <c r="BN62" s="1863"/>
      <c r="BS62" s="1863"/>
      <c r="BV62" s="771"/>
      <c r="CB62" s="1859"/>
      <c r="CC62" s="1859"/>
      <c r="CD62" s="1859"/>
      <c r="CE62" s="1859"/>
      <c r="CF62" s="1859"/>
      <c r="CG62" s="1387">
        <v>11</v>
      </c>
    </row>
    <row s="12330" customFormat="1" customHeight="1" ht="11.549999999999999">
      <c r="A63" s="1214"/>
      <c r="C63" s="1863"/>
      <c r="D63" s="1865"/>
      <c r="E63" s="773" t="str">
        <f>FHD_NUM_P_27</f>
        <v>2.11.1</v>
      </c>
      <c r="F63" s="1877" t="str">
        <f>FHD_P_27</f>
        <v>Расходы на текущий ремонт</v>
      </c>
      <c r="G63" s="2105" t="s">
        <v>631</v>
      </c>
      <c r="H63" s="784"/>
      <c r="I63" s="784"/>
      <c r="J63" s="4117"/>
      <c r="K63" s="4117"/>
      <c r="L63" s="4117"/>
      <c r="M63" s="4117"/>
      <c r="N63" s="4117"/>
      <c r="O63" s="4117"/>
      <c r="P63" s="9731"/>
      <c r="Q63" s="9731"/>
      <c r="R63" s="9731"/>
      <c r="S63" s="9731"/>
      <c r="T63" s="9731"/>
      <c r="U63" s="9731"/>
      <c r="V63" s="9731"/>
      <c r="W63" s="9731"/>
      <c r="X63" s="9731"/>
      <c r="Y63" s="9731"/>
      <c r="Z63" s="9731"/>
      <c r="AA63" s="9731"/>
      <c r="AB63" s="9731"/>
      <c r="AC63" s="9731"/>
      <c r="AD63" s="9731"/>
      <c r="AE63" s="9731"/>
      <c r="AF63" s="9731"/>
      <c r="AG63" s="9731"/>
      <c r="AH63" s="9731"/>
      <c r="AI63" s="9731"/>
      <c r="AJ63" s="9731"/>
      <c r="AK63" s="9731"/>
      <c r="AL63" s="9731"/>
      <c r="AM63" s="9731"/>
      <c r="AN63" s="9731"/>
      <c r="AO63" s="9731"/>
      <c r="AP63" s="9731"/>
      <c r="AQ63" s="9731"/>
      <c r="AR63" s="9731"/>
      <c r="AS63" s="9731"/>
      <c r="AT63" s="9731"/>
      <c r="AU63" s="9731"/>
      <c r="AV63" s="9731"/>
      <c r="AW63" s="9731"/>
      <c r="AX63" s="9731"/>
      <c r="AY63" s="9731"/>
      <c r="AZ63" s="9731"/>
      <c r="BA63" s="9731"/>
      <c r="BB63" s="9731"/>
      <c r="BC63" s="9731"/>
      <c r="BD63" s="9731"/>
      <c r="BE63" s="9731"/>
      <c r="BF63" s="9731"/>
      <c r="BG63" s="9731"/>
      <c r="BH63" s="9731"/>
      <c r="BI63" s="9731"/>
      <c r="BJ63" s="9731"/>
      <c r="BK63" s="516" t="str">
        <f>FHD_NOTE_P_27</f>
        <v>Указываются расходы на текущий ремонт, отнесенные к общехозяйственным расходам.</v>
      </c>
      <c r="BL63" s="1863" t="str">
        <f>IF((LEN(E63)-LEN(SUBSTITUTE(E63,".","")))/LEN(".")=1,"p","")</f>
        <v/>
      </c>
      <c r="BM63" s="1863"/>
      <c r="BN63" s="1863"/>
      <c r="BS63" s="1863"/>
      <c r="BV63" s="771"/>
      <c r="CB63" s="1859"/>
      <c r="CC63" s="1859"/>
      <c r="CD63" s="1859"/>
      <c r="CE63" s="1859"/>
      <c r="CF63" s="1859"/>
      <c r="CG63" s="1387">
        <v>11</v>
      </c>
    </row>
    <row s="12330" customFormat="1" customHeight="1" ht="11.549999999999999">
      <c r="A64" s="1214"/>
      <c r="C64" s="1863"/>
      <c r="D64" s="1865"/>
      <c r="E64" s="773" t="str">
        <f>FHD_NUM_P_28</f>
        <v>2.11.2</v>
      </c>
      <c r="F64" s="1877" t="str">
        <f>FHD_P_28</f>
        <v>Расходы на капитальный ремонт</v>
      </c>
      <c r="G64" s="2105" t="s">
        <v>631</v>
      </c>
      <c r="H64" s="784"/>
      <c r="I64" s="784"/>
      <c r="J64" s="4117"/>
      <c r="K64" s="4117"/>
      <c r="L64" s="4117"/>
      <c r="M64" s="4117"/>
      <c r="N64" s="4117"/>
      <c r="O64" s="4117"/>
      <c r="P64" s="9731"/>
      <c r="Q64" s="9731"/>
      <c r="R64" s="9731"/>
      <c r="S64" s="9731"/>
      <c r="T64" s="9731"/>
      <c r="U64" s="9731"/>
      <c r="V64" s="9731"/>
      <c r="W64" s="9731"/>
      <c r="X64" s="9731"/>
      <c r="Y64" s="9731"/>
      <c r="Z64" s="9731"/>
      <c r="AA64" s="9731"/>
      <c r="AB64" s="9731"/>
      <c r="AC64" s="9731"/>
      <c r="AD64" s="9731"/>
      <c r="AE64" s="9731"/>
      <c r="AF64" s="9731"/>
      <c r="AG64" s="9731"/>
      <c r="AH64" s="9731"/>
      <c r="AI64" s="9731"/>
      <c r="AJ64" s="9731"/>
      <c r="AK64" s="9731"/>
      <c r="AL64" s="9731"/>
      <c r="AM64" s="9731"/>
      <c r="AN64" s="9731"/>
      <c r="AO64" s="9731"/>
      <c r="AP64" s="9731"/>
      <c r="AQ64" s="9731"/>
      <c r="AR64" s="9731"/>
      <c r="AS64" s="9731"/>
      <c r="AT64" s="9731"/>
      <c r="AU64" s="9731"/>
      <c r="AV64" s="9731"/>
      <c r="AW64" s="9731"/>
      <c r="AX64" s="9731"/>
      <c r="AY64" s="9731"/>
      <c r="AZ64" s="9731"/>
      <c r="BA64" s="9731"/>
      <c r="BB64" s="9731"/>
      <c r="BC64" s="9731"/>
      <c r="BD64" s="9731"/>
      <c r="BE64" s="9731"/>
      <c r="BF64" s="9731"/>
      <c r="BG64" s="9731"/>
      <c r="BH64" s="9731"/>
      <c r="BI64" s="9731"/>
      <c r="BJ64" s="9731"/>
      <c r="BK64" s="516" t="str">
        <f>FHD_NOTE_P_28</f>
        <v>Указываются расходы на капитальный ремонт, отнесенные к общехозяйственным расходам.</v>
      </c>
      <c r="BL64" s="1863" t="str">
        <f>IF((LEN(E64)-LEN(SUBSTITUTE(E64,".","")))/LEN(".")=1,"p","")</f>
        <v/>
      </c>
      <c r="BM64" s="1863"/>
      <c r="BN64" s="1863"/>
      <c r="BS64" s="1863"/>
      <c r="BV64" s="771"/>
      <c r="CB64" s="1859"/>
      <c r="CC64" s="1859"/>
      <c r="CD64" s="1859"/>
      <c r="CE64" s="1859"/>
      <c r="CF64" s="1859"/>
      <c r="CG64" s="1387">
        <v>11</v>
      </c>
    </row>
    <row s="12330"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631</v>
      </c>
      <c r="H65" s="784"/>
      <c r="I65" s="784"/>
      <c r="J65" s="4117"/>
      <c r="K65" s="4117"/>
      <c r="L65" s="4117"/>
      <c r="M65" s="4117"/>
      <c r="N65" s="4117"/>
      <c r="O65" s="4117"/>
      <c r="P65" s="9731"/>
      <c r="Q65" s="9731"/>
      <c r="R65" s="9731"/>
      <c r="S65" s="9731"/>
      <c r="T65" s="9731"/>
      <c r="U65" s="9731"/>
      <c r="V65" s="9731"/>
      <c r="W65" s="9731"/>
      <c r="X65" s="9731"/>
      <c r="Y65" s="9731"/>
      <c r="Z65" s="9731"/>
      <c r="AA65" s="9731"/>
      <c r="AB65" s="9731"/>
      <c r="AC65" s="9731"/>
      <c r="AD65" s="9731"/>
      <c r="AE65" s="9731"/>
      <c r="AF65" s="9731"/>
      <c r="AG65" s="9731"/>
      <c r="AH65" s="9731"/>
      <c r="AI65" s="9731"/>
      <c r="AJ65" s="9731"/>
      <c r="AK65" s="9731"/>
      <c r="AL65" s="9731"/>
      <c r="AM65" s="9731"/>
      <c r="AN65" s="9731"/>
      <c r="AO65" s="9731"/>
      <c r="AP65" s="9731"/>
      <c r="AQ65" s="9731"/>
      <c r="AR65" s="9731"/>
      <c r="AS65" s="9731"/>
      <c r="AT65" s="9731"/>
      <c r="AU65" s="9731"/>
      <c r="AV65" s="9731"/>
      <c r="AW65" s="9731"/>
      <c r="AX65" s="9731"/>
      <c r="AY65" s="9731"/>
      <c r="AZ65" s="9731"/>
      <c r="BA65" s="9731"/>
      <c r="BB65" s="9731"/>
      <c r="BC65" s="9731"/>
      <c r="BD65" s="9731"/>
      <c r="BE65" s="9731"/>
      <c r="BF65" s="9731"/>
      <c r="BG65" s="9731"/>
      <c r="BH65" s="9731"/>
      <c r="BI65" s="9731"/>
      <c r="BJ65" s="9731"/>
      <c r="BK65" s="51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BL65" s="1863" t="str">
        <f>IF((LEN(E65)-LEN(SUBSTITUTE(E65,".","")))/LEN(".")=1,"p","")</f>
        <v>p</v>
      </c>
      <c r="BM65" s="1863"/>
      <c r="BN65" s="1863"/>
      <c r="BS65" s="1863"/>
      <c r="BV65" s="771"/>
      <c r="CB65" s="1859"/>
      <c r="CC65" s="1859"/>
      <c r="CD65" s="1859"/>
      <c r="CE65" s="1859"/>
      <c r="CF65" s="1859"/>
      <c r="CG65" s="1387">
        <v>11</v>
      </c>
    </row>
    <row s="12330"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385</v>
      </c>
      <c r="H66" s="1876" t="s">
        <v>675</v>
      </c>
      <c r="I66" s="1876" t="s">
        <v>675</v>
      </c>
      <c r="J66" s="4156" t="s">
        <v>675</v>
      </c>
      <c r="K66" s="4156" t="s">
        <v>675</v>
      </c>
      <c r="L66" s="4156" t="s">
        <v>675</v>
      </c>
      <c r="M66" s="4156" t="s">
        <v>675</v>
      </c>
      <c r="N66" s="4156" t="s">
        <v>675</v>
      </c>
      <c r="O66" s="4156" t="s">
        <v>675</v>
      </c>
      <c r="P66" s="9824" t="s">
        <v>675</v>
      </c>
      <c r="Q66" s="9824" t="s">
        <v>675</v>
      </c>
      <c r="R66" s="9824" t="s">
        <v>675</v>
      </c>
      <c r="S66" s="9824" t="s">
        <v>675</v>
      </c>
      <c r="T66" s="9824" t="s">
        <v>675</v>
      </c>
      <c r="U66" s="9824" t="s">
        <v>675</v>
      </c>
      <c r="V66" s="9824" t="s">
        <v>675</v>
      </c>
      <c r="W66" s="9824" t="s">
        <v>675</v>
      </c>
      <c r="X66" s="9824" t="s">
        <v>675</v>
      </c>
      <c r="Y66" s="9824" t="s">
        <v>675</v>
      </c>
      <c r="Z66" s="9824" t="s">
        <v>675</v>
      </c>
      <c r="AA66" s="9824" t="s">
        <v>675</v>
      </c>
      <c r="AB66" s="9824" t="s">
        <v>675</v>
      </c>
      <c r="AC66" s="9824" t="s">
        <v>675</v>
      </c>
      <c r="AD66" s="9824" t="s">
        <v>675</v>
      </c>
      <c r="AE66" s="9824" t="s">
        <v>675</v>
      </c>
      <c r="AF66" s="9824" t="s">
        <v>675</v>
      </c>
      <c r="AG66" s="9824" t="s">
        <v>675</v>
      </c>
      <c r="AH66" s="9824" t="s">
        <v>675</v>
      </c>
      <c r="AI66" s="9824" t="s">
        <v>675</v>
      </c>
      <c r="AJ66" s="9824" t="s">
        <v>675</v>
      </c>
      <c r="AK66" s="9824" t="s">
        <v>675</v>
      </c>
      <c r="AL66" s="9824" t="s">
        <v>675</v>
      </c>
      <c r="AM66" s="9824" t="s">
        <v>675</v>
      </c>
      <c r="AN66" s="9824" t="s">
        <v>675</v>
      </c>
      <c r="AO66" s="9824" t="s">
        <v>675</v>
      </c>
      <c r="AP66" s="9824" t="s">
        <v>675</v>
      </c>
      <c r="AQ66" s="9824" t="s">
        <v>675</v>
      </c>
      <c r="AR66" s="9824" t="s">
        <v>675</v>
      </c>
      <c r="AS66" s="9824" t="s">
        <v>675</v>
      </c>
      <c r="AT66" s="9824" t="s">
        <v>675</v>
      </c>
      <c r="AU66" s="9824" t="s">
        <v>675</v>
      </c>
      <c r="AV66" s="9824" t="s">
        <v>675</v>
      </c>
      <c r="AW66" s="9824" t="s">
        <v>675</v>
      </c>
      <c r="AX66" s="9824" t="s">
        <v>675</v>
      </c>
      <c r="AY66" s="9824" t="s">
        <v>675</v>
      </c>
      <c r="AZ66" s="9824" t="s">
        <v>675</v>
      </c>
      <c r="BA66" s="9824" t="s">
        <v>675</v>
      </c>
      <c r="BB66" s="9824" t="s">
        <v>675</v>
      </c>
      <c r="BC66" s="9824" t="s">
        <v>675</v>
      </c>
      <c r="BD66" s="9824" t="s">
        <v>675</v>
      </c>
      <c r="BE66" s="9824" t="s">
        <v>675</v>
      </c>
      <c r="BF66" s="9824" t="s">
        <v>675</v>
      </c>
      <c r="BG66" s="9824" t="s">
        <v>675</v>
      </c>
      <c r="BH66" s="9824" t="s">
        <v>675</v>
      </c>
      <c r="BI66" s="9824" t="s">
        <v>675</v>
      </c>
      <c r="BJ66" s="9824" t="s">
        <v>675</v>
      </c>
      <c r="BK66" s="516" t="str">
        <f>FHD_NOTE_P_30</f>
        <v/>
      </c>
      <c r="BL66" s="1863" t="str">
        <f>IF((LEN(E66)-LEN(SUBSTITUTE(E66,".","")))/LEN(".")=1,"p","")</f>
        <v/>
      </c>
      <c r="BM66" s="1863">
        <f>_xlfn.IFERROR(MATCH("есть",B_FHD_FLAG_INDEX_1,0),0)</f>
        <v>0</v>
      </c>
      <c r="BN66" s="1863"/>
      <c r="BS66" s="1863"/>
      <c r="BV66" s="771"/>
      <c r="CB66" s="1859"/>
      <c r="CC66" s="1859"/>
      <c r="CD66" s="1859"/>
      <c r="CE66" s="1859"/>
      <c r="CF66" s="1859"/>
      <c r="CG66" s="1387">
        <v>11</v>
      </c>
    </row>
    <row s="12330" customFormat="1" customHeight="1" ht="23.25" hidden="1">
      <c r="A67" s="2598" t="s">
        <v>676</v>
      </c>
      <c r="C67" s="1863"/>
      <c r="D67" s="1865"/>
      <c r="E67" s="773" t="str">
        <f>FHD_NUM_P_31</f>
        <v/>
      </c>
      <c r="F67" s="1751" t="str">
        <f>FHD_P_31</f>
        <v/>
      </c>
      <c r="G67" s="2105" t="s">
        <v>631</v>
      </c>
      <c r="H67" s="784"/>
      <c r="I67" s="784"/>
      <c r="J67" s="4117"/>
      <c r="K67" s="4117"/>
      <c r="L67" s="4117"/>
      <c r="M67" s="4117"/>
      <c r="N67" s="4117"/>
      <c r="O67" s="4117"/>
      <c r="P67" s="9731"/>
      <c r="Q67" s="9731"/>
      <c r="R67" s="9731"/>
      <c r="S67" s="9731"/>
      <c r="T67" s="9731"/>
      <c r="U67" s="9731"/>
      <c r="V67" s="9731"/>
      <c r="W67" s="9731"/>
      <c r="X67" s="9731"/>
      <c r="Y67" s="9731"/>
      <c r="Z67" s="9731"/>
      <c r="AA67" s="9731"/>
      <c r="AB67" s="9731"/>
      <c r="AC67" s="9731"/>
      <c r="AD67" s="9731"/>
      <c r="AE67" s="9731"/>
      <c r="AF67" s="9731"/>
      <c r="AG67" s="9731"/>
      <c r="AH67" s="9731"/>
      <c r="AI67" s="9731"/>
      <c r="AJ67" s="9731"/>
      <c r="AK67" s="9731"/>
      <c r="AL67" s="9731"/>
      <c r="AM67" s="9731"/>
      <c r="AN67" s="9731"/>
      <c r="AO67" s="9731"/>
      <c r="AP67" s="9731"/>
      <c r="AQ67" s="9731"/>
      <c r="AR67" s="9731"/>
      <c r="AS67" s="9731"/>
      <c r="AT67" s="9731"/>
      <c r="AU67" s="9731"/>
      <c r="AV67" s="9731"/>
      <c r="AW67" s="9731"/>
      <c r="AX67" s="9731"/>
      <c r="AY67" s="9731"/>
      <c r="AZ67" s="9731"/>
      <c r="BA67" s="9731"/>
      <c r="BB67" s="9731"/>
      <c r="BC67" s="9731"/>
      <c r="BD67" s="9731"/>
      <c r="BE67" s="9731"/>
      <c r="BF67" s="9731"/>
      <c r="BG67" s="9731"/>
      <c r="BH67" s="9731"/>
      <c r="BI67" s="9731"/>
      <c r="BJ67" s="9731"/>
      <c r="BK67" s="516" t="str">
        <f>FHD_NOTE_P_31</f>
        <v/>
      </c>
      <c r="BL67" s="1863" t="str">
        <f>IF((LEN(E67)-LEN(SUBSTITUTE(E67,".","")))/LEN(".")=1,"p","")</f>
        <v/>
      </c>
      <c r="BM67" s="1863"/>
      <c r="BN67" s="1863"/>
      <c r="BS67" s="1863"/>
      <c r="BV67" s="771"/>
      <c r="CB67" s="1859"/>
      <c r="CC67" s="1859"/>
      <c r="CD67" s="1859"/>
      <c r="CE67" s="1859"/>
      <c r="CF67" s="1859"/>
      <c r="CG67" s="1387">
        <v>22</v>
      </c>
    </row>
    <row s="12330" customFormat="1" customHeight="1" ht="47.25" hidden="1">
      <c r="A68" s="2598"/>
      <c r="C68" s="1863"/>
      <c r="D68" s="1865"/>
      <c r="E68" s="773" t="str">
        <f>FHD_NUM_P_32</f>
        <v/>
      </c>
      <c r="F68" s="1877" t="str">
        <f>FHD_P_32</f>
        <v/>
      </c>
      <c r="G68" s="2105" t="s">
        <v>385</v>
      </c>
      <c r="H68" s="1876" t="s">
        <v>675</v>
      </c>
      <c r="I68" s="1876" t="s">
        <v>675</v>
      </c>
      <c r="J68" s="4156" t="s">
        <v>675</v>
      </c>
      <c r="K68" s="4156" t="s">
        <v>675</v>
      </c>
      <c r="L68" s="4156" t="s">
        <v>675</v>
      </c>
      <c r="M68" s="4156" t="s">
        <v>675</v>
      </c>
      <c r="N68" s="4156" t="s">
        <v>675</v>
      </c>
      <c r="O68" s="4156" t="s">
        <v>675</v>
      </c>
      <c r="P68" s="9824" t="s">
        <v>675</v>
      </c>
      <c r="Q68" s="9824" t="s">
        <v>675</v>
      </c>
      <c r="R68" s="9824" t="s">
        <v>675</v>
      </c>
      <c r="S68" s="9824" t="s">
        <v>675</v>
      </c>
      <c r="T68" s="9824" t="s">
        <v>675</v>
      </c>
      <c r="U68" s="9824" t="s">
        <v>675</v>
      </c>
      <c r="V68" s="9824" t="s">
        <v>675</v>
      </c>
      <c r="W68" s="9824" t="s">
        <v>675</v>
      </c>
      <c r="X68" s="9824" t="s">
        <v>675</v>
      </c>
      <c r="Y68" s="9824" t="s">
        <v>675</v>
      </c>
      <c r="Z68" s="9824" t="s">
        <v>675</v>
      </c>
      <c r="AA68" s="9824" t="s">
        <v>675</v>
      </c>
      <c r="AB68" s="9824" t="s">
        <v>675</v>
      </c>
      <c r="AC68" s="9824" t="s">
        <v>675</v>
      </c>
      <c r="AD68" s="9824" t="s">
        <v>675</v>
      </c>
      <c r="AE68" s="9824" t="s">
        <v>675</v>
      </c>
      <c r="AF68" s="9824" t="s">
        <v>675</v>
      </c>
      <c r="AG68" s="9824" t="s">
        <v>675</v>
      </c>
      <c r="AH68" s="9824" t="s">
        <v>675</v>
      </c>
      <c r="AI68" s="9824" t="s">
        <v>675</v>
      </c>
      <c r="AJ68" s="9824" t="s">
        <v>675</v>
      </c>
      <c r="AK68" s="9824" t="s">
        <v>675</v>
      </c>
      <c r="AL68" s="9824" t="s">
        <v>675</v>
      </c>
      <c r="AM68" s="9824" t="s">
        <v>675</v>
      </c>
      <c r="AN68" s="9824" t="s">
        <v>675</v>
      </c>
      <c r="AO68" s="9824" t="s">
        <v>675</v>
      </c>
      <c r="AP68" s="9824" t="s">
        <v>675</v>
      </c>
      <c r="AQ68" s="9824" t="s">
        <v>675</v>
      </c>
      <c r="AR68" s="9824" t="s">
        <v>675</v>
      </c>
      <c r="AS68" s="9824" t="s">
        <v>675</v>
      </c>
      <c r="AT68" s="9824" t="s">
        <v>675</v>
      </c>
      <c r="AU68" s="9824" t="s">
        <v>675</v>
      </c>
      <c r="AV68" s="9824" t="s">
        <v>675</v>
      </c>
      <c r="AW68" s="9824" t="s">
        <v>675</v>
      </c>
      <c r="AX68" s="9824" t="s">
        <v>675</v>
      </c>
      <c r="AY68" s="9824" t="s">
        <v>675</v>
      </c>
      <c r="AZ68" s="9824" t="s">
        <v>675</v>
      </c>
      <c r="BA68" s="9824" t="s">
        <v>675</v>
      </c>
      <c r="BB68" s="9824" t="s">
        <v>675</v>
      </c>
      <c r="BC68" s="9824" t="s">
        <v>675</v>
      </c>
      <c r="BD68" s="9824" t="s">
        <v>675</v>
      </c>
      <c r="BE68" s="9824" t="s">
        <v>675</v>
      </c>
      <c r="BF68" s="9824" t="s">
        <v>675</v>
      </c>
      <c r="BG68" s="9824" t="s">
        <v>675</v>
      </c>
      <c r="BH68" s="9824" t="s">
        <v>675</v>
      </c>
      <c r="BI68" s="9824" t="s">
        <v>675</v>
      </c>
      <c r="BJ68" s="9824" t="s">
        <v>675</v>
      </c>
      <c r="BK68" s="516" t="str">
        <f>FHD_NOTE_P_32</f>
        <v/>
      </c>
      <c r="BL68" s="1863" t="str">
        <f>IF((LEN(E68)-LEN(SUBSTITUTE(E68,".","")))/LEN(".")=1,"p","")</f>
        <v/>
      </c>
      <c r="BM68" s="1863">
        <f>_xlfn.IFERROR(MATCH("есть",B_FHD_FLAG_INDEX_2,0),0)</f>
        <v>0</v>
      </c>
      <c r="BN68" s="1863"/>
      <c r="BS68" s="1863"/>
      <c r="BV68" s="771"/>
      <c r="CB68" s="1859"/>
      <c r="CC68" s="1859"/>
      <c r="CD68" s="1859"/>
      <c r="CE68" s="1859"/>
      <c r="CF68" s="1859"/>
      <c r="CG68" s="1387">
        <v>45</v>
      </c>
    </row>
    <row s="12330" customFormat="1" customHeight="1" ht="11.549999999999999">
      <c r="A69" s="1214"/>
      <c r="C69" s="1863"/>
      <c r="D69" s="1865"/>
      <c r="E69" s="773" t="str">
        <f>FHD_NUM_P_33</f>
        <v>2.13</v>
      </c>
      <c r="F69" s="17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06" t="s">
        <v>631</v>
      </c>
      <c r="H69" s="806">
        <f>SUM(H70:H71)</f>
        <v>0</v>
      </c>
      <c r="I69" s="806">
        <f>SUM(I70:I71)</f>
        <v>0</v>
      </c>
      <c r="J69" s="4159">
        <f>SUM(J70:J71)</f>
        <v>0</v>
      </c>
      <c r="K69" s="4159">
        <f>SUM(K70:K71)</f>
        <v>0</v>
      </c>
      <c r="L69" s="4159">
        <f>SUM(L70:L71)</f>
        <v>0</v>
      </c>
      <c r="M69" s="4159">
        <f>SUM(M70:M71)</f>
        <v>0</v>
      </c>
      <c r="N69" s="4159">
        <f>SUM(N70:N71)</f>
        <v>0</v>
      </c>
      <c r="O69" s="4159">
        <f>SUM(O70:O71)</f>
        <v>0</v>
      </c>
      <c r="P69" s="9828">
        <f>SUM(P70:P71)</f>
        <v>0</v>
      </c>
      <c r="Q69" s="9828">
        <f>SUM(Q70:Q71)</f>
        <v>0</v>
      </c>
      <c r="R69" s="9828">
        <f>SUM(R70:R71)</f>
        <v>0</v>
      </c>
      <c r="S69" s="9828">
        <f>SUM(S70:S71)</f>
        <v>0</v>
      </c>
      <c r="T69" s="9828">
        <f>SUM(T70:T71)</f>
        <v>0</v>
      </c>
      <c r="U69" s="9828">
        <f>SUM(U70:U71)</f>
        <v>0</v>
      </c>
      <c r="V69" s="9828">
        <f>SUM(V70:V71)</f>
        <v>0</v>
      </c>
      <c r="W69" s="9828">
        <f>SUM(W70:W71)</f>
        <v>0</v>
      </c>
      <c r="X69" s="9828">
        <f>SUM(X70:X71)</f>
        <v>0</v>
      </c>
      <c r="Y69" s="9828">
        <f>SUM(Y70:Y71)</f>
        <v>0</v>
      </c>
      <c r="Z69" s="9828">
        <f>SUM(Z70:Z71)</f>
        <v>0</v>
      </c>
      <c r="AA69" s="9828">
        <f>SUM(AA70:AA71)</f>
        <v>0</v>
      </c>
      <c r="AB69" s="9828">
        <f>SUM(AB70:AB71)</f>
        <v>0</v>
      </c>
      <c r="AC69" s="9828">
        <f>SUM(AC70:AC71)</f>
        <v>0</v>
      </c>
      <c r="AD69" s="9828">
        <f>SUM(AD70:AD71)</f>
        <v>0</v>
      </c>
      <c r="AE69" s="9828">
        <f>SUM(AE70:AE71)</f>
        <v>0</v>
      </c>
      <c r="AF69" s="9828">
        <f>SUM(AF70:AF71)</f>
        <v>0</v>
      </c>
      <c r="AG69" s="9828">
        <f>SUM(AG70:AG71)</f>
        <v>0</v>
      </c>
      <c r="AH69" s="9828">
        <f>SUM(AH70:AH71)</f>
        <v>0</v>
      </c>
      <c r="AI69" s="9828">
        <f>SUM(AI70:AI71)</f>
        <v>0</v>
      </c>
      <c r="AJ69" s="9828">
        <f>SUM(AJ70:AJ71)</f>
        <v>0</v>
      </c>
      <c r="AK69" s="9828">
        <f>SUM(AK70:AK71)</f>
        <v>0</v>
      </c>
      <c r="AL69" s="9828">
        <f>SUM(AL70:AL71)</f>
        <v>0</v>
      </c>
      <c r="AM69" s="9828">
        <f>SUM(AM70:AM71)</f>
        <v>0</v>
      </c>
      <c r="AN69" s="9828">
        <f>SUM(AN70:AN71)</f>
        <v>0</v>
      </c>
      <c r="AO69" s="9828">
        <f>SUM(AO70:AO71)</f>
        <v>0</v>
      </c>
      <c r="AP69" s="9828">
        <f>SUM(AP70:AP71)</f>
        <v>0</v>
      </c>
      <c r="AQ69" s="9828">
        <f>SUM(AQ70:AQ71)</f>
        <v>0</v>
      </c>
      <c r="AR69" s="9828">
        <f>SUM(AR70:AR71)</f>
        <v>0</v>
      </c>
      <c r="AS69" s="9828">
        <f>SUM(AS70:AS71)</f>
        <v>0</v>
      </c>
      <c r="AT69" s="9828">
        <f>SUM(AT70:AT71)</f>
        <v>0</v>
      </c>
      <c r="AU69" s="9828">
        <f>SUM(AU70:AU71)</f>
        <v>0</v>
      </c>
      <c r="AV69" s="9828">
        <f>SUM(AV70:AV71)</f>
        <v>0</v>
      </c>
      <c r="AW69" s="9828">
        <f>SUM(AW70:AW71)</f>
        <v>0</v>
      </c>
      <c r="AX69" s="9828">
        <f>SUM(AX70:AX71)</f>
        <v>0</v>
      </c>
      <c r="AY69" s="9828">
        <f>SUM(AY70:AY71)</f>
        <v>0</v>
      </c>
      <c r="AZ69" s="9828">
        <f>SUM(AZ70:AZ71)</f>
        <v>0</v>
      </c>
      <c r="BA69" s="9828">
        <f>SUM(BA70:BA71)</f>
        <v>0</v>
      </c>
      <c r="BB69" s="9828">
        <f>SUM(BB70:BB71)</f>
        <v>0</v>
      </c>
      <c r="BC69" s="9828">
        <f>SUM(BC70:BC71)</f>
        <v>0</v>
      </c>
      <c r="BD69" s="9828">
        <f>SUM(BD70:BD71)</f>
        <v>0</v>
      </c>
      <c r="BE69" s="9828">
        <f>SUM(BE70:BE71)</f>
        <v>0</v>
      </c>
      <c r="BF69" s="9828">
        <f>SUM(BF70:BF71)</f>
        <v>0</v>
      </c>
      <c r="BG69" s="9828">
        <f>SUM(BG70:BG71)</f>
        <v>0</v>
      </c>
      <c r="BH69" s="9828">
        <f>SUM(BH70:BH71)</f>
        <v>0</v>
      </c>
      <c r="BI69" s="9828">
        <f>SUM(BI70:BI71)</f>
        <v>0</v>
      </c>
      <c r="BJ69" s="9828">
        <f>SUM(BJ70:BJ71)</f>
        <v>0</v>
      </c>
      <c r="BK69" s="51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BL69" s="1863" t="str">
        <f>IF((LEN(E69)-LEN(SUBSTITUTE(E69,".","")))/LEN(".")=1,"p","")</f>
        <v>p</v>
      </c>
      <c r="BM69" s="1863"/>
      <c r="BN69" s="1863"/>
      <c r="BS69" s="1863"/>
      <c r="BV69" s="771"/>
      <c r="CB69" s="1859"/>
      <c r="CC69" s="1859"/>
      <c r="CD69" s="1859"/>
      <c r="CE69" s="1859"/>
      <c r="CF69" s="1859"/>
      <c r="CG69" s="1387">
        <v>11</v>
      </c>
    </row>
    <row s="12331" customFormat="1" customHeight="1" ht="1.05">
      <c r="A70" s="1394"/>
      <c r="D70" s="775"/>
      <c r="E70" s="1240" t="str">
        <f>E69&amp;".0"</f>
        <v>2.13.0</v>
      </c>
      <c r="F70" s="1218"/>
      <c r="G70" s="1240"/>
      <c r="H70" s="1219"/>
      <c r="I70" s="1219"/>
      <c r="J70" s="4162"/>
      <c r="K70" s="4162"/>
      <c r="L70" s="4162"/>
      <c r="M70" s="4162"/>
      <c r="N70" s="4162"/>
      <c r="O70" s="4162"/>
      <c r="P70" s="9832"/>
      <c r="Q70" s="9832"/>
      <c r="R70" s="9832"/>
      <c r="S70" s="9832"/>
      <c r="T70" s="9832"/>
      <c r="U70" s="9832"/>
      <c r="V70" s="9832"/>
      <c r="W70" s="9832"/>
      <c r="X70" s="9832"/>
      <c r="Y70" s="9832"/>
      <c r="Z70" s="9832"/>
      <c r="AA70" s="9832"/>
      <c r="AB70" s="9832"/>
      <c r="AC70" s="9832"/>
      <c r="AD70" s="9832"/>
      <c r="AE70" s="9832"/>
      <c r="AF70" s="9832"/>
      <c r="AG70" s="9832"/>
      <c r="AH70" s="9832"/>
      <c r="AI70" s="9832"/>
      <c r="AJ70" s="9832"/>
      <c r="AK70" s="9832"/>
      <c r="AL70" s="9832"/>
      <c r="AM70" s="9832"/>
      <c r="AN70" s="9832"/>
      <c r="AO70" s="9832"/>
      <c r="AP70" s="9832"/>
      <c r="AQ70" s="9832"/>
      <c r="AR70" s="9832"/>
      <c r="AS70" s="9832"/>
      <c r="AT70" s="9832"/>
      <c r="AU70" s="9832"/>
      <c r="AV70" s="9832"/>
      <c r="AW70" s="9832"/>
      <c r="AX70" s="9832"/>
      <c r="AY70" s="9832"/>
      <c r="AZ70" s="9832"/>
      <c r="BA70" s="9832"/>
      <c r="BB70" s="9832"/>
      <c r="BC70" s="9832"/>
      <c r="BD70" s="9832"/>
      <c r="BE70" s="9832"/>
      <c r="BF70" s="9832"/>
      <c r="BG70" s="9832"/>
      <c r="BH70" s="9832"/>
      <c r="BI70" s="9832"/>
      <c r="BJ70" s="9832"/>
      <c r="BK70" s="1220"/>
      <c r="BL70" s="1863" t="str">
        <f>IF((LEN(E70)-LEN(SUBSTITUTE(E70,".","")))/LEN(".")=1,"p","")</f>
        <v/>
      </c>
      <c r="CG70" s="1863">
        <v>1</v>
      </c>
    </row>
    <row s="12330" customFormat="1" customHeight="1" ht="14.699999999999998">
      <c r="A71" s="1214"/>
      <c r="C71" s="1863"/>
      <c r="D71" s="1860"/>
      <c r="E71" s="797"/>
      <c r="F71" s="798" t="s">
        <v>677</v>
      </c>
      <c r="G71" s="799"/>
      <c r="H71" s="800"/>
      <c r="I71" s="800"/>
      <c r="J71" s="4164"/>
      <c r="K71" s="4165"/>
      <c r="L71" s="4166"/>
      <c r="M71" s="4167"/>
      <c r="N71" s="4168"/>
      <c r="O71" s="4169"/>
      <c r="P71" s="9840"/>
      <c r="Q71" s="9841"/>
      <c r="R71" s="9842"/>
      <c r="S71" s="9843"/>
      <c r="T71" s="9844"/>
      <c r="U71" s="9845"/>
      <c r="V71" s="9846"/>
      <c r="W71" s="9847"/>
      <c r="X71" s="9848"/>
      <c r="Y71" s="9849"/>
      <c r="Z71" s="9850"/>
      <c r="AA71" s="9851"/>
      <c r="AB71" s="9852"/>
      <c r="AC71" s="9853"/>
      <c r="AD71" s="9854"/>
      <c r="AE71" s="9855"/>
      <c r="AF71" s="9856"/>
      <c r="AG71" s="9857"/>
      <c r="AH71" s="9858"/>
      <c r="AI71" s="9859"/>
      <c r="AJ71" s="9860"/>
      <c r="AK71" s="9861"/>
      <c r="AL71" s="9862"/>
      <c r="AM71" s="9863"/>
      <c r="AN71" s="9864"/>
      <c r="AO71" s="9865"/>
      <c r="AP71" s="9866"/>
      <c r="AQ71" s="9867"/>
      <c r="AR71" s="9868"/>
      <c r="AS71" s="9869"/>
      <c r="AT71" s="9870"/>
      <c r="AU71" s="9871"/>
      <c r="AV71" s="9872"/>
      <c r="AW71" s="9873"/>
      <c r="AX71" s="9874"/>
      <c r="AY71" s="9875"/>
      <c r="AZ71" s="9876"/>
      <c r="BA71" s="9877"/>
      <c r="BB71" s="9878"/>
      <c r="BC71" s="9879"/>
      <c r="BD71" s="9880"/>
      <c r="BE71" s="9881"/>
      <c r="BF71" s="9882"/>
      <c r="BG71" s="9883"/>
      <c r="BH71" s="9884"/>
      <c r="BI71" s="9885"/>
      <c r="BJ71" s="9886"/>
      <c r="BK71" s="528"/>
      <c r="BL71" s="1863"/>
      <c r="BM71" s="1863"/>
      <c r="BN71" s="1863"/>
      <c r="BS71" s="1863"/>
      <c r="BV71" s="771"/>
      <c r="CB71" s="1859"/>
      <c r="CC71" s="1859"/>
      <c r="CD71" s="1859"/>
      <c r="CE71" s="1859"/>
      <c r="CF71" s="1859"/>
      <c r="CG71" s="1387">
        <v>14</v>
      </c>
    </row>
    <row s="12330" customFormat="1" customHeight="1" ht="18.75">
      <c r="A72" s="1216" t="s">
        <v>678</v>
      </c>
      <c r="C72" s="1863"/>
      <c r="D72" s="1865"/>
      <c r="E72" s="773" t="str">
        <f>FHD_NUM_P_34</f>
        <v>3</v>
      </c>
      <c r="F72" s="2107" t="str">
        <f>FHD_P_34</f>
        <v>Валовая прибыль (убытки) от реализации товаров и оказания услуг по регулируемому виду деятельности</v>
      </c>
      <c r="G72" s="2105" t="s">
        <v>631</v>
      </c>
      <c r="H72" s="784"/>
      <c r="I72" s="784"/>
      <c r="J72" s="4117"/>
      <c r="K72" s="4117"/>
      <c r="L72" s="4117"/>
      <c r="M72" s="4117"/>
      <c r="N72" s="4117"/>
      <c r="O72" s="4117"/>
      <c r="P72" s="9731"/>
      <c r="Q72" s="9731"/>
      <c r="R72" s="9731"/>
      <c r="S72" s="9731"/>
      <c r="T72" s="9731"/>
      <c r="U72" s="9731"/>
      <c r="V72" s="9731"/>
      <c r="W72" s="9731"/>
      <c r="X72" s="9731"/>
      <c r="Y72" s="9731"/>
      <c r="Z72" s="9731"/>
      <c r="AA72" s="9731"/>
      <c r="AB72" s="9731"/>
      <c r="AC72" s="9731"/>
      <c r="AD72" s="9731"/>
      <c r="AE72" s="9731"/>
      <c r="AF72" s="9731"/>
      <c r="AG72" s="9731"/>
      <c r="AH72" s="9731"/>
      <c r="AI72" s="9731"/>
      <c r="AJ72" s="9731"/>
      <c r="AK72" s="9731"/>
      <c r="AL72" s="9731"/>
      <c r="AM72" s="9731"/>
      <c r="AN72" s="9731"/>
      <c r="AO72" s="9731"/>
      <c r="AP72" s="9731"/>
      <c r="AQ72" s="9731"/>
      <c r="AR72" s="9731"/>
      <c r="AS72" s="9731"/>
      <c r="AT72" s="9731"/>
      <c r="AU72" s="9731"/>
      <c r="AV72" s="9731"/>
      <c r="AW72" s="9731"/>
      <c r="AX72" s="9731"/>
      <c r="AY72" s="9731"/>
      <c r="AZ72" s="9731"/>
      <c r="BA72" s="9731"/>
      <c r="BB72" s="9731"/>
      <c r="BC72" s="9731"/>
      <c r="BD72" s="9731"/>
      <c r="BE72" s="9731"/>
      <c r="BF72" s="9731"/>
      <c r="BG72" s="9731"/>
      <c r="BH72" s="9731"/>
      <c r="BI72" s="9731"/>
      <c r="BJ72" s="9731"/>
      <c r="BK72" s="516" t="str">
        <f>FHD_NOTE_P_34</f>
        <v/>
      </c>
      <c r="BL72" s="770"/>
      <c r="BM72" s="1863"/>
      <c r="BN72" s="1863"/>
      <c r="BS72" s="1863"/>
      <c r="BV72" s="771"/>
      <c r="CB72" s="1859"/>
      <c r="CC72" s="1859"/>
      <c r="CD72" s="1859"/>
      <c r="CE72" s="1859"/>
      <c r="CF72" s="1859"/>
      <c r="CG72" s="1387">
        <v>0</v>
      </c>
    </row>
    <row s="12330" customFormat="1" customHeight="1" ht="19.95">
      <c r="A73" s="1214"/>
      <c r="C73" s="1863"/>
      <c r="D73" s="802"/>
      <c r="E73" s="773" t="str">
        <f>FHD_NUM_P_35</f>
        <v>4</v>
      </c>
      <c r="F73" s="2107" t="str">
        <f>FHD_P_35</f>
        <v>Чистая прибыль, полученная от регулируемого вида деятельности, в том числе:</v>
      </c>
      <c r="G73" s="2105" t="s">
        <v>631</v>
      </c>
      <c r="H73" s="784"/>
      <c r="I73" s="784"/>
      <c r="J73" s="4117"/>
      <c r="K73" s="4117"/>
      <c r="L73" s="4117"/>
      <c r="M73" s="4117"/>
      <c r="N73" s="4117"/>
      <c r="O73" s="4117"/>
      <c r="P73" s="9731"/>
      <c r="Q73" s="9731"/>
      <c r="R73" s="9731"/>
      <c r="S73" s="9731"/>
      <c r="T73" s="9731"/>
      <c r="U73" s="9731"/>
      <c r="V73" s="9731"/>
      <c r="W73" s="9731"/>
      <c r="X73" s="9731"/>
      <c r="Y73" s="9731"/>
      <c r="Z73" s="9731"/>
      <c r="AA73" s="9731"/>
      <c r="AB73" s="9731"/>
      <c r="AC73" s="9731"/>
      <c r="AD73" s="9731"/>
      <c r="AE73" s="9731"/>
      <c r="AF73" s="9731"/>
      <c r="AG73" s="9731"/>
      <c r="AH73" s="9731"/>
      <c r="AI73" s="9731"/>
      <c r="AJ73" s="9731"/>
      <c r="AK73" s="9731"/>
      <c r="AL73" s="9731"/>
      <c r="AM73" s="9731"/>
      <c r="AN73" s="9731"/>
      <c r="AO73" s="9731"/>
      <c r="AP73" s="9731"/>
      <c r="AQ73" s="9731"/>
      <c r="AR73" s="9731"/>
      <c r="AS73" s="9731"/>
      <c r="AT73" s="9731"/>
      <c r="AU73" s="9731"/>
      <c r="AV73" s="9731"/>
      <c r="AW73" s="9731"/>
      <c r="AX73" s="9731"/>
      <c r="AY73" s="9731"/>
      <c r="AZ73" s="9731"/>
      <c r="BA73" s="9731"/>
      <c r="BB73" s="9731"/>
      <c r="BC73" s="9731"/>
      <c r="BD73" s="9731"/>
      <c r="BE73" s="9731"/>
      <c r="BF73" s="9731"/>
      <c r="BG73" s="9731"/>
      <c r="BH73" s="9731"/>
      <c r="BI73" s="9731"/>
      <c r="BJ73" s="9731"/>
      <c r="BK73" s="516" t="str">
        <f>FHD_NOTE_P_35</f>
        <v>Указывается общая сумма чистой прибыли, полученной от регулируемого вида деятельности.</v>
      </c>
      <c r="BL73" s="770"/>
      <c r="BM73" s="1863"/>
      <c r="BN73" s="1863"/>
      <c r="BS73" s="1863"/>
      <c r="BV73" s="771"/>
      <c r="CB73" s="1859"/>
      <c r="CC73" s="1859"/>
      <c r="CD73" s="1859"/>
      <c r="CE73" s="1859"/>
      <c r="CF73" s="1859"/>
      <c r="CG73" s="1387">
        <v>19</v>
      </c>
    </row>
    <row s="12330" customFormat="1" customHeight="1" ht="19.95">
      <c r="A74" s="1214"/>
      <c r="C74" s="1863"/>
      <c r="D74" s="1865"/>
      <c r="E74" s="773" t="str">
        <f>FHD_NUM_P_36</f>
        <v>4.1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631</v>
      </c>
      <c r="H74" s="784"/>
      <c r="I74" s="784"/>
      <c r="J74" s="4117"/>
      <c r="K74" s="4117"/>
      <c r="L74" s="4117"/>
      <c r="M74" s="4117"/>
      <c r="N74" s="4117"/>
      <c r="O74" s="4117"/>
      <c r="P74" s="9731"/>
      <c r="Q74" s="9731"/>
      <c r="R74" s="9731"/>
      <c r="S74" s="9731"/>
      <c r="T74" s="9731"/>
      <c r="U74" s="9731"/>
      <c r="V74" s="9731"/>
      <c r="W74" s="9731"/>
      <c r="X74" s="9731"/>
      <c r="Y74" s="9731"/>
      <c r="Z74" s="9731"/>
      <c r="AA74" s="9731"/>
      <c r="AB74" s="9731"/>
      <c r="AC74" s="9731"/>
      <c r="AD74" s="9731"/>
      <c r="AE74" s="9731"/>
      <c r="AF74" s="9731"/>
      <c r="AG74" s="9731"/>
      <c r="AH74" s="9731"/>
      <c r="AI74" s="9731"/>
      <c r="AJ74" s="9731"/>
      <c r="AK74" s="9731"/>
      <c r="AL74" s="9731"/>
      <c r="AM74" s="9731"/>
      <c r="AN74" s="9731"/>
      <c r="AO74" s="9731"/>
      <c r="AP74" s="9731"/>
      <c r="AQ74" s="9731"/>
      <c r="AR74" s="9731"/>
      <c r="AS74" s="9731"/>
      <c r="AT74" s="9731"/>
      <c r="AU74" s="9731"/>
      <c r="AV74" s="9731"/>
      <c r="AW74" s="9731"/>
      <c r="AX74" s="9731"/>
      <c r="AY74" s="9731"/>
      <c r="AZ74" s="9731"/>
      <c r="BA74" s="9731"/>
      <c r="BB74" s="9731"/>
      <c r="BC74" s="9731"/>
      <c r="BD74" s="9731"/>
      <c r="BE74" s="9731"/>
      <c r="BF74" s="9731"/>
      <c r="BG74" s="9731"/>
      <c r="BH74" s="9731"/>
      <c r="BI74" s="9731"/>
      <c r="BJ74" s="9731"/>
      <c r="BK74" s="516" t="str">
        <f>FHD_NOTE_P_36</f>
        <v/>
      </c>
      <c r="BL74" s="770"/>
      <c r="BM74" s="1863"/>
      <c r="BN74" s="1863"/>
      <c r="BS74" s="1863"/>
      <c r="BV74" s="771"/>
      <c r="CB74" s="1859"/>
      <c r="CC74" s="1859"/>
      <c r="CD74" s="1859"/>
      <c r="CE74" s="1859"/>
      <c r="CF74" s="1859"/>
      <c r="CG74" s="1387">
        <v>19</v>
      </c>
    </row>
    <row s="12330" customFormat="1" customHeight="1" ht="19.95">
      <c r="A75" s="1214"/>
      <c r="C75" s="1863"/>
      <c r="D75" s="1865"/>
      <c r="E75" s="773" t="str">
        <f>FHD_NUM_P_37</f>
        <v>5</v>
      </c>
      <c r="F75" s="2107" t="str">
        <f>FHD_P_37</f>
        <v>Изменение стоимости основных фондов, в том числе:</v>
      </c>
      <c r="G75" s="2105" t="s">
        <v>631</v>
      </c>
      <c r="H75" s="784"/>
      <c r="I75" s="784"/>
      <c r="J75" s="4117"/>
      <c r="K75" s="4117"/>
      <c r="L75" s="4117"/>
      <c r="M75" s="4117"/>
      <c r="N75" s="4117"/>
      <c r="O75" s="4117"/>
      <c r="P75" s="9731"/>
      <c r="Q75" s="9731"/>
      <c r="R75" s="9731"/>
      <c r="S75" s="9731"/>
      <c r="T75" s="9731"/>
      <c r="U75" s="9731"/>
      <c r="V75" s="9731"/>
      <c r="W75" s="9731"/>
      <c r="X75" s="9731"/>
      <c r="Y75" s="9731"/>
      <c r="Z75" s="9731"/>
      <c r="AA75" s="9731"/>
      <c r="AB75" s="9731"/>
      <c r="AC75" s="9731"/>
      <c r="AD75" s="9731"/>
      <c r="AE75" s="9731"/>
      <c r="AF75" s="9731"/>
      <c r="AG75" s="9731"/>
      <c r="AH75" s="9731"/>
      <c r="AI75" s="9731"/>
      <c r="AJ75" s="9731"/>
      <c r="AK75" s="9731"/>
      <c r="AL75" s="9731"/>
      <c r="AM75" s="9731"/>
      <c r="AN75" s="9731"/>
      <c r="AO75" s="9731"/>
      <c r="AP75" s="9731"/>
      <c r="AQ75" s="9731"/>
      <c r="AR75" s="9731"/>
      <c r="AS75" s="9731"/>
      <c r="AT75" s="9731"/>
      <c r="AU75" s="9731"/>
      <c r="AV75" s="9731"/>
      <c r="AW75" s="9731"/>
      <c r="AX75" s="9731"/>
      <c r="AY75" s="9731"/>
      <c r="AZ75" s="9731"/>
      <c r="BA75" s="9731"/>
      <c r="BB75" s="9731"/>
      <c r="BC75" s="9731"/>
      <c r="BD75" s="9731"/>
      <c r="BE75" s="9731"/>
      <c r="BF75" s="9731"/>
      <c r="BG75" s="9731"/>
      <c r="BH75" s="9731"/>
      <c r="BI75" s="9731"/>
      <c r="BJ75" s="9731"/>
      <c r="BK75" s="516" t="str">
        <f>FHD_NOTE_P_37</f>
        <v>Указывается общее изменение стоимости основных фондов.</v>
      </c>
      <c r="BL75" s="770"/>
      <c r="BM75" s="1863"/>
      <c r="BN75" s="1863"/>
      <c r="BS75" s="1863"/>
      <c r="BV75" s="771"/>
      <c r="CB75" s="1859"/>
      <c r="CC75" s="1859"/>
      <c r="CD75" s="1859"/>
      <c r="CE75" s="1859"/>
      <c r="CF75" s="1859"/>
      <c r="CG75" s="1387">
        <v>19</v>
      </c>
    </row>
    <row s="12330" customFormat="1" customHeight="1" ht="19.95">
      <c r="A76" s="1214"/>
      <c r="C76" s="1863"/>
      <c r="D76" s="1865"/>
      <c r="E76" s="773" t="str">
        <f>FHD_NUM_P_38</f>
        <v>5.1</v>
      </c>
      <c r="F76" s="1751" t="str">
        <f>FHD_P_38</f>
        <v>Изменение стоимости основных фондов за счет:</v>
      </c>
      <c r="G76" s="2105" t="s">
        <v>631</v>
      </c>
      <c r="H76" s="784"/>
      <c r="I76" s="784"/>
      <c r="J76" s="4117"/>
      <c r="K76" s="4117"/>
      <c r="L76" s="4117"/>
      <c r="M76" s="4117"/>
      <c r="N76" s="4117"/>
      <c r="O76" s="4117"/>
      <c r="P76" s="9731"/>
      <c r="Q76" s="9731"/>
      <c r="R76" s="9731"/>
      <c r="S76" s="9731"/>
      <c r="T76" s="9731"/>
      <c r="U76" s="9731"/>
      <c r="V76" s="9731"/>
      <c r="W76" s="9731"/>
      <c r="X76" s="9731"/>
      <c r="Y76" s="9731"/>
      <c r="Z76" s="9731"/>
      <c r="AA76" s="9731"/>
      <c r="AB76" s="9731"/>
      <c r="AC76" s="9731"/>
      <c r="AD76" s="9731"/>
      <c r="AE76" s="9731"/>
      <c r="AF76" s="9731"/>
      <c r="AG76" s="9731"/>
      <c r="AH76" s="9731"/>
      <c r="AI76" s="9731"/>
      <c r="AJ76" s="9731"/>
      <c r="AK76" s="9731"/>
      <c r="AL76" s="9731"/>
      <c r="AM76" s="9731"/>
      <c r="AN76" s="9731"/>
      <c r="AO76" s="9731"/>
      <c r="AP76" s="9731"/>
      <c r="AQ76" s="9731"/>
      <c r="AR76" s="9731"/>
      <c r="AS76" s="9731"/>
      <c r="AT76" s="9731"/>
      <c r="AU76" s="9731"/>
      <c r="AV76" s="9731"/>
      <c r="AW76" s="9731"/>
      <c r="AX76" s="9731"/>
      <c r="AY76" s="9731"/>
      <c r="AZ76" s="9731"/>
      <c r="BA76" s="9731"/>
      <c r="BB76" s="9731"/>
      <c r="BC76" s="9731"/>
      <c r="BD76" s="9731"/>
      <c r="BE76" s="9731"/>
      <c r="BF76" s="9731"/>
      <c r="BG76" s="9731"/>
      <c r="BH76" s="9731"/>
      <c r="BI76" s="9731"/>
      <c r="BJ76" s="9731"/>
      <c r="BK76" s="516" t="str">
        <f>FHD_NOTE_P_38</f>
        <v>Указываются общее изменение стоимости основных фондов за счет их ввода в эксплуатацию и вывода из эксплуатации.</v>
      </c>
      <c r="BL76" s="770"/>
      <c r="BM76" s="1863"/>
      <c r="BN76" s="1863"/>
      <c r="BS76" s="1863"/>
      <c r="BV76" s="771"/>
      <c r="CB76" s="1859"/>
      <c r="CC76" s="1859"/>
      <c r="CD76" s="1859"/>
      <c r="CE76" s="1859"/>
      <c r="CF76" s="1859"/>
      <c r="CG76" s="1387">
        <v>19</v>
      </c>
    </row>
    <row s="12330" customFormat="1" customHeight="1" ht="19.95">
      <c r="A77" s="1214"/>
      <c r="C77" s="1863"/>
      <c r="D77" s="1865"/>
      <c r="E77" s="773" t="str">
        <f>FHD_NUM_P_39</f>
        <v>5.1.1</v>
      </c>
      <c r="F77" s="1877" t="str">
        <f>FHD_P_39</f>
        <v>Изменения стоимости основных фондов за счет их ввода в эксплуатацию</v>
      </c>
      <c r="G77" s="2299" t="s">
        <v>631</v>
      </c>
      <c r="H77" s="784"/>
      <c r="I77" s="784"/>
      <c r="J77" s="4117"/>
      <c r="K77" s="4117"/>
      <c r="L77" s="4117"/>
      <c r="M77" s="4117"/>
      <c r="N77" s="4117"/>
      <c r="O77" s="4117"/>
      <c r="P77" s="9731"/>
      <c r="Q77" s="9731"/>
      <c r="R77" s="9731"/>
      <c r="S77" s="9731"/>
      <c r="T77" s="9731"/>
      <c r="U77" s="9731"/>
      <c r="V77" s="9731"/>
      <c r="W77" s="9731"/>
      <c r="X77" s="9731"/>
      <c r="Y77" s="9731"/>
      <c r="Z77" s="9731"/>
      <c r="AA77" s="9731"/>
      <c r="AB77" s="9731"/>
      <c r="AC77" s="9731"/>
      <c r="AD77" s="9731"/>
      <c r="AE77" s="9731"/>
      <c r="AF77" s="9731"/>
      <c r="AG77" s="9731"/>
      <c r="AH77" s="9731"/>
      <c r="AI77" s="9731"/>
      <c r="AJ77" s="9731"/>
      <c r="AK77" s="9731"/>
      <c r="AL77" s="9731"/>
      <c r="AM77" s="9731"/>
      <c r="AN77" s="9731"/>
      <c r="AO77" s="9731"/>
      <c r="AP77" s="9731"/>
      <c r="AQ77" s="9731"/>
      <c r="AR77" s="9731"/>
      <c r="AS77" s="9731"/>
      <c r="AT77" s="9731"/>
      <c r="AU77" s="9731"/>
      <c r="AV77" s="9731"/>
      <c r="AW77" s="9731"/>
      <c r="AX77" s="9731"/>
      <c r="AY77" s="9731"/>
      <c r="AZ77" s="9731"/>
      <c r="BA77" s="9731"/>
      <c r="BB77" s="9731"/>
      <c r="BC77" s="9731"/>
      <c r="BD77" s="9731"/>
      <c r="BE77" s="9731"/>
      <c r="BF77" s="9731"/>
      <c r="BG77" s="9731"/>
      <c r="BH77" s="9731"/>
      <c r="BI77" s="9731"/>
      <c r="BJ77" s="9731"/>
      <c r="BK77" s="516" t="str">
        <f>FHD_NOTE_P_39</f>
        <v>Указываются изменение стоимости основных фондов за счет их ввода в эксплуатацию.</v>
      </c>
      <c r="BL77" s="770"/>
      <c r="BM77" s="1863"/>
      <c r="BN77" s="1863"/>
      <c r="BS77" s="1863"/>
      <c r="BV77" s="771"/>
      <c r="CB77" s="1859"/>
      <c r="CC77" s="1859"/>
      <c r="CD77" s="1859"/>
      <c r="CE77" s="1859"/>
      <c r="CF77" s="1859"/>
      <c r="CG77" s="1387">
        <v>19</v>
      </c>
    </row>
    <row s="12330" customFormat="1" customHeight="1" ht="19.95">
      <c r="A78" s="1214"/>
      <c r="C78" s="1863"/>
      <c r="D78" s="1865"/>
      <c r="E78" s="773" t="str">
        <f>FHD_NUM_P_40</f>
        <v>5.1.2</v>
      </c>
      <c r="F78" s="2303" t="str">
        <f>FHD_P_40</f>
        <v>Изменения стоимости основных фондов за счет их вывода в эксплуатацию</v>
      </c>
      <c r="G78" s="2298" t="s">
        <v>631</v>
      </c>
      <c r="H78" s="1203"/>
      <c r="I78" s="784"/>
      <c r="J78" s="4174"/>
      <c r="K78" s="4174"/>
      <c r="L78" s="4174"/>
      <c r="M78" s="4174"/>
      <c r="N78" s="4174"/>
      <c r="O78" s="4174"/>
      <c r="P78" s="9892"/>
      <c r="Q78" s="9892"/>
      <c r="R78" s="9892"/>
      <c r="S78" s="9892"/>
      <c r="T78" s="9892"/>
      <c r="U78" s="9892"/>
      <c r="V78" s="9892"/>
      <c r="W78" s="9892"/>
      <c r="X78" s="9892"/>
      <c r="Y78" s="9892"/>
      <c r="Z78" s="9892"/>
      <c r="AA78" s="9892"/>
      <c r="AB78" s="9892"/>
      <c r="AC78" s="9892"/>
      <c r="AD78" s="9892"/>
      <c r="AE78" s="9892"/>
      <c r="AF78" s="9892"/>
      <c r="AG78" s="9892"/>
      <c r="AH78" s="9892"/>
      <c r="AI78" s="9892"/>
      <c r="AJ78" s="9892"/>
      <c r="AK78" s="9892"/>
      <c r="AL78" s="9892"/>
      <c r="AM78" s="9892"/>
      <c r="AN78" s="9892"/>
      <c r="AO78" s="9892"/>
      <c r="AP78" s="9892"/>
      <c r="AQ78" s="9892"/>
      <c r="AR78" s="9892"/>
      <c r="AS78" s="9892"/>
      <c r="AT78" s="9892"/>
      <c r="AU78" s="9892"/>
      <c r="AV78" s="9892"/>
      <c r="AW78" s="9892"/>
      <c r="AX78" s="9892"/>
      <c r="AY78" s="9892"/>
      <c r="AZ78" s="9892"/>
      <c r="BA78" s="9892"/>
      <c r="BB78" s="9892"/>
      <c r="BC78" s="9892"/>
      <c r="BD78" s="9892"/>
      <c r="BE78" s="9892"/>
      <c r="BF78" s="9892"/>
      <c r="BG78" s="9892"/>
      <c r="BH78" s="9892"/>
      <c r="BI78" s="9892"/>
      <c r="BJ78" s="9892"/>
      <c r="BK78" s="516" t="str">
        <f>FHD_NOTE_P_40</f>
        <v>Указываются изменение стоимости основных фондов за счет их вывода из эксплуатации.</v>
      </c>
      <c r="BL78" s="770"/>
      <c r="BM78" s="1863"/>
      <c r="BN78" s="1863"/>
      <c r="BS78" s="1863"/>
      <c r="BV78" s="771"/>
      <c r="CB78" s="1859"/>
      <c r="CC78" s="1859"/>
      <c r="CD78" s="1859"/>
      <c r="CE78" s="1859"/>
      <c r="CF78" s="1859"/>
      <c r="CG78" s="1387">
        <v>19</v>
      </c>
    </row>
    <row s="12330" customFormat="1" customHeight="1" ht="19.95">
      <c r="A79" s="1214"/>
      <c r="C79" s="1863"/>
      <c r="D79" s="1865"/>
      <c r="E79" s="773" t="str">
        <f>FHD_NUM_P_41</f>
        <v>5.2</v>
      </c>
      <c r="F79" s="2302" t="str">
        <f>FHD_P_41</f>
        <v>Изменение стоимости основных фондов за счет их переоценки</v>
      </c>
      <c r="G79" s="2298" t="s">
        <v>631</v>
      </c>
      <c r="H79" s="1203"/>
      <c r="I79" s="784"/>
      <c r="J79" s="4174"/>
      <c r="K79" s="4174"/>
      <c r="L79" s="4174"/>
      <c r="M79" s="4174"/>
      <c r="N79" s="4174"/>
      <c r="O79" s="4174"/>
      <c r="P79" s="9892"/>
      <c r="Q79" s="9892"/>
      <c r="R79" s="9892"/>
      <c r="S79" s="9892"/>
      <c r="T79" s="9892"/>
      <c r="U79" s="9892"/>
      <c r="V79" s="9892"/>
      <c r="W79" s="9892"/>
      <c r="X79" s="9892"/>
      <c r="Y79" s="9892"/>
      <c r="Z79" s="9892"/>
      <c r="AA79" s="9892"/>
      <c r="AB79" s="9892"/>
      <c r="AC79" s="9892"/>
      <c r="AD79" s="9892"/>
      <c r="AE79" s="9892"/>
      <c r="AF79" s="9892"/>
      <c r="AG79" s="9892"/>
      <c r="AH79" s="9892"/>
      <c r="AI79" s="9892"/>
      <c r="AJ79" s="9892"/>
      <c r="AK79" s="9892"/>
      <c r="AL79" s="9892"/>
      <c r="AM79" s="9892"/>
      <c r="AN79" s="9892"/>
      <c r="AO79" s="9892"/>
      <c r="AP79" s="9892"/>
      <c r="AQ79" s="9892"/>
      <c r="AR79" s="9892"/>
      <c r="AS79" s="9892"/>
      <c r="AT79" s="9892"/>
      <c r="AU79" s="9892"/>
      <c r="AV79" s="9892"/>
      <c r="AW79" s="9892"/>
      <c r="AX79" s="9892"/>
      <c r="AY79" s="9892"/>
      <c r="AZ79" s="9892"/>
      <c r="BA79" s="9892"/>
      <c r="BB79" s="9892"/>
      <c r="BC79" s="9892"/>
      <c r="BD79" s="9892"/>
      <c r="BE79" s="9892"/>
      <c r="BF79" s="9892"/>
      <c r="BG79" s="9892"/>
      <c r="BH79" s="9892"/>
      <c r="BI79" s="9892"/>
      <c r="BJ79" s="9892"/>
      <c r="BK79" s="516" t="str">
        <f>FHD_NOTE_P_41</f>
        <v/>
      </c>
      <c r="BL79" s="770"/>
      <c r="BM79" s="1863"/>
      <c r="BN79" s="1863"/>
      <c r="BS79" s="1863"/>
      <c r="BV79" s="771"/>
      <c r="CB79" s="1859"/>
      <c r="CC79" s="1859"/>
      <c r="CD79" s="1859"/>
      <c r="CE79" s="1859"/>
      <c r="CF79" s="1859"/>
      <c r="CG79" s="1387">
        <v>19</v>
      </c>
    </row>
    <row s="12330" customFormat="1" customHeight="1" ht="20.25" hidden="1">
      <c r="A80" s="1216" t="s">
        <v>679</v>
      </c>
      <c r="C80" s="1863"/>
      <c r="D80" s="1865"/>
      <c r="E80" s="773" t="str">
        <f>FHD_NUM_P_42</f>
        <v/>
      </c>
      <c r="F80" s="2300" t="str">
        <f>FHD_P_42</f>
        <v/>
      </c>
      <c r="G80" s="2298" t="s">
        <v>631</v>
      </c>
      <c r="H80" s="1203"/>
      <c r="I80" s="784"/>
      <c r="J80" s="4174"/>
      <c r="K80" s="4174"/>
      <c r="L80" s="4174"/>
      <c r="M80" s="4174"/>
      <c r="N80" s="4174"/>
      <c r="O80" s="4174"/>
      <c r="P80" s="9892"/>
      <c r="Q80" s="9892"/>
      <c r="R80" s="9892"/>
      <c r="S80" s="9892"/>
      <c r="T80" s="9892"/>
      <c r="U80" s="9892"/>
      <c r="V80" s="9892"/>
      <c r="W80" s="9892"/>
      <c r="X80" s="9892"/>
      <c r="Y80" s="9892"/>
      <c r="Z80" s="9892"/>
      <c r="AA80" s="9892"/>
      <c r="AB80" s="9892"/>
      <c r="AC80" s="9892"/>
      <c r="AD80" s="9892"/>
      <c r="AE80" s="9892"/>
      <c r="AF80" s="9892"/>
      <c r="AG80" s="9892"/>
      <c r="AH80" s="9892"/>
      <c r="AI80" s="9892"/>
      <c r="AJ80" s="9892"/>
      <c r="AK80" s="9892"/>
      <c r="AL80" s="9892"/>
      <c r="AM80" s="9892"/>
      <c r="AN80" s="9892"/>
      <c r="AO80" s="9892"/>
      <c r="AP80" s="9892"/>
      <c r="AQ80" s="9892"/>
      <c r="AR80" s="9892"/>
      <c r="AS80" s="9892"/>
      <c r="AT80" s="9892"/>
      <c r="AU80" s="9892"/>
      <c r="AV80" s="9892"/>
      <c r="AW80" s="9892"/>
      <c r="AX80" s="9892"/>
      <c r="AY80" s="9892"/>
      <c r="AZ80" s="9892"/>
      <c r="BA80" s="9892"/>
      <c r="BB80" s="9892"/>
      <c r="BC80" s="9892"/>
      <c r="BD80" s="9892"/>
      <c r="BE80" s="9892"/>
      <c r="BF80" s="9892"/>
      <c r="BG80" s="9892"/>
      <c r="BH80" s="9892"/>
      <c r="BI80" s="9892"/>
      <c r="BJ80" s="9892"/>
      <c r="BK80" s="516" t="str">
        <f>FHD_NOTE_P_42</f>
        <v/>
      </c>
      <c r="BL80" s="770"/>
      <c r="BM80" s="1863"/>
      <c r="BN80" s="1863"/>
      <c r="BS80" s="1863"/>
      <c r="BV80" s="771"/>
      <c r="CB80" s="1859"/>
      <c r="CC80" s="1859"/>
      <c r="CD80" s="1859"/>
      <c r="CE80" s="1859"/>
      <c r="CF80" s="1859"/>
      <c r="CG80" s="1387">
        <v>19</v>
      </c>
    </row>
    <row s="12330"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385</v>
      </c>
      <c r="H81" s="1282"/>
      <c r="I81" s="1045"/>
      <c r="J81" s="4180"/>
      <c r="K81" s="4180"/>
      <c r="L81" s="4180"/>
      <c r="M81" s="4180"/>
      <c r="N81" s="4180"/>
      <c r="O81" s="4180"/>
      <c r="P81" s="9899"/>
      <c r="Q81" s="9899"/>
      <c r="R81" s="9899"/>
      <c r="S81" s="9899"/>
      <c r="T81" s="9899"/>
      <c r="U81" s="9899"/>
      <c r="V81" s="9899"/>
      <c r="W81" s="9899"/>
      <c r="X81" s="9899"/>
      <c r="Y81" s="9899"/>
      <c r="Z81" s="9899"/>
      <c r="AA81" s="9899"/>
      <c r="AB81" s="9899"/>
      <c r="AC81" s="9899"/>
      <c r="AD81" s="9899"/>
      <c r="AE81" s="9899"/>
      <c r="AF81" s="9899"/>
      <c r="AG81" s="9899"/>
      <c r="AH81" s="9899"/>
      <c r="AI81" s="9899"/>
      <c r="AJ81" s="9899"/>
      <c r="AK81" s="9899"/>
      <c r="AL81" s="9899"/>
      <c r="AM81" s="9899"/>
      <c r="AN81" s="9899"/>
      <c r="AO81" s="9899"/>
      <c r="AP81" s="9899"/>
      <c r="AQ81" s="9899"/>
      <c r="AR81" s="9899"/>
      <c r="AS81" s="9899"/>
      <c r="AT81" s="9899"/>
      <c r="AU81" s="9899"/>
      <c r="AV81" s="9899"/>
      <c r="AW81" s="9899"/>
      <c r="AX81" s="9899"/>
      <c r="AY81" s="9899"/>
      <c r="AZ81" s="9899"/>
      <c r="BA81" s="9899"/>
      <c r="BB81" s="9899"/>
      <c r="BC81" s="9899"/>
      <c r="BD81" s="9899"/>
      <c r="BE81" s="9899"/>
      <c r="BF81" s="9899"/>
      <c r="BG81" s="9899"/>
      <c r="BH81" s="9899"/>
      <c r="BI81" s="9899"/>
      <c r="BJ81" s="9899"/>
      <c r="BK81" s="51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BL81" s="770"/>
      <c r="BM81" s="1863"/>
      <c r="BN81" s="1863"/>
      <c r="BS81" s="1863"/>
      <c r="BV81" s="771"/>
      <c r="CB81" s="1859"/>
      <c r="CC81" s="1859"/>
      <c r="CD81" s="1859"/>
      <c r="CE81" s="1859"/>
      <c r="CF81" s="1859"/>
      <c r="CG81" s="1387">
        <v>19</v>
      </c>
    </row>
    <row s="12330" customFormat="1" customHeight="1" ht="18.75" hidden="1">
      <c r="A82" s="2598" t="s">
        <v>680</v>
      </c>
      <c r="C82" s="962"/>
      <c r="D82" s="960"/>
      <c r="E82" s="773" t="str">
        <f>FHD_NUM_P_44</f>
        <v/>
      </c>
      <c r="F82" s="2107" t="str">
        <f>FHD_P_44</f>
        <v/>
      </c>
      <c r="G82" s="2108" t="s">
        <v>681</v>
      </c>
      <c r="H82" s="1204"/>
      <c r="I82" s="804"/>
      <c r="J82" s="4185"/>
      <c r="K82" s="4185"/>
      <c r="L82" s="4185"/>
      <c r="M82" s="4185"/>
      <c r="N82" s="4185"/>
      <c r="O82" s="4185"/>
      <c r="P82" s="9905"/>
      <c r="Q82" s="9905"/>
      <c r="R82" s="9905"/>
      <c r="S82" s="9905"/>
      <c r="T82" s="9905"/>
      <c r="U82" s="9905"/>
      <c r="V82" s="9905"/>
      <c r="W82" s="9905"/>
      <c r="X82" s="9905"/>
      <c r="Y82" s="9905"/>
      <c r="Z82" s="9905"/>
      <c r="AA82" s="9905"/>
      <c r="AB82" s="9905"/>
      <c r="AC82" s="9905"/>
      <c r="AD82" s="9905"/>
      <c r="AE82" s="9905"/>
      <c r="AF82" s="9905"/>
      <c r="AG82" s="9905"/>
      <c r="AH82" s="9905"/>
      <c r="AI82" s="9905"/>
      <c r="AJ82" s="9905"/>
      <c r="AK82" s="9905"/>
      <c r="AL82" s="9905"/>
      <c r="AM82" s="9905"/>
      <c r="AN82" s="9905"/>
      <c r="AO82" s="9905"/>
      <c r="AP82" s="9905"/>
      <c r="AQ82" s="9905"/>
      <c r="AR82" s="9905"/>
      <c r="AS82" s="9905"/>
      <c r="AT82" s="9905"/>
      <c r="AU82" s="9905"/>
      <c r="AV82" s="9905"/>
      <c r="AW82" s="9905"/>
      <c r="AX82" s="9905"/>
      <c r="AY82" s="9905"/>
      <c r="AZ82" s="9905"/>
      <c r="BA82" s="9905"/>
      <c r="BB82" s="9905"/>
      <c r="BC82" s="9905"/>
      <c r="BD82" s="9905"/>
      <c r="BE82" s="9905"/>
      <c r="BF82" s="9905"/>
      <c r="BG82" s="9905"/>
      <c r="BH82" s="9905"/>
      <c r="BI82" s="9905"/>
      <c r="BJ82" s="9905"/>
      <c r="BK82" s="516" t="str">
        <f>FHD_NOTE_P_44</f>
        <v/>
      </c>
      <c r="BL82" s="961"/>
      <c r="BM82" s="962"/>
      <c r="BN82" s="962"/>
      <c r="BS82" s="962"/>
      <c r="BV82" s="963"/>
      <c r="CB82" s="964"/>
      <c r="CC82" s="964"/>
      <c r="CD82" s="964"/>
      <c r="CE82" s="964"/>
      <c r="CF82" s="964"/>
      <c r="CG82" s="1137">
        <v>0</v>
      </c>
    </row>
    <row s="12330" customFormat="1" customHeight="1" ht="18.75" hidden="1">
      <c r="A83" s="2598"/>
      <c r="C83" s="962"/>
      <c r="D83" s="960"/>
      <c r="E83" s="773" t="str">
        <f>FHD_NUM_P_45</f>
        <v/>
      </c>
      <c r="F83" s="2107" t="str">
        <f>FHD_P_45</f>
        <v/>
      </c>
      <c r="G83" s="2108" t="s">
        <v>681</v>
      </c>
      <c r="H83" s="1204"/>
      <c r="I83" s="804"/>
      <c r="J83" s="4185"/>
      <c r="K83" s="4185"/>
      <c r="L83" s="4185"/>
      <c r="M83" s="4185"/>
      <c r="N83" s="4185"/>
      <c r="O83" s="4185"/>
      <c r="P83" s="9905"/>
      <c r="Q83" s="9905"/>
      <c r="R83" s="9905"/>
      <c r="S83" s="9905"/>
      <c r="T83" s="9905"/>
      <c r="U83" s="9905"/>
      <c r="V83" s="9905"/>
      <c r="W83" s="9905"/>
      <c r="X83" s="9905"/>
      <c r="Y83" s="9905"/>
      <c r="Z83" s="9905"/>
      <c r="AA83" s="9905"/>
      <c r="AB83" s="9905"/>
      <c r="AC83" s="9905"/>
      <c r="AD83" s="9905"/>
      <c r="AE83" s="9905"/>
      <c r="AF83" s="9905"/>
      <c r="AG83" s="9905"/>
      <c r="AH83" s="9905"/>
      <c r="AI83" s="9905"/>
      <c r="AJ83" s="9905"/>
      <c r="AK83" s="9905"/>
      <c r="AL83" s="9905"/>
      <c r="AM83" s="9905"/>
      <c r="AN83" s="9905"/>
      <c r="AO83" s="9905"/>
      <c r="AP83" s="9905"/>
      <c r="AQ83" s="9905"/>
      <c r="AR83" s="9905"/>
      <c r="AS83" s="9905"/>
      <c r="AT83" s="9905"/>
      <c r="AU83" s="9905"/>
      <c r="AV83" s="9905"/>
      <c r="AW83" s="9905"/>
      <c r="AX83" s="9905"/>
      <c r="AY83" s="9905"/>
      <c r="AZ83" s="9905"/>
      <c r="BA83" s="9905"/>
      <c r="BB83" s="9905"/>
      <c r="BC83" s="9905"/>
      <c r="BD83" s="9905"/>
      <c r="BE83" s="9905"/>
      <c r="BF83" s="9905"/>
      <c r="BG83" s="9905"/>
      <c r="BH83" s="9905"/>
      <c r="BI83" s="9905"/>
      <c r="BJ83" s="9905"/>
      <c r="BK83" s="516" t="str">
        <f>FHD_NOTE_P_45</f>
        <v/>
      </c>
      <c r="BL83" s="961"/>
      <c r="BM83" s="962"/>
      <c r="BN83" s="962"/>
      <c r="BS83" s="962"/>
      <c r="BV83" s="963"/>
      <c r="CB83" s="964"/>
      <c r="CC83" s="964"/>
      <c r="CD83" s="964"/>
      <c r="CE83" s="964"/>
      <c r="CF83" s="964"/>
      <c r="CG83" s="1137">
        <v>0</v>
      </c>
    </row>
    <row s="12330" customFormat="1" customHeight="1" ht="18.75" hidden="1">
      <c r="A84" s="2598"/>
      <c r="C84" s="962"/>
      <c r="D84" s="965"/>
      <c r="E84" s="773" t="str">
        <f>FHD_NUM_P_46</f>
        <v/>
      </c>
      <c r="F84" s="2107" t="str">
        <f>FHD_P_46</f>
        <v/>
      </c>
      <c r="G84" s="2108" t="s">
        <v>681</v>
      </c>
      <c r="H84" s="1204"/>
      <c r="I84" s="804"/>
      <c r="J84" s="4185"/>
      <c r="K84" s="4185"/>
      <c r="L84" s="4185"/>
      <c r="M84" s="4185"/>
      <c r="N84" s="4185"/>
      <c r="O84" s="4185"/>
      <c r="P84" s="9905"/>
      <c r="Q84" s="9905"/>
      <c r="R84" s="9905"/>
      <c r="S84" s="9905"/>
      <c r="T84" s="9905"/>
      <c r="U84" s="9905"/>
      <c r="V84" s="9905"/>
      <c r="W84" s="9905"/>
      <c r="X84" s="9905"/>
      <c r="Y84" s="9905"/>
      <c r="Z84" s="9905"/>
      <c r="AA84" s="9905"/>
      <c r="AB84" s="9905"/>
      <c r="AC84" s="9905"/>
      <c r="AD84" s="9905"/>
      <c r="AE84" s="9905"/>
      <c r="AF84" s="9905"/>
      <c r="AG84" s="9905"/>
      <c r="AH84" s="9905"/>
      <c r="AI84" s="9905"/>
      <c r="AJ84" s="9905"/>
      <c r="AK84" s="9905"/>
      <c r="AL84" s="9905"/>
      <c r="AM84" s="9905"/>
      <c r="AN84" s="9905"/>
      <c r="AO84" s="9905"/>
      <c r="AP84" s="9905"/>
      <c r="AQ84" s="9905"/>
      <c r="AR84" s="9905"/>
      <c r="AS84" s="9905"/>
      <c r="AT84" s="9905"/>
      <c r="AU84" s="9905"/>
      <c r="AV84" s="9905"/>
      <c r="AW84" s="9905"/>
      <c r="AX84" s="9905"/>
      <c r="AY84" s="9905"/>
      <c r="AZ84" s="9905"/>
      <c r="BA84" s="9905"/>
      <c r="BB84" s="9905"/>
      <c r="BC84" s="9905"/>
      <c r="BD84" s="9905"/>
      <c r="BE84" s="9905"/>
      <c r="BF84" s="9905"/>
      <c r="BG84" s="9905"/>
      <c r="BH84" s="9905"/>
      <c r="BI84" s="9905"/>
      <c r="BJ84" s="9905"/>
      <c r="BK84" s="516" t="str">
        <f>FHD_NOTE_P_46</f>
        <v/>
      </c>
      <c r="BL84" s="961"/>
      <c r="BM84" s="962"/>
      <c r="BN84" s="962"/>
      <c r="BS84" s="962"/>
      <c r="BV84" s="963"/>
      <c r="CB84" s="964"/>
      <c r="CC84" s="964"/>
      <c r="CD84" s="964"/>
      <c r="CE84" s="964"/>
      <c r="CF84" s="964"/>
      <c r="CG84" s="1137">
        <v>0</v>
      </c>
    </row>
    <row s="12330" customFormat="1" customHeight="1" ht="18.75" hidden="1">
      <c r="A85" s="2598"/>
      <c r="C85" s="962"/>
      <c r="D85" s="960"/>
      <c r="E85" s="773" t="str">
        <f>FHD_NUM_P_47</f>
        <v/>
      </c>
      <c r="F85" s="2107" t="str">
        <f>FHD_P_47</f>
        <v/>
      </c>
      <c r="G85" s="2108" t="s">
        <v>681</v>
      </c>
      <c r="H85" s="1204"/>
      <c r="I85" s="804"/>
      <c r="J85" s="4185"/>
      <c r="K85" s="4185"/>
      <c r="L85" s="4185"/>
      <c r="M85" s="4185"/>
      <c r="N85" s="4185"/>
      <c r="O85" s="4185"/>
      <c r="P85" s="9905"/>
      <c r="Q85" s="9905"/>
      <c r="R85" s="9905"/>
      <c r="S85" s="9905"/>
      <c r="T85" s="9905"/>
      <c r="U85" s="9905"/>
      <c r="V85" s="9905"/>
      <c r="W85" s="9905"/>
      <c r="X85" s="9905"/>
      <c r="Y85" s="9905"/>
      <c r="Z85" s="9905"/>
      <c r="AA85" s="9905"/>
      <c r="AB85" s="9905"/>
      <c r="AC85" s="9905"/>
      <c r="AD85" s="9905"/>
      <c r="AE85" s="9905"/>
      <c r="AF85" s="9905"/>
      <c r="AG85" s="9905"/>
      <c r="AH85" s="9905"/>
      <c r="AI85" s="9905"/>
      <c r="AJ85" s="9905"/>
      <c r="AK85" s="9905"/>
      <c r="AL85" s="9905"/>
      <c r="AM85" s="9905"/>
      <c r="AN85" s="9905"/>
      <c r="AO85" s="9905"/>
      <c r="AP85" s="9905"/>
      <c r="AQ85" s="9905"/>
      <c r="AR85" s="9905"/>
      <c r="AS85" s="9905"/>
      <c r="AT85" s="9905"/>
      <c r="AU85" s="9905"/>
      <c r="AV85" s="9905"/>
      <c r="AW85" s="9905"/>
      <c r="AX85" s="9905"/>
      <c r="AY85" s="9905"/>
      <c r="AZ85" s="9905"/>
      <c r="BA85" s="9905"/>
      <c r="BB85" s="9905"/>
      <c r="BC85" s="9905"/>
      <c r="BD85" s="9905"/>
      <c r="BE85" s="9905"/>
      <c r="BF85" s="9905"/>
      <c r="BG85" s="9905"/>
      <c r="BH85" s="9905"/>
      <c r="BI85" s="9905"/>
      <c r="BJ85" s="9905"/>
      <c r="BK85" s="516" t="str">
        <f>FHD_NOTE_P_47</f>
        <v/>
      </c>
      <c r="BL85" s="961"/>
      <c r="BM85" s="962"/>
      <c r="BN85" s="962"/>
      <c r="BS85" s="962"/>
      <c r="BV85" s="963"/>
      <c r="CB85" s="964"/>
      <c r="CC85" s="964"/>
      <c r="CD85" s="964"/>
      <c r="CE85" s="964"/>
      <c r="CF85" s="964"/>
      <c r="CG85" s="1137">
        <v>0</v>
      </c>
    </row>
    <row s="12253" customFormat="1" customHeight="1" ht="18.75" hidden="1">
      <c r="A86" s="2598"/>
      <c r="B86" s="1137"/>
      <c r="C86" s="962"/>
      <c r="D86" s="960"/>
      <c r="E86" s="773" t="str">
        <f>FHD_NUM_P_48</f>
        <v/>
      </c>
      <c r="F86" s="2107" t="str">
        <f>FHD_P_48</f>
        <v/>
      </c>
      <c r="G86" s="2108" t="s">
        <v>681</v>
      </c>
      <c r="H86" s="1204"/>
      <c r="I86" s="804"/>
      <c r="J86" s="4185"/>
      <c r="K86" s="4185"/>
      <c r="L86" s="4185"/>
      <c r="M86" s="4185"/>
      <c r="N86" s="4185"/>
      <c r="O86" s="4185"/>
      <c r="P86" s="9905"/>
      <c r="Q86" s="9905"/>
      <c r="R86" s="9905"/>
      <c r="S86" s="9905"/>
      <c r="T86" s="9905"/>
      <c r="U86" s="9905"/>
      <c r="V86" s="9905"/>
      <c r="W86" s="9905"/>
      <c r="X86" s="9905"/>
      <c r="Y86" s="9905"/>
      <c r="Z86" s="9905"/>
      <c r="AA86" s="9905"/>
      <c r="AB86" s="9905"/>
      <c r="AC86" s="9905"/>
      <c r="AD86" s="9905"/>
      <c r="AE86" s="9905"/>
      <c r="AF86" s="9905"/>
      <c r="AG86" s="9905"/>
      <c r="AH86" s="9905"/>
      <c r="AI86" s="9905"/>
      <c r="AJ86" s="9905"/>
      <c r="AK86" s="9905"/>
      <c r="AL86" s="9905"/>
      <c r="AM86" s="9905"/>
      <c r="AN86" s="9905"/>
      <c r="AO86" s="9905"/>
      <c r="AP86" s="9905"/>
      <c r="AQ86" s="9905"/>
      <c r="AR86" s="9905"/>
      <c r="AS86" s="9905"/>
      <c r="AT86" s="9905"/>
      <c r="AU86" s="9905"/>
      <c r="AV86" s="9905"/>
      <c r="AW86" s="9905"/>
      <c r="AX86" s="9905"/>
      <c r="AY86" s="9905"/>
      <c r="AZ86" s="9905"/>
      <c r="BA86" s="9905"/>
      <c r="BB86" s="9905"/>
      <c r="BC86" s="9905"/>
      <c r="BD86" s="9905"/>
      <c r="BE86" s="9905"/>
      <c r="BF86" s="9905"/>
      <c r="BG86" s="9905"/>
      <c r="BH86" s="9905"/>
      <c r="BI86" s="9905"/>
      <c r="BJ86" s="9905"/>
      <c r="BK86" s="516" t="str">
        <f>FHD_NOTE_P_48</f>
        <v/>
      </c>
      <c r="BL86" s="961"/>
      <c r="BM86" s="962"/>
      <c r="BN86" s="962"/>
      <c r="BO86" s="1137"/>
      <c r="BP86" s="1137"/>
      <c r="BQ86" s="1137"/>
      <c r="BR86" s="1137"/>
      <c r="BS86" s="962"/>
      <c r="BT86" s="1137"/>
      <c r="BU86" s="1137"/>
      <c r="BV86" s="963"/>
      <c r="BW86" s="1137"/>
      <c r="BX86" s="1137"/>
      <c r="BY86" s="1137"/>
      <c r="BZ86" s="1137"/>
      <c r="CA86" s="1137"/>
      <c r="CB86" s="964"/>
      <c r="CC86" s="964"/>
      <c r="CD86" s="964"/>
      <c r="CE86" s="964"/>
      <c r="CF86" s="964"/>
      <c r="CG86" s="966">
        <v>0</v>
      </c>
    </row>
    <row s="12253" customFormat="1" customHeight="1" ht="18.75" hidden="1">
      <c r="A87" s="2598"/>
      <c r="B87" s="1137"/>
      <c r="C87" s="962"/>
      <c r="D87" s="960"/>
      <c r="E87" s="773" t="str">
        <f>FHD_NUM_P_49</f>
        <v/>
      </c>
      <c r="F87" s="2107" t="str">
        <f>FHD_P_49</f>
        <v/>
      </c>
      <c r="G87" s="2108" t="s">
        <v>681</v>
      </c>
      <c r="H87" s="1205">
        <f>SUM(H88:H89)</f>
        <v>0</v>
      </c>
      <c r="I87" s="976">
        <f>SUM(I88:I89)</f>
        <v>0</v>
      </c>
      <c r="J87" s="4194">
        <f>SUM(J88:J89)</f>
        <v>0</v>
      </c>
      <c r="K87" s="4194">
        <f>SUM(K88:K89)</f>
        <v>0</v>
      </c>
      <c r="L87" s="4194">
        <f>SUM(L88:L89)</f>
        <v>0</v>
      </c>
      <c r="M87" s="4194">
        <f>SUM(M88:M89)</f>
        <v>0</v>
      </c>
      <c r="N87" s="4194">
        <f>SUM(N88:N89)</f>
        <v>0</v>
      </c>
      <c r="O87" s="4194">
        <f>SUM(O88:O89)</f>
        <v>0</v>
      </c>
      <c r="P87" s="9915">
        <f>SUM(P88:P89)</f>
        <v>0</v>
      </c>
      <c r="Q87" s="9915">
        <f>SUM(Q88:Q89)</f>
        <v>0</v>
      </c>
      <c r="R87" s="9915">
        <f>SUM(R88:R89)</f>
        <v>0</v>
      </c>
      <c r="S87" s="9915">
        <f>SUM(S88:S89)</f>
        <v>0</v>
      </c>
      <c r="T87" s="9915">
        <f>SUM(T88:T89)</f>
        <v>0</v>
      </c>
      <c r="U87" s="9915">
        <f>SUM(U88:U89)</f>
        <v>0</v>
      </c>
      <c r="V87" s="9915">
        <f>SUM(V88:V89)</f>
        <v>0</v>
      </c>
      <c r="W87" s="9915">
        <f>SUM(W88:W89)</f>
        <v>0</v>
      </c>
      <c r="X87" s="9915">
        <f>SUM(X88:X89)</f>
        <v>0</v>
      </c>
      <c r="Y87" s="9915">
        <f>SUM(Y88:Y89)</f>
        <v>0</v>
      </c>
      <c r="Z87" s="9915">
        <f>SUM(Z88:Z89)</f>
        <v>0</v>
      </c>
      <c r="AA87" s="9915">
        <f>SUM(AA88:AA89)</f>
        <v>0</v>
      </c>
      <c r="AB87" s="9915">
        <f>SUM(AB88:AB89)</f>
        <v>0</v>
      </c>
      <c r="AC87" s="9915">
        <f>SUM(AC88:AC89)</f>
        <v>0</v>
      </c>
      <c r="AD87" s="9915">
        <f>SUM(AD88:AD89)</f>
        <v>0</v>
      </c>
      <c r="AE87" s="9915">
        <f>SUM(AE88:AE89)</f>
        <v>0</v>
      </c>
      <c r="AF87" s="9915">
        <f>SUM(AF88:AF89)</f>
        <v>0</v>
      </c>
      <c r="AG87" s="9915">
        <f>SUM(AG88:AG89)</f>
        <v>0</v>
      </c>
      <c r="AH87" s="9915">
        <f>SUM(AH88:AH89)</f>
        <v>0</v>
      </c>
      <c r="AI87" s="9915">
        <f>SUM(AI88:AI89)</f>
        <v>0</v>
      </c>
      <c r="AJ87" s="9915">
        <f>SUM(AJ88:AJ89)</f>
        <v>0</v>
      </c>
      <c r="AK87" s="9915">
        <f>SUM(AK88:AK89)</f>
        <v>0</v>
      </c>
      <c r="AL87" s="9915">
        <f>SUM(AL88:AL89)</f>
        <v>0</v>
      </c>
      <c r="AM87" s="9915">
        <f>SUM(AM88:AM89)</f>
        <v>0</v>
      </c>
      <c r="AN87" s="9915">
        <f>SUM(AN88:AN89)</f>
        <v>0</v>
      </c>
      <c r="AO87" s="9915">
        <f>SUM(AO88:AO89)</f>
        <v>0</v>
      </c>
      <c r="AP87" s="9915">
        <f>SUM(AP88:AP89)</f>
        <v>0</v>
      </c>
      <c r="AQ87" s="9915">
        <f>SUM(AQ88:AQ89)</f>
        <v>0</v>
      </c>
      <c r="AR87" s="9915">
        <f>SUM(AR88:AR89)</f>
        <v>0</v>
      </c>
      <c r="AS87" s="9915">
        <f>SUM(AS88:AS89)</f>
        <v>0</v>
      </c>
      <c r="AT87" s="9915">
        <f>SUM(AT88:AT89)</f>
        <v>0</v>
      </c>
      <c r="AU87" s="9915">
        <f>SUM(AU88:AU89)</f>
        <v>0</v>
      </c>
      <c r="AV87" s="9915">
        <f>SUM(AV88:AV89)</f>
        <v>0</v>
      </c>
      <c r="AW87" s="9915">
        <f>SUM(AW88:AW89)</f>
        <v>0</v>
      </c>
      <c r="AX87" s="9915">
        <f>SUM(AX88:AX89)</f>
        <v>0</v>
      </c>
      <c r="AY87" s="9915">
        <f>SUM(AY88:AY89)</f>
        <v>0</v>
      </c>
      <c r="AZ87" s="9915">
        <f>SUM(AZ88:AZ89)</f>
        <v>0</v>
      </c>
      <c r="BA87" s="9915">
        <f>SUM(BA88:BA89)</f>
        <v>0</v>
      </c>
      <c r="BB87" s="9915">
        <f>SUM(BB88:BB89)</f>
        <v>0</v>
      </c>
      <c r="BC87" s="9915">
        <f>SUM(BC88:BC89)</f>
        <v>0</v>
      </c>
      <c r="BD87" s="9915">
        <f>SUM(BD88:BD89)</f>
        <v>0</v>
      </c>
      <c r="BE87" s="9915">
        <f>SUM(BE88:BE89)</f>
        <v>0</v>
      </c>
      <c r="BF87" s="9915">
        <f>SUM(BF88:BF89)</f>
        <v>0</v>
      </c>
      <c r="BG87" s="9915">
        <f>SUM(BG88:BG89)</f>
        <v>0</v>
      </c>
      <c r="BH87" s="9915">
        <f>SUM(BH88:BH89)</f>
        <v>0</v>
      </c>
      <c r="BI87" s="9915">
        <f>SUM(BI88:BI89)</f>
        <v>0</v>
      </c>
      <c r="BJ87" s="9915">
        <f>SUM(BJ88:BJ89)</f>
        <v>0</v>
      </c>
      <c r="BK87" s="516" t="str">
        <f>FHD_NOTE_P_49</f>
        <v/>
      </c>
      <c r="BL87" s="961"/>
      <c r="BM87" s="962"/>
      <c r="BN87" s="962"/>
      <c r="BO87" s="1137"/>
      <c r="BP87" s="1137"/>
      <c r="BQ87" s="1137"/>
      <c r="BR87" s="1137"/>
      <c r="BS87" s="962"/>
      <c r="BT87" s="1137"/>
      <c r="BU87" s="1137"/>
      <c r="BV87" s="963"/>
      <c r="BW87" s="1137"/>
      <c r="BX87" s="1137"/>
      <c r="BY87" s="1137"/>
      <c r="BZ87" s="1137"/>
      <c r="CA87" s="1137"/>
      <c r="CB87" s="964"/>
      <c r="CC87" s="964"/>
      <c r="CD87" s="964"/>
      <c r="CE87" s="964"/>
      <c r="CF87" s="964"/>
      <c r="CG87" s="966">
        <v>0</v>
      </c>
    </row>
    <row s="12253" customFormat="1" customHeight="1" ht="18.75" hidden="1">
      <c r="A88" s="2598"/>
      <c r="B88" s="1137"/>
      <c r="C88" s="962"/>
      <c r="D88" s="960"/>
      <c r="E88" s="773" t="str">
        <f>FHD_NUM_P_50</f>
        <v/>
      </c>
      <c r="F88" s="2107" t="str">
        <f>FHD_P_50</f>
        <v/>
      </c>
      <c r="G88" s="2108" t="s">
        <v>681</v>
      </c>
      <c r="H88" s="1204"/>
      <c r="I88" s="804"/>
      <c r="J88" s="4185"/>
      <c r="K88" s="4185"/>
      <c r="L88" s="4185"/>
      <c r="M88" s="4185"/>
      <c r="N88" s="4185"/>
      <c r="O88" s="4185"/>
      <c r="P88" s="9905"/>
      <c r="Q88" s="9905"/>
      <c r="R88" s="9905"/>
      <c r="S88" s="9905"/>
      <c r="T88" s="9905"/>
      <c r="U88" s="9905"/>
      <c r="V88" s="9905"/>
      <c r="W88" s="9905"/>
      <c r="X88" s="9905"/>
      <c r="Y88" s="9905"/>
      <c r="Z88" s="9905"/>
      <c r="AA88" s="9905"/>
      <c r="AB88" s="9905"/>
      <c r="AC88" s="9905"/>
      <c r="AD88" s="9905"/>
      <c r="AE88" s="9905"/>
      <c r="AF88" s="9905"/>
      <c r="AG88" s="9905"/>
      <c r="AH88" s="9905"/>
      <c r="AI88" s="9905"/>
      <c r="AJ88" s="9905"/>
      <c r="AK88" s="9905"/>
      <c r="AL88" s="9905"/>
      <c r="AM88" s="9905"/>
      <c r="AN88" s="9905"/>
      <c r="AO88" s="9905"/>
      <c r="AP88" s="9905"/>
      <c r="AQ88" s="9905"/>
      <c r="AR88" s="9905"/>
      <c r="AS88" s="9905"/>
      <c r="AT88" s="9905"/>
      <c r="AU88" s="9905"/>
      <c r="AV88" s="9905"/>
      <c r="AW88" s="9905"/>
      <c r="AX88" s="9905"/>
      <c r="AY88" s="9905"/>
      <c r="AZ88" s="9905"/>
      <c r="BA88" s="9905"/>
      <c r="BB88" s="9905"/>
      <c r="BC88" s="9905"/>
      <c r="BD88" s="9905"/>
      <c r="BE88" s="9905"/>
      <c r="BF88" s="9905"/>
      <c r="BG88" s="9905"/>
      <c r="BH88" s="9905"/>
      <c r="BI88" s="9905"/>
      <c r="BJ88" s="9905"/>
      <c r="BK88" s="516" t="str">
        <f>FHD_NOTE_P_50</f>
        <v/>
      </c>
      <c r="BL88" s="961"/>
      <c r="BM88" s="962"/>
      <c r="BN88" s="962"/>
      <c r="BO88" s="1137"/>
      <c r="BP88" s="1137"/>
      <c r="BQ88" s="1137"/>
      <c r="BR88" s="1137"/>
      <c r="BS88" s="962"/>
      <c r="BT88" s="1137"/>
      <c r="BU88" s="1137"/>
      <c r="BV88" s="963"/>
      <c r="BW88" s="1137"/>
      <c r="BX88" s="1137"/>
      <c r="BY88" s="1137"/>
      <c r="BZ88" s="1137"/>
      <c r="CA88" s="1137"/>
      <c r="CB88" s="964"/>
      <c r="CC88" s="964"/>
      <c r="CD88" s="964"/>
      <c r="CE88" s="964"/>
      <c r="CF88" s="964"/>
      <c r="CG88" s="966">
        <v>0</v>
      </c>
    </row>
    <row s="12253" customFormat="1" customHeight="1" ht="18.75" hidden="1">
      <c r="A89" s="2598"/>
      <c r="B89" s="1137"/>
      <c r="C89" s="962"/>
      <c r="D89" s="960"/>
      <c r="E89" s="773" t="str">
        <f>FHD_NUM_P_51</f>
        <v/>
      </c>
      <c r="F89" s="2107" t="str">
        <f>FHD_P_51</f>
        <v/>
      </c>
      <c r="G89" s="2108" t="s">
        <v>681</v>
      </c>
      <c r="H89" s="1204"/>
      <c r="I89" s="804"/>
      <c r="J89" s="4185"/>
      <c r="K89" s="4185"/>
      <c r="L89" s="4185"/>
      <c r="M89" s="4185"/>
      <c r="N89" s="4185"/>
      <c r="O89" s="4185"/>
      <c r="P89" s="9905"/>
      <c r="Q89" s="9905"/>
      <c r="R89" s="9905"/>
      <c r="S89" s="9905"/>
      <c r="T89" s="9905"/>
      <c r="U89" s="9905"/>
      <c r="V89" s="9905"/>
      <c r="W89" s="9905"/>
      <c r="X89" s="9905"/>
      <c r="Y89" s="9905"/>
      <c r="Z89" s="9905"/>
      <c r="AA89" s="9905"/>
      <c r="AB89" s="9905"/>
      <c r="AC89" s="9905"/>
      <c r="AD89" s="9905"/>
      <c r="AE89" s="9905"/>
      <c r="AF89" s="9905"/>
      <c r="AG89" s="9905"/>
      <c r="AH89" s="9905"/>
      <c r="AI89" s="9905"/>
      <c r="AJ89" s="9905"/>
      <c r="AK89" s="9905"/>
      <c r="AL89" s="9905"/>
      <c r="AM89" s="9905"/>
      <c r="AN89" s="9905"/>
      <c r="AO89" s="9905"/>
      <c r="AP89" s="9905"/>
      <c r="AQ89" s="9905"/>
      <c r="AR89" s="9905"/>
      <c r="AS89" s="9905"/>
      <c r="AT89" s="9905"/>
      <c r="AU89" s="9905"/>
      <c r="AV89" s="9905"/>
      <c r="AW89" s="9905"/>
      <c r="AX89" s="9905"/>
      <c r="AY89" s="9905"/>
      <c r="AZ89" s="9905"/>
      <c r="BA89" s="9905"/>
      <c r="BB89" s="9905"/>
      <c r="BC89" s="9905"/>
      <c r="BD89" s="9905"/>
      <c r="BE89" s="9905"/>
      <c r="BF89" s="9905"/>
      <c r="BG89" s="9905"/>
      <c r="BH89" s="9905"/>
      <c r="BI89" s="9905"/>
      <c r="BJ89" s="9905"/>
      <c r="BK89" s="516" t="str">
        <f>FHD_NOTE_P_51</f>
        <v/>
      </c>
      <c r="BL89" s="961"/>
      <c r="BM89" s="962"/>
      <c r="BN89" s="962"/>
      <c r="BO89" s="1137"/>
      <c r="BP89" s="1137"/>
      <c r="BQ89" s="1137"/>
      <c r="BR89" s="1137"/>
      <c r="BS89" s="962"/>
      <c r="BT89" s="1137"/>
      <c r="BU89" s="1137"/>
      <c r="BV89" s="963"/>
      <c r="BW89" s="1137"/>
      <c r="BX89" s="1137"/>
      <c r="BY89" s="1137"/>
      <c r="BZ89" s="1137"/>
      <c r="CA89" s="1137"/>
      <c r="CB89" s="964"/>
      <c r="CC89" s="964"/>
      <c r="CD89" s="964"/>
      <c r="CE89" s="964"/>
      <c r="CF89" s="964"/>
      <c r="CG89" s="966">
        <v>0</v>
      </c>
    </row>
    <row s="12253" customFormat="1" customHeight="1" ht="18.75" hidden="1">
      <c r="A90" s="2598"/>
      <c r="B90" s="1137"/>
      <c r="C90" s="962"/>
      <c r="D90" s="960"/>
      <c r="E90" s="773" t="str">
        <f>FHD_NUM_P_52</f>
        <v/>
      </c>
      <c r="F90" s="2107" t="str">
        <f>FHD_P_52</f>
        <v/>
      </c>
      <c r="G90" s="2108" t="s">
        <v>637</v>
      </c>
      <c r="H90" s="1203"/>
      <c r="I90" s="784"/>
      <c r="J90" s="4174"/>
      <c r="K90" s="4174"/>
      <c r="L90" s="4174"/>
      <c r="M90" s="4174"/>
      <c r="N90" s="4174"/>
      <c r="O90" s="4174"/>
      <c r="P90" s="9892"/>
      <c r="Q90" s="9892"/>
      <c r="R90" s="9892"/>
      <c r="S90" s="9892"/>
      <c r="T90" s="9892"/>
      <c r="U90" s="9892"/>
      <c r="V90" s="9892"/>
      <c r="W90" s="9892"/>
      <c r="X90" s="9892"/>
      <c r="Y90" s="9892"/>
      <c r="Z90" s="9892"/>
      <c r="AA90" s="9892"/>
      <c r="AB90" s="9892"/>
      <c r="AC90" s="9892"/>
      <c r="AD90" s="9892"/>
      <c r="AE90" s="9892"/>
      <c r="AF90" s="9892"/>
      <c r="AG90" s="9892"/>
      <c r="AH90" s="9892"/>
      <c r="AI90" s="9892"/>
      <c r="AJ90" s="9892"/>
      <c r="AK90" s="9892"/>
      <c r="AL90" s="9892"/>
      <c r="AM90" s="9892"/>
      <c r="AN90" s="9892"/>
      <c r="AO90" s="9892"/>
      <c r="AP90" s="9892"/>
      <c r="AQ90" s="9892"/>
      <c r="AR90" s="9892"/>
      <c r="AS90" s="9892"/>
      <c r="AT90" s="9892"/>
      <c r="AU90" s="9892"/>
      <c r="AV90" s="9892"/>
      <c r="AW90" s="9892"/>
      <c r="AX90" s="9892"/>
      <c r="AY90" s="9892"/>
      <c r="AZ90" s="9892"/>
      <c r="BA90" s="9892"/>
      <c r="BB90" s="9892"/>
      <c r="BC90" s="9892"/>
      <c r="BD90" s="9892"/>
      <c r="BE90" s="9892"/>
      <c r="BF90" s="9892"/>
      <c r="BG90" s="9892"/>
      <c r="BH90" s="9892"/>
      <c r="BI90" s="9892"/>
      <c r="BJ90" s="9892"/>
      <c r="BK90" s="516" t="str">
        <f>FHD_NOTE_P_52</f>
        <v/>
      </c>
      <c r="BL90" s="961"/>
      <c r="BM90" s="962"/>
      <c r="BN90" s="962"/>
      <c r="BO90" s="1137"/>
      <c r="BP90" s="1137"/>
      <c r="BQ90" s="1137"/>
      <c r="BR90" s="1137"/>
      <c r="BS90" s="962"/>
      <c r="BT90" s="1137"/>
      <c r="BU90" s="1137"/>
      <c r="BV90" s="963"/>
      <c r="BW90" s="1137"/>
      <c r="BX90" s="1137"/>
      <c r="BY90" s="1137"/>
      <c r="BZ90" s="1137"/>
      <c r="CA90" s="1137"/>
      <c r="CB90" s="964"/>
      <c r="CC90" s="964"/>
      <c r="CD90" s="964"/>
      <c r="CE90" s="964"/>
      <c r="CF90" s="964"/>
      <c r="CG90" s="966">
        <v>0</v>
      </c>
    </row>
    <row s="12330" customFormat="1" customHeight="1" ht="18.75" hidden="1">
      <c r="A91" s="2600" t="s">
        <v>682</v>
      </c>
      <c r="C91" s="962"/>
      <c r="D91" s="960"/>
      <c r="E91" s="773" t="str">
        <f>FHD_NUM_P_53</f>
        <v/>
      </c>
      <c r="F91" s="2107" t="str">
        <f>FHD_P_53</f>
        <v/>
      </c>
      <c r="G91" s="2108" t="s">
        <v>681</v>
      </c>
      <c r="H91" s="1204"/>
      <c r="I91" s="804"/>
      <c r="J91" s="4185"/>
      <c r="K91" s="4185"/>
      <c r="L91" s="4185"/>
      <c r="M91" s="4185"/>
      <c r="N91" s="4185"/>
      <c r="O91" s="4185"/>
      <c r="P91" s="9905"/>
      <c r="Q91" s="9905"/>
      <c r="R91" s="9905"/>
      <c r="S91" s="9905"/>
      <c r="T91" s="9905"/>
      <c r="U91" s="9905"/>
      <c r="V91" s="9905"/>
      <c r="W91" s="9905"/>
      <c r="X91" s="9905"/>
      <c r="Y91" s="9905"/>
      <c r="Z91" s="9905"/>
      <c r="AA91" s="9905"/>
      <c r="AB91" s="9905"/>
      <c r="AC91" s="9905"/>
      <c r="AD91" s="9905"/>
      <c r="AE91" s="9905"/>
      <c r="AF91" s="9905"/>
      <c r="AG91" s="9905"/>
      <c r="AH91" s="9905"/>
      <c r="AI91" s="9905"/>
      <c r="AJ91" s="9905"/>
      <c r="AK91" s="9905"/>
      <c r="AL91" s="9905"/>
      <c r="AM91" s="9905"/>
      <c r="AN91" s="9905"/>
      <c r="AO91" s="9905"/>
      <c r="AP91" s="9905"/>
      <c r="AQ91" s="9905"/>
      <c r="AR91" s="9905"/>
      <c r="AS91" s="9905"/>
      <c r="AT91" s="9905"/>
      <c r="AU91" s="9905"/>
      <c r="AV91" s="9905"/>
      <c r="AW91" s="9905"/>
      <c r="AX91" s="9905"/>
      <c r="AY91" s="9905"/>
      <c r="AZ91" s="9905"/>
      <c r="BA91" s="9905"/>
      <c r="BB91" s="9905"/>
      <c r="BC91" s="9905"/>
      <c r="BD91" s="9905"/>
      <c r="BE91" s="9905"/>
      <c r="BF91" s="9905"/>
      <c r="BG91" s="9905"/>
      <c r="BH91" s="9905"/>
      <c r="BI91" s="9905"/>
      <c r="BJ91" s="9905"/>
      <c r="BK91" s="516" t="str">
        <f>FHD_NOTE_P_53</f>
        <v/>
      </c>
      <c r="BL91" s="961"/>
      <c r="BM91" s="962"/>
      <c r="BN91" s="962"/>
      <c r="BS91" s="962"/>
      <c r="BV91" s="963"/>
      <c r="CB91" s="964"/>
      <c r="CC91" s="964"/>
      <c r="CD91" s="964"/>
      <c r="CE91" s="964"/>
      <c r="CF91" s="964"/>
      <c r="CG91" s="1137">
        <v>0</v>
      </c>
    </row>
    <row s="12330" customFormat="1" customHeight="1" ht="18.75" hidden="1">
      <c r="A92" s="2600"/>
      <c r="C92" s="962"/>
      <c r="D92" s="960"/>
      <c r="E92" s="773" t="str">
        <f>FHD_NUM_P_54</f>
        <v/>
      </c>
      <c r="F92" s="2107" t="str">
        <f>FHD_P_54</f>
        <v/>
      </c>
      <c r="G92" s="2108" t="s">
        <v>681</v>
      </c>
      <c r="H92" s="1204"/>
      <c r="I92" s="804"/>
      <c r="J92" s="4185"/>
      <c r="K92" s="4185"/>
      <c r="L92" s="4185"/>
      <c r="M92" s="4185"/>
      <c r="N92" s="4185"/>
      <c r="O92" s="4185"/>
      <c r="P92" s="9905"/>
      <c r="Q92" s="9905"/>
      <c r="R92" s="9905"/>
      <c r="S92" s="9905"/>
      <c r="T92" s="9905"/>
      <c r="U92" s="9905"/>
      <c r="V92" s="9905"/>
      <c r="W92" s="9905"/>
      <c r="X92" s="9905"/>
      <c r="Y92" s="9905"/>
      <c r="Z92" s="9905"/>
      <c r="AA92" s="9905"/>
      <c r="AB92" s="9905"/>
      <c r="AC92" s="9905"/>
      <c r="AD92" s="9905"/>
      <c r="AE92" s="9905"/>
      <c r="AF92" s="9905"/>
      <c r="AG92" s="9905"/>
      <c r="AH92" s="9905"/>
      <c r="AI92" s="9905"/>
      <c r="AJ92" s="9905"/>
      <c r="AK92" s="9905"/>
      <c r="AL92" s="9905"/>
      <c r="AM92" s="9905"/>
      <c r="AN92" s="9905"/>
      <c r="AO92" s="9905"/>
      <c r="AP92" s="9905"/>
      <c r="AQ92" s="9905"/>
      <c r="AR92" s="9905"/>
      <c r="AS92" s="9905"/>
      <c r="AT92" s="9905"/>
      <c r="AU92" s="9905"/>
      <c r="AV92" s="9905"/>
      <c r="AW92" s="9905"/>
      <c r="AX92" s="9905"/>
      <c r="AY92" s="9905"/>
      <c r="AZ92" s="9905"/>
      <c r="BA92" s="9905"/>
      <c r="BB92" s="9905"/>
      <c r="BC92" s="9905"/>
      <c r="BD92" s="9905"/>
      <c r="BE92" s="9905"/>
      <c r="BF92" s="9905"/>
      <c r="BG92" s="9905"/>
      <c r="BH92" s="9905"/>
      <c r="BI92" s="9905"/>
      <c r="BJ92" s="9905"/>
      <c r="BK92" s="516" t="str">
        <f>FHD_NOTE_P_54</f>
        <v/>
      </c>
      <c r="BL92" s="961"/>
      <c r="BM92" s="962"/>
      <c r="BN92" s="962"/>
      <c r="BS92" s="962"/>
      <c r="BV92" s="963"/>
      <c r="CB92" s="964"/>
      <c r="CC92" s="964"/>
      <c r="CD92" s="964"/>
      <c r="CE92" s="964"/>
      <c r="CF92" s="964"/>
      <c r="CG92" s="1137">
        <v>0</v>
      </c>
    </row>
    <row s="12330" customFormat="1" customHeight="1" ht="18.75" hidden="1">
      <c r="A93" s="2600"/>
      <c r="C93" s="962"/>
      <c r="D93" s="965"/>
      <c r="E93" s="773" t="str">
        <f>FHD_NUM_P_55</f>
        <v/>
      </c>
      <c r="F93" s="2107" t="str">
        <f>FHD_P_55</f>
        <v/>
      </c>
      <c r="G93" s="2111"/>
      <c r="H93" s="1204"/>
      <c r="I93" s="804"/>
      <c r="J93" s="4185"/>
      <c r="K93" s="4185"/>
      <c r="L93" s="4185"/>
      <c r="M93" s="4185"/>
      <c r="N93" s="4185"/>
      <c r="O93" s="4185"/>
      <c r="P93" s="9905"/>
      <c r="Q93" s="9905"/>
      <c r="R93" s="9905"/>
      <c r="S93" s="9905"/>
      <c r="T93" s="9905"/>
      <c r="U93" s="9905"/>
      <c r="V93" s="9905"/>
      <c r="W93" s="9905"/>
      <c r="X93" s="9905"/>
      <c r="Y93" s="9905"/>
      <c r="Z93" s="9905"/>
      <c r="AA93" s="9905"/>
      <c r="AB93" s="9905"/>
      <c r="AC93" s="9905"/>
      <c r="AD93" s="9905"/>
      <c r="AE93" s="9905"/>
      <c r="AF93" s="9905"/>
      <c r="AG93" s="9905"/>
      <c r="AH93" s="9905"/>
      <c r="AI93" s="9905"/>
      <c r="AJ93" s="9905"/>
      <c r="AK93" s="9905"/>
      <c r="AL93" s="9905"/>
      <c r="AM93" s="9905"/>
      <c r="AN93" s="9905"/>
      <c r="AO93" s="9905"/>
      <c r="AP93" s="9905"/>
      <c r="AQ93" s="9905"/>
      <c r="AR93" s="9905"/>
      <c r="AS93" s="9905"/>
      <c r="AT93" s="9905"/>
      <c r="AU93" s="9905"/>
      <c r="AV93" s="9905"/>
      <c r="AW93" s="9905"/>
      <c r="AX93" s="9905"/>
      <c r="AY93" s="9905"/>
      <c r="AZ93" s="9905"/>
      <c r="BA93" s="9905"/>
      <c r="BB93" s="9905"/>
      <c r="BC93" s="9905"/>
      <c r="BD93" s="9905"/>
      <c r="BE93" s="9905"/>
      <c r="BF93" s="9905"/>
      <c r="BG93" s="9905"/>
      <c r="BH93" s="9905"/>
      <c r="BI93" s="9905"/>
      <c r="BJ93" s="9905"/>
      <c r="BK93" s="516" t="str">
        <f>FHD_NOTE_P_55</f>
        <v/>
      </c>
      <c r="BL93" s="961"/>
      <c r="BM93" s="962"/>
      <c r="BN93" s="962"/>
      <c r="BS93" s="962"/>
      <c r="BV93" s="963"/>
      <c r="CB93" s="964"/>
      <c r="CC93" s="964"/>
      <c r="CD93" s="964"/>
      <c r="CE93" s="964"/>
      <c r="CF93" s="964"/>
      <c r="CG93" s="1137">
        <v>0</v>
      </c>
    </row>
    <row s="12330" customFormat="1" customHeight="1" ht="18.75" hidden="1">
      <c r="A94" s="2600"/>
      <c r="C94" s="962"/>
      <c r="D94" s="960"/>
      <c r="E94" s="773" t="str">
        <f>FHD_NUM_P_56</f>
        <v/>
      </c>
      <c r="F94" s="2107" t="str">
        <f>FHD_P_56</f>
        <v/>
      </c>
      <c r="G94" s="2108" t="s">
        <v>683</v>
      </c>
      <c r="H94" s="1204"/>
      <c r="I94" s="804"/>
      <c r="J94" s="4185"/>
      <c r="K94" s="4185"/>
      <c r="L94" s="4185"/>
      <c r="M94" s="4185"/>
      <c r="N94" s="4185"/>
      <c r="O94" s="4185"/>
      <c r="P94" s="9905"/>
      <c r="Q94" s="9905"/>
      <c r="R94" s="9905"/>
      <c r="S94" s="9905"/>
      <c r="T94" s="9905"/>
      <c r="U94" s="9905"/>
      <c r="V94" s="9905"/>
      <c r="W94" s="9905"/>
      <c r="X94" s="9905"/>
      <c r="Y94" s="9905"/>
      <c r="Z94" s="9905"/>
      <c r="AA94" s="9905"/>
      <c r="AB94" s="9905"/>
      <c r="AC94" s="9905"/>
      <c r="AD94" s="9905"/>
      <c r="AE94" s="9905"/>
      <c r="AF94" s="9905"/>
      <c r="AG94" s="9905"/>
      <c r="AH94" s="9905"/>
      <c r="AI94" s="9905"/>
      <c r="AJ94" s="9905"/>
      <c r="AK94" s="9905"/>
      <c r="AL94" s="9905"/>
      <c r="AM94" s="9905"/>
      <c r="AN94" s="9905"/>
      <c r="AO94" s="9905"/>
      <c r="AP94" s="9905"/>
      <c r="AQ94" s="9905"/>
      <c r="AR94" s="9905"/>
      <c r="AS94" s="9905"/>
      <c r="AT94" s="9905"/>
      <c r="AU94" s="9905"/>
      <c r="AV94" s="9905"/>
      <c r="AW94" s="9905"/>
      <c r="AX94" s="9905"/>
      <c r="AY94" s="9905"/>
      <c r="AZ94" s="9905"/>
      <c r="BA94" s="9905"/>
      <c r="BB94" s="9905"/>
      <c r="BC94" s="9905"/>
      <c r="BD94" s="9905"/>
      <c r="BE94" s="9905"/>
      <c r="BF94" s="9905"/>
      <c r="BG94" s="9905"/>
      <c r="BH94" s="9905"/>
      <c r="BI94" s="9905"/>
      <c r="BJ94" s="9905"/>
      <c r="BK94" s="516" t="str">
        <f>FHD_NOTE_P_56</f>
        <v/>
      </c>
      <c r="BL94" s="961"/>
      <c r="BM94" s="962"/>
      <c r="BN94" s="962"/>
      <c r="BS94" s="962"/>
      <c r="BV94" s="963"/>
      <c r="CB94" s="964"/>
      <c r="CC94" s="964"/>
      <c r="CD94" s="964"/>
      <c r="CE94" s="964"/>
      <c r="CF94" s="964"/>
      <c r="CG94" s="1137">
        <v>0</v>
      </c>
    </row>
    <row s="12253" customFormat="1" customHeight="1" ht="18.75" hidden="1">
      <c r="A95" s="2600"/>
      <c r="B95" s="1137"/>
      <c r="C95" s="962"/>
      <c r="D95" s="960"/>
      <c r="E95" s="773" t="str">
        <f>FHD_NUM_P_57</f>
        <v/>
      </c>
      <c r="F95" s="2107" t="str">
        <f>FHD_P_57</f>
        <v/>
      </c>
      <c r="G95" s="2108" t="s">
        <v>637</v>
      </c>
      <c r="H95" s="1203"/>
      <c r="I95" s="784"/>
      <c r="J95" s="4174"/>
      <c r="K95" s="4174"/>
      <c r="L95" s="4174"/>
      <c r="M95" s="4174"/>
      <c r="N95" s="4174"/>
      <c r="O95" s="4174"/>
      <c r="P95" s="9892"/>
      <c r="Q95" s="9892"/>
      <c r="R95" s="9892"/>
      <c r="S95" s="9892"/>
      <c r="T95" s="9892"/>
      <c r="U95" s="9892"/>
      <c r="V95" s="9892"/>
      <c r="W95" s="9892"/>
      <c r="X95" s="9892"/>
      <c r="Y95" s="9892"/>
      <c r="Z95" s="9892"/>
      <c r="AA95" s="9892"/>
      <c r="AB95" s="9892"/>
      <c r="AC95" s="9892"/>
      <c r="AD95" s="9892"/>
      <c r="AE95" s="9892"/>
      <c r="AF95" s="9892"/>
      <c r="AG95" s="9892"/>
      <c r="AH95" s="9892"/>
      <c r="AI95" s="9892"/>
      <c r="AJ95" s="9892"/>
      <c r="AK95" s="9892"/>
      <c r="AL95" s="9892"/>
      <c r="AM95" s="9892"/>
      <c r="AN95" s="9892"/>
      <c r="AO95" s="9892"/>
      <c r="AP95" s="9892"/>
      <c r="AQ95" s="9892"/>
      <c r="AR95" s="9892"/>
      <c r="AS95" s="9892"/>
      <c r="AT95" s="9892"/>
      <c r="AU95" s="9892"/>
      <c r="AV95" s="9892"/>
      <c r="AW95" s="9892"/>
      <c r="AX95" s="9892"/>
      <c r="AY95" s="9892"/>
      <c r="AZ95" s="9892"/>
      <c r="BA95" s="9892"/>
      <c r="BB95" s="9892"/>
      <c r="BC95" s="9892"/>
      <c r="BD95" s="9892"/>
      <c r="BE95" s="9892"/>
      <c r="BF95" s="9892"/>
      <c r="BG95" s="9892"/>
      <c r="BH95" s="9892"/>
      <c r="BI95" s="9892"/>
      <c r="BJ95" s="9892"/>
      <c r="BK95" s="516" t="str">
        <f>FHD_NOTE_P_57</f>
        <v/>
      </c>
      <c r="BL95" s="961"/>
      <c r="BM95" s="962"/>
      <c r="BN95" s="962"/>
      <c r="BO95" s="1137"/>
      <c r="BP95" s="1137"/>
      <c r="BQ95" s="1137"/>
      <c r="BR95" s="1137"/>
      <c r="BS95" s="962"/>
      <c r="BT95" s="1137"/>
      <c r="BU95" s="1137"/>
      <c r="BV95" s="963"/>
      <c r="BW95" s="1137"/>
      <c r="BX95" s="1137"/>
      <c r="BY95" s="1137"/>
      <c r="BZ95" s="1137"/>
      <c r="CA95" s="1137"/>
      <c r="CB95" s="964"/>
      <c r="CC95" s="964"/>
      <c r="CD95" s="964"/>
      <c r="CE95" s="964"/>
      <c r="CF95" s="964"/>
      <c r="CG95" s="966">
        <v>0</v>
      </c>
    </row>
    <row customHeight="1" ht="18.75" hidden="1">
      <c r="A96" s="2598" t="s">
        <v>684</v>
      </c>
      <c r="D96" s="1865"/>
      <c r="E96" s="773" t="str">
        <f>FHD_NUM_P_58</f>
        <v/>
      </c>
      <c r="F96" s="2107" t="str">
        <f>FHD_P_58</f>
        <v/>
      </c>
      <c r="G96" s="2108" t="s">
        <v>681</v>
      </c>
      <c r="H96" s="1204"/>
      <c r="I96" s="804"/>
      <c r="J96" s="4185"/>
      <c r="K96" s="4185"/>
      <c r="L96" s="4185"/>
      <c r="M96" s="4185"/>
      <c r="N96" s="4185"/>
      <c r="O96" s="4185"/>
      <c r="P96" s="9905"/>
      <c r="Q96" s="9905"/>
      <c r="R96" s="9905"/>
      <c r="S96" s="9905"/>
      <c r="T96" s="9905"/>
      <c r="U96" s="9905"/>
      <c r="V96" s="9905"/>
      <c r="W96" s="9905"/>
      <c r="X96" s="9905"/>
      <c r="Y96" s="9905"/>
      <c r="Z96" s="9905"/>
      <c r="AA96" s="9905"/>
      <c r="AB96" s="9905"/>
      <c r="AC96" s="9905"/>
      <c r="AD96" s="9905"/>
      <c r="AE96" s="9905"/>
      <c r="AF96" s="9905"/>
      <c r="AG96" s="9905"/>
      <c r="AH96" s="9905"/>
      <c r="AI96" s="9905"/>
      <c r="AJ96" s="9905"/>
      <c r="AK96" s="9905"/>
      <c r="AL96" s="9905"/>
      <c r="AM96" s="9905"/>
      <c r="AN96" s="9905"/>
      <c r="AO96" s="9905"/>
      <c r="AP96" s="9905"/>
      <c r="AQ96" s="9905"/>
      <c r="AR96" s="9905"/>
      <c r="AS96" s="9905"/>
      <c r="AT96" s="9905"/>
      <c r="AU96" s="9905"/>
      <c r="AV96" s="9905"/>
      <c r="AW96" s="9905"/>
      <c r="AX96" s="9905"/>
      <c r="AY96" s="9905"/>
      <c r="AZ96" s="9905"/>
      <c r="BA96" s="9905"/>
      <c r="BB96" s="9905"/>
      <c r="BC96" s="9905"/>
      <c r="BD96" s="9905"/>
      <c r="BE96" s="9905"/>
      <c r="BF96" s="9905"/>
      <c r="BG96" s="9905"/>
      <c r="BH96" s="9905"/>
      <c r="BI96" s="9905"/>
      <c r="BJ96" s="9905"/>
      <c r="BK96" s="516" t="str">
        <f>FHD_NOTE_P_58</f>
        <v/>
      </c>
      <c r="BL96" s="770"/>
      <c r="CG96" s="1858">
        <v>0</v>
      </c>
    </row>
    <row customHeight="1" ht="18.75" hidden="1">
      <c r="A97" s="2598"/>
      <c r="D97" s="1865"/>
      <c r="E97" s="773" t="str">
        <f>FHD_NUM_P_59</f>
        <v/>
      </c>
      <c r="F97" s="2107" t="str">
        <f>FHD_P_59</f>
        <v/>
      </c>
      <c r="G97" s="2108" t="s">
        <v>681</v>
      </c>
      <c r="H97" s="1204"/>
      <c r="I97" s="804"/>
      <c r="J97" s="4185"/>
      <c r="K97" s="4185"/>
      <c r="L97" s="4185"/>
      <c r="M97" s="4185"/>
      <c r="N97" s="4185"/>
      <c r="O97" s="4185"/>
      <c r="P97" s="9905"/>
      <c r="Q97" s="9905"/>
      <c r="R97" s="9905"/>
      <c r="S97" s="9905"/>
      <c r="T97" s="9905"/>
      <c r="U97" s="9905"/>
      <c r="V97" s="9905"/>
      <c r="W97" s="9905"/>
      <c r="X97" s="9905"/>
      <c r="Y97" s="9905"/>
      <c r="Z97" s="9905"/>
      <c r="AA97" s="9905"/>
      <c r="AB97" s="9905"/>
      <c r="AC97" s="9905"/>
      <c r="AD97" s="9905"/>
      <c r="AE97" s="9905"/>
      <c r="AF97" s="9905"/>
      <c r="AG97" s="9905"/>
      <c r="AH97" s="9905"/>
      <c r="AI97" s="9905"/>
      <c r="AJ97" s="9905"/>
      <c r="AK97" s="9905"/>
      <c r="AL97" s="9905"/>
      <c r="AM97" s="9905"/>
      <c r="AN97" s="9905"/>
      <c r="AO97" s="9905"/>
      <c r="AP97" s="9905"/>
      <c r="AQ97" s="9905"/>
      <c r="AR97" s="9905"/>
      <c r="AS97" s="9905"/>
      <c r="AT97" s="9905"/>
      <c r="AU97" s="9905"/>
      <c r="AV97" s="9905"/>
      <c r="AW97" s="9905"/>
      <c r="AX97" s="9905"/>
      <c r="AY97" s="9905"/>
      <c r="AZ97" s="9905"/>
      <c r="BA97" s="9905"/>
      <c r="BB97" s="9905"/>
      <c r="BC97" s="9905"/>
      <c r="BD97" s="9905"/>
      <c r="BE97" s="9905"/>
      <c r="BF97" s="9905"/>
      <c r="BG97" s="9905"/>
      <c r="BH97" s="9905"/>
      <c r="BI97" s="9905"/>
      <c r="BJ97" s="9905"/>
      <c r="BK97" s="516" t="str">
        <f>FHD_NOTE_P_59</f>
        <v/>
      </c>
      <c r="BL97" s="770"/>
      <c r="CG97" s="1858">
        <v>0</v>
      </c>
    </row>
    <row customHeight="1" ht="18.75" hidden="1">
      <c r="A98" s="2598"/>
      <c r="D98" s="1865"/>
      <c r="E98" s="773" t="str">
        <f>FHD_NUM_P_60</f>
        <v/>
      </c>
      <c r="F98" s="2107" t="str">
        <f>FHD_P_60</f>
        <v/>
      </c>
      <c r="G98" s="2108" t="s">
        <v>681</v>
      </c>
      <c r="H98" s="1204"/>
      <c r="I98" s="804"/>
      <c r="J98" s="4185"/>
      <c r="K98" s="4185"/>
      <c r="L98" s="4185"/>
      <c r="M98" s="4185"/>
      <c r="N98" s="4185"/>
      <c r="O98" s="4185"/>
      <c r="P98" s="9905"/>
      <c r="Q98" s="9905"/>
      <c r="R98" s="9905"/>
      <c r="S98" s="9905"/>
      <c r="T98" s="9905"/>
      <c r="U98" s="9905"/>
      <c r="V98" s="9905"/>
      <c r="W98" s="9905"/>
      <c r="X98" s="9905"/>
      <c r="Y98" s="9905"/>
      <c r="Z98" s="9905"/>
      <c r="AA98" s="9905"/>
      <c r="AB98" s="9905"/>
      <c r="AC98" s="9905"/>
      <c r="AD98" s="9905"/>
      <c r="AE98" s="9905"/>
      <c r="AF98" s="9905"/>
      <c r="AG98" s="9905"/>
      <c r="AH98" s="9905"/>
      <c r="AI98" s="9905"/>
      <c r="AJ98" s="9905"/>
      <c r="AK98" s="9905"/>
      <c r="AL98" s="9905"/>
      <c r="AM98" s="9905"/>
      <c r="AN98" s="9905"/>
      <c r="AO98" s="9905"/>
      <c r="AP98" s="9905"/>
      <c r="AQ98" s="9905"/>
      <c r="AR98" s="9905"/>
      <c r="AS98" s="9905"/>
      <c r="AT98" s="9905"/>
      <c r="AU98" s="9905"/>
      <c r="AV98" s="9905"/>
      <c r="AW98" s="9905"/>
      <c r="AX98" s="9905"/>
      <c r="AY98" s="9905"/>
      <c r="AZ98" s="9905"/>
      <c r="BA98" s="9905"/>
      <c r="BB98" s="9905"/>
      <c r="BC98" s="9905"/>
      <c r="BD98" s="9905"/>
      <c r="BE98" s="9905"/>
      <c r="BF98" s="9905"/>
      <c r="BG98" s="9905"/>
      <c r="BH98" s="9905"/>
      <c r="BI98" s="9905"/>
      <c r="BJ98" s="9905"/>
      <c r="BK98" s="516" t="str">
        <f>FHD_NOTE_P_60</f>
        <v/>
      </c>
      <c r="BL98" s="770"/>
      <c r="CG98" s="1858">
        <v>0</v>
      </c>
    </row>
    <row s="12330" customFormat="1" customHeight="1" ht="18.75">
      <c r="A99" s="2598" t="s">
        <v>685</v>
      </c>
      <c r="C99" s="1863"/>
      <c r="D99" s="1865"/>
      <c r="E99" s="773" t="str">
        <f>FHD_NUM_P_61</f>
        <v>7</v>
      </c>
      <c r="F99" s="210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05" t="s">
        <v>635</v>
      </c>
      <c r="H99" s="1206"/>
      <c r="I99" s="969"/>
      <c r="J99" s="4199"/>
      <c r="K99" s="4199"/>
      <c r="L99" s="4199"/>
      <c r="M99" s="4199"/>
      <c r="N99" s="4199"/>
      <c r="O99" s="4199"/>
      <c r="P99" s="9921"/>
      <c r="Q99" s="9921"/>
      <c r="R99" s="9921"/>
      <c r="S99" s="9921"/>
      <c r="T99" s="9921"/>
      <c r="U99" s="9921"/>
      <c r="V99" s="9921"/>
      <c r="W99" s="9921"/>
      <c r="X99" s="9921"/>
      <c r="Y99" s="9921"/>
      <c r="Z99" s="9921"/>
      <c r="AA99" s="9921"/>
      <c r="AB99" s="9921"/>
      <c r="AC99" s="9921"/>
      <c r="AD99" s="9921"/>
      <c r="AE99" s="9921"/>
      <c r="AF99" s="9921"/>
      <c r="AG99" s="9921"/>
      <c r="AH99" s="9921"/>
      <c r="AI99" s="9921"/>
      <c r="AJ99" s="9921"/>
      <c r="AK99" s="9921"/>
      <c r="AL99" s="9921"/>
      <c r="AM99" s="9921"/>
      <c r="AN99" s="9921"/>
      <c r="AO99" s="9921"/>
      <c r="AP99" s="9921"/>
      <c r="AQ99" s="9921"/>
      <c r="AR99" s="9921"/>
      <c r="AS99" s="9921"/>
      <c r="AT99" s="9921"/>
      <c r="AU99" s="9921"/>
      <c r="AV99" s="9921"/>
      <c r="AW99" s="9921"/>
      <c r="AX99" s="9921"/>
      <c r="AY99" s="9921"/>
      <c r="AZ99" s="9921"/>
      <c r="BA99" s="9921"/>
      <c r="BB99" s="9921"/>
      <c r="BC99" s="9921"/>
      <c r="BD99" s="9921"/>
      <c r="BE99" s="9921"/>
      <c r="BF99" s="9921"/>
      <c r="BG99" s="9921"/>
      <c r="BH99" s="9921"/>
      <c r="BI99" s="9921"/>
      <c r="BJ99" s="9921"/>
      <c r="BK99" s="51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BL99" s="770"/>
      <c r="BM99" s="1863"/>
      <c r="BN99" s="1863"/>
      <c r="BS99" s="1863"/>
      <c r="BV99" s="771"/>
      <c r="CB99" s="1859"/>
      <c r="CC99" s="1859"/>
      <c r="CD99" s="1859"/>
      <c r="CE99" s="1859"/>
      <c r="CF99" s="1859"/>
      <c r="CG99" s="1387">
        <v>0</v>
      </c>
    </row>
    <row s="12331" customFormat="1" customHeight="1" ht="0.75">
      <c r="A100" s="2598"/>
      <c r="D100" s="775"/>
      <c r="E100" s="1240" t="str">
        <f>E99&amp;".0"</f>
        <v>7.0</v>
      </c>
      <c r="F100" s="1221"/>
      <c r="G100" s="1222"/>
      <c r="H100" s="1219"/>
      <c r="I100" s="1219"/>
      <c r="J100" s="4162"/>
      <c r="K100" s="4162"/>
      <c r="L100" s="4162"/>
      <c r="M100" s="4162"/>
      <c r="N100" s="4162"/>
      <c r="O100" s="4162"/>
      <c r="P100" s="9832"/>
      <c r="Q100" s="9832"/>
      <c r="R100" s="9832"/>
      <c r="S100" s="9832"/>
      <c r="T100" s="9832"/>
      <c r="U100" s="9832"/>
      <c r="V100" s="9832"/>
      <c r="W100" s="9832"/>
      <c r="X100" s="9832"/>
      <c r="Y100" s="9832"/>
      <c r="Z100" s="9832"/>
      <c r="AA100" s="9832"/>
      <c r="AB100" s="9832"/>
      <c r="AC100" s="9832"/>
      <c r="AD100" s="9832"/>
      <c r="AE100" s="9832"/>
      <c r="AF100" s="9832"/>
      <c r="AG100" s="9832"/>
      <c r="AH100" s="9832"/>
      <c r="AI100" s="9832"/>
      <c r="AJ100" s="9832"/>
      <c r="AK100" s="9832"/>
      <c r="AL100" s="9832"/>
      <c r="AM100" s="9832"/>
      <c r="AN100" s="9832"/>
      <c r="AO100" s="9832"/>
      <c r="AP100" s="9832"/>
      <c r="AQ100" s="9832"/>
      <c r="AR100" s="9832"/>
      <c r="AS100" s="9832"/>
      <c r="AT100" s="9832"/>
      <c r="AU100" s="9832"/>
      <c r="AV100" s="9832"/>
      <c r="AW100" s="9832"/>
      <c r="AX100" s="9832"/>
      <c r="AY100" s="9832"/>
      <c r="AZ100" s="9832"/>
      <c r="BA100" s="9832"/>
      <c r="BB100" s="9832"/>
      <c r="BC100" s="9832"/>
      <c r="BD100" s="9832"/>
      <c r="BE100" s="9832"/>
      <c r="BF100" s="9832"/>
      <c r="BG100" s="9832"/>
      <c r="BH100" s="9832"/>
      <c r="BI100" s="9832"/>
      <c r="BJ100" s="9832"/>
      <c r="BK100" s="1223"/>
      <c r="CG100" s="1863">
        <v>0</v>
      </c>
    </row>
    <row customHeight="1" ht="15">
      <c r="A101" s="2598"/>
      <c r="D101" s="1860"/>
      <c r="E101" s="1198"/>
      <c r="F101" s="1199" t="s">
        <v>686</v>
      </c>
      <c r="G101" s="799"/>
      <c r="H101" s="800"/>
      <c r="I101" s="800"/>
      <c r="J101" s="4205"/>
      <c r="K101" s="4206"/>
      <c r="L101" s="4207"/>
      <c r="M101" s="4208"/>
      <c r="N101" s="4209"/>
      <c r="O101" s="4210"/>
      <c r="P101" s="9933"/>
      <c r="Q101" s="9934"/>
      <c r="R101" s="9935"/>
      <c r="S101" s="9936"/>
      <c r="T101" s="9937"/>
      <c r="U101" s="9938"/>
      <c r="V101" s="9939"/>
      <c r="W101" s="9940"/>
      <c r="X101" s="9941"/>
      <c r="Y101" s="9942"/>
      <c r="Z101" s="9943"/>
      <c r="AA101" s="9944"/>
      <c r="AB101" s="9945"/>
      <c r="AC101" s="9946"/>
      <c r="AD101" s="9947"/>
      <c r="AE101" s="9948"/>
      <c r="AF101" s="9949"/>
      <c r="AG101" s="9950"/>
      <c r="AH101" s="9951"/>
      <c r="AI101" s="9952"/>
      <c r="AJ101" s="9953"/>
      <c r="AK101" s="9954"/>
      <c r="AL101" s="9955"/>
      <c r="AM101" s="9956"/>
      <c r="AN101" s="9957"/>
      <c r="AO101" s="9958"/>
      <c r="AP101" s="9959"/>
      <c r="AQ101" s="9960"/>
      <c r="AR101" s="9961"/>
      <c r="AS101" s="9962"/>
      <c r="AT101" s="9963"/>
      <c r="AU101" s="9964"/>
      <c r="AV101" s="9965"/>
      <c r="AW101" s="9966"/>
      <c r="AX101" s="9967"/>
      <c r="AY101" s="9968"/>
      <c r="AZ101" s="9969"/>
      <c r="BA101" s="9970"/>
      <c r="BB101" s="9971"/>
      <c r="BC101" s="9972"/>
      <c r="BD101" s="9973"/>
      <c r="BE101" s="9974"/>
      <c r="BF101" s="9975"/>
      <c r="BG101" s="9976"/>
      <c r="BH101" s="9977"/>
      <c r="BI101" s="9978"/>
      <c r="BJ101" s="9979"/>
      <c r="BK101" s="1231" t="s">
        <v>687</v>
      </c>
      <c r="BL101" s="770"/>
      <c r="CG101" s="1858">
        <v>0</v>
      </c>
    </row>
    <row s="12330" customFormat="1" customHeight="1" ht="18.75">
      <c r="A102" s="2598"/>
      <c r="C102" s="1863"/>
      <c r="D102" s="1865"/>
      <c r="E102" s="773" t="str">
        <f>FHD_NUM_P_62</f>
        <v>8</v>
      </c>
      <c r="F102" s="2107" t="str">
        <f>FHD_P_62</f>
        <v>Тепловая нагрузка по договорам, заключенным в рамках осуществления регулируемых видов деятельности</v>
      </c>
      <c r="G102" s="2104" t="s">
        <v>635</v>
      </c>
      <c r="H102" s="784"/>
      <c r="I102" s="784"/>
      <c r="J102" s="4117"/>
      <c r="K102" s="4117"/>
      <c r="L102" s="4117"/>
      <c r="M102" s="4117"/>
      <c r="N102" s="4117"/>
      <c r="O102" s="4117"/>
      <c r="P102" s="9731"/>
      <c r="Q102" s="9731"/>
      <c r="R102" s="9731"/>
      <c r="S102" s="9731"/>
      <c r="T102" s="9731"/>
      <c r="U102" s="9731"/>
      <c r="V102" s="9731"/>
      <c r="W102" s="9731"/>
      <c r="X102" s="9731"/>
      <c r="Y102" s="9731"/>
      <c r="Z102" s="9731"/>
      <c r="AA102" s="9731"/>
      <c r="AB102" s="9731"/>
      <c r="AC102" s="9731"/>
      <c r="AD102" s="9731"/>
      <c r="AE102" s="9731"/>
      <c r="AF102" s="9731"/>
      <c r="AG102" s="9731"/>
      <c r="AH102" s="9731"/>
      <c r="AI102" s="9731"/>
      <c r="AJ102" s="9731"/>
      <c r="AK102" s="9731"/>
      <c r="AL102" s="9731"/>
      <c r="AM102" s="9731"/>
      <c r="AN102" s="9731"/>
      <c r="AO102" s="9731"/>
      <c r="AP102" s="9731"/>
      <c r="AQ102" s="9731"/>
      <c r="AR102" s="9731"/>
      <c r="AS102" s="9731"/>
      <c r="AT102" s="9731"/>
      <c r="AU102" s="9731"/>
      <c r="AV102" s="9731"/>
      <c r="AW102" s="9731"/>
      <c r="AX102" s="9731"/>
      <c r="AY102" s="9731"/>
      <c r="AZ102" s="9731"/>
      <c r="BA102" s="9731"/>
      <c r="BB102" s="9731"/>
      <c r="BC102" s="9731"/>
      <c r="BD102" s="9731"/>
      <c r="BE102" s="9731"/>
      <c r="BF102" s="9731"/>
      <c r="BG102" s="9731"/>
      <c r="BH102" s="9731"/>
      <c r="BI102" s="9731"/>
      <c r="BJ102" s="9731"/>
      <c r="BK102" s="516" t="str">
        <f>FHD_NOTE_P_62</f>
        <v>Регулируемыми организациями указывается информация по договорам, заключенным в рамках осуществления регулируемых видов деятельности</v>
      </c>
      <c r="BL102" s="770"/>
      <c r="BM102" s="1863"/>
      <c r="BN102" s="1863"/>
      <c r="BS102" s="1863"/>
      <c r="BV102" s="771"/>
      <c r="CB102" s="1859"/>
      <c r="CC102" s="1859"/>
      <c r="CD102" s="1859"/>
      <c r="CE102" s="1859"/>
      <c r="CF102" s="1859"/>
      <c r="CG102" s="1387">
        <v>0</v>
      </c>
    </row>
    <row s="12330" customFormat="1" customHeight="1" ht="18.75">
      <c r="A103" s="2598"/>
      <c r="C103" s="1863"/>
      <c r="D103" s="1865"/>
      <c r="E103" s="773" t="str">
        <f>FHD_NUM_P_63</f>
        <v>9</v>
      </c>
      <c r="F103" s="2107" t="str">
        <f>FHD_P_63</f>
        <v>Объем вырабатываемой регулируемой организацией тепловой энергии в рамках осуществления регулируемых видов деятельности</v>
      </c>
      <c r="G103" s="2104" t="s">
        <v>683</v>
      </c>
      <c r="H103" s="804"/>
      <c r="I103" s="804"/>
      <c r="J103" s="4150"/>
      <c r="K103" s="4150"/>
      <c r="L103" s="4150"/>
      <c r="M103" s="4150"/>
      <c r="N103" s="4150"/>
      <c r="O103" s="4150"/>
      <c r="P103" s="9815"/>
      <c r="Q103" s="9815"/>
      <c r="R103" s="9815"/>
      <c r="S103" s="9815"/>
      <c r="T103" s="9815"/>
      <c r="U103" s="9815"/>
      <c r="V103" s="9815"/>
      <c r="W103" s="9815"/>
      <c r="X103" s="9815"/>
      <c r="Y103" s="9815"/>
      <c r="Z103" s="9815"/>
      <c r="AA103" s="9815"/>
      <c r="AB103" s="9815"/>
      <c r="AC103" s="9815"/>
      <c r="AD103" s="9815"/>
      <c r="AE103" s="9815"/>
      <c r="AF103" s="9815"/>
      <c r="AG103" s="9815"/>
      <c r="AH103" s="9815"/>
      <c r="AI103" s="9815"/>
      <c r="AJ103" s="9815"/>
      <c r="AK103" s="9815"/>
      <c r="AL103" s="9815"/>
      <c r="AM103" s="9815"/>
      <c r="AN103" s="9815"/>
      <c r="AO103" s="9815"/>
      <c r="AP103" s="9815"/>
      <c r="AQ103" s="9815"/>
      <c r="AR103" s="9815"/>
      <c r="AS103" s="9815"/>
      <c r="AT103" s="9815"/>
      <c r="AU103" s="9815"/>
      <c r="AV103" s="9815"/>
      <c r="AW103" s="9815"/>
      <c r="AX103" s="9815"/>
      <c r="AY103" s="9815"/>
      <c r="AZ103" s="9815"/>
      <c r="BA103" s="9815"/>
      <c r="BB103" s="9815"/>
      <c r="BC103" s="9815"/>
      <c r="BD103" s="9815"/>
      <c r="BE103" s="9815"/>
      <c r="BF103" s="9815"/>
      <c r="BG103" s="9815"/>
      <c r="BH103" s="9815"/>
      <c r="BI103" s="9815"/>
      <c r="BJ103" s="9815"/>
      <c r="BK103" s="51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BL103" s="770"/>
      <c r="BM103" s="1863"/>
      <c r="BN103" s="1863"/>
      <c r="BS103" s="1863"/>
      <c r="BV103" s="771"/>
      <c r="CB103" s="1859"/>
      <c r="CC103" s="1859"/>
      <c r="CD103" s="1859"/>
      <c r="CE103" s="1859"/>
      <c r="CF103" s="1859"/>
      <c r="CG103" s="1387">
        <v>0</v>
      </c>
    </row>
    <row s="12330" customFormat="1" customHeight="1" ht="18.75">
      <c r="A104" s="2598"/>
      <c r="C104" s="1863" t="s">
        <v>688</v>
      </c>
      <c r="D104" s="1865"/>
      <c r="E104" s="773" t="str">
        <f>FHD_NUM_P_64</f>
        <v>9.1</v>
      </c>
      <c r="F104" s="2107" t="str">
        <f>FHD_P_64</f>
        <v>Объем приобретаемой регулируемой организацией тепловой энергии в рамках осуществления регулируемых видов деятельности</v>
      </c>
      <c r="G104" s="2104" t="s">
        <v>683</v>
      </c>
      <c r="H104" s="772"/>
      <c r="I104" s="772"/>
      <c r="J104" s="4093"/>
      <c r="K104" s="4093"/>
      <c r="L104" s="4093"/>
      <c r="M104" s="4093"/>
      <c r="N104" s="4093"/>
      <c r="O104" s="4093"/>
      <c r="P104" s="9699"/>
      <c r="Q104" s="9699"/>
      <c r="R104" s="9699"/>
      <c r="S104" s="9699"/>
      <c r="T104" s="9699"/>
      <c r="U104" s="9699"/>
      <c r="V104" s="9699"/>
      <c r="W104" s="9699"/>
      <c r="X104" s="9699"/>
      <c r="Y104" s="9699"/>
      <c r="Z104" s="9699"/>
      <c r="AA104" s="9699"/>
      <c r="AB104" s="9699"/>
      <c r="AC104" s="9699"/>
      <c r="AD104" s="9699"/>
      <c r="AE104" s="9699"/>
      <c r="AF104" s="9699"/>
      <c r="AG104" s="9699"/>
      <c r="AH104" s="9699"/>
      <c r="AI104" s="9699"/>
      <c r="AJ104" s="9699"/>
      <c r="AK104" s="9699"/>
      <c r="AL104" s="9699"/>
      <c r="AM104" s="9699"/>
      <c r="AN104" s="9699"/>
      <c r="AO104" s="9699"/>
      <c r="AP104" s="9699"/>
      <c r="AQ104" s="9699"/>
      <c r="AR104" s="9699"/>
      <c r="AS104" s="9699"/>
      <c r="AT104" s="9699"/>
      <c r="AU104" s="9699"/>
      <c r="AV104" s="9699"/>
      <c r="AW104" s="9699"/>
      <c r="AX104" s="9699"/>
      <c r="AY104" s="9699"/>
      <c r="AZ104" s="9699"/>
      <c r="BA104" s="9699"/>
      <c r="BB104" s="9699"/>
      <c r="BC104" s="9699"/>
      <c r="BD104" s="9699"/>
      <c r="BE104" s="9699"/>
      <c r="BF104" s="9699"/>
      <c r="BG104" s="9699"/>
      <c r="BH104" s="9699"/>
      <c r="BI104" s="9699"/>
      <c r="BJ104" s="9699"/>
      <c r="BK104" s="516" t="str">
        <f>FHD_NOTE_P_64</f>
        <v>Информация указывается только едиными теплоснабжающими организациями.</v>
      </c>
      <c r="BL104" s="770"/>
      <c r="BM104" s="1863"/>
      <c r="BN104" s="1863"/>
      <c r="BS104" s="1863"/>
      <c r="BV104" s="771"/>
      <c r="CB104" s="1859"/>
      <c r="CC104" s="1859"/>
      <c r="CD104" s="1859"/>
      <c r="CE104" s="1859"/>
      <c r="CF104" s="1859"/>
      <c r="CG104" s="1387">
        <v>0</v>
      </c>
    </row>
    <row s="12330" customFormat="1" customHeight="1" ht="18.75">
      <c r="A105" s="2598"/>
      <c r="C105" s="1863"/>
      <c r="D105" s="1865"/>
      <c r="E105" s="773" t="str">
        <f>FHD_NUM_P_65</f>
        <v>10</v>
      </c>
      <c r="F105" s="210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04" t="s">
        <v>683</v>
      </c>
      <c r="H105" s="804"/>
      <c r="I105" s="804"/>
      <c r="J105" s="4150"/>
      <c r="K105" s="4150"/>
      <c r="L105" s="4150"/>
      <c r="M105" s="4150"/>
      <c r="N105" s="4150"/>
      <c r="O105" s="4150"/>
      <c r="P105" s="9815"/>
      <c r="Q105" s="9815"/>
      <c r="R105" s="9815"/>
      <c r="S105" s="9815"/>
      <c r="T105" s="9815"/>
      <c r="U105" s="9815"/>
      <c r="V105" s="9815"/>
      <c r="W105" s="9815"/>
      <c r="X105" s="9815"/>
      <c r="Y105" s="9815"/>
      <c r="Z105" s="9815"/>
      <c r="AA105" s="9815"/>
      <c r="AB105" s="9815"/>
      <c r="AC105" s="9815"/>
      <c r="AD105" s="9815"/>
      <c r="AE105" s="9815"/>
      <c r="AF105" s="9815"/>
      <c r="AG105" s="9815"/>
      <c r="AH105" s="9815"/>
      <c r="AI105" s="9815"/>
      <c r="AJ105" s="9815"/>
      <c r="AK105" s="9815"/>
      <c r="AL105" s="9815"/>
      <c r="AM105" s="9815"/>
      <c r="AN105" s="9815"/>
      <c r="AO105" s="9815"/>
      <c r="AP105" s="9815"/>
      <c r="AQ105" s="9815"/>
      <c r="AR105" s="9815"/>
      <c r="AS105" s="9815"/>
      <c r="AT105" s="9815"/>
      <c r="AU105" s="9815"/>
      <c r="AV105" s="9815"/>
      <c r="AW105" s="9815"/>
      <c r="AX105" s="9815"/>
      <c r="AY105" s="9815"/>
      <c r="AZ105" s="9815"/>
      <c r="BA105" s="9815"/>
      <c r="BB105" s="9815"/>
      <c r="BC105" s="9815"/>
      <c r="BD105" s="9815"/>
      <c r="BE105" s="9815"/>
      <c r="BF105" s="9815"/>
      <c r="BG105" s="9815"/>
      <c r="BH105" s="9815"/>
      <c r="BI105" s="9815"/>
      <c r="BJ105" s="9815"/>
      <c r="BK105" s="51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BL105" s="770"/>
      <c r="BM105" s="1863"/>
      <c r="BN105" s="1863"/>
      <c r="BS105" s="1863"/>
      <c r="BV105" s="771"/>
      <c r="CB105" s="1859"/>
      <c r="CC105" s="1859"/>
      <c r="CD105" s="1859"/>
      <c r="CE105" s="1859"/>
      <c r="CF105" s="1859"/>
      <c r="CG105" s="1387">
        <v>0</v>
      </c>
    </row>
    <row s="12330" customFormat="1" customHeight="1" ht="18.75">
      <c r="A106" s="2598"/>
      <c r="C106" s="1863"/>
      <c r="D106" s="1865"/>
      <c r="E106" s="773" t="str">
        <f>FHD_NUM_P_66</f>
        <v>10.1</v>
      </c>
      <c r="F106" s="1751" t="str">
        <f>FHD_P_66</f>
        <v>По приборам учёта </v>
      </c>
      <c r="G106" s="2104" t="s">
        <v>683</v>
      </c>
      <c r="H106" s="804"/>
      <c r="I106" s="804"/>
      <c r="J106" s="4150"/>
      <c r="K106" s="4150"/>
      <c r="L106" s="4150"/>
      <c r="M106" s="4150"/>
      <c r="N106" s="4150"/>
      <c r="O106" s="4150"/>
      <c r="P106" s="9815"/>
      <c r="Q106" s="9815"/>
      <c r="R106" s="9815"/>
      <c r="S106" s="9815"/>
      <c r="T106" s="9815"/>
      <c r="U106" s="9815"/>
      <c r="V106" s="9815"/>
      <c r="W106" s="9815"/>
      <c r="X106" s="9815"/>
      <c r="Y106" s="9815"/>
      <c r="Z106" s="9815"/>
      <c r="AA106" s="9815"/>
      <c r="AB106" s="9815"/>
      <c r="AC106" s="9815"/>
      <c r="AD106" s="9815"/>
      <c r="AE106" s="9815"/>
      <c r="AF106" s="9815"/>
      <c r="AG106" s="9815"/>
      <c r="AH106" s="9815"/>
      <c r="AI106" s="9815"/>
      <c r="AJ106" s="9815"/>
      <c r="AK106" s="9815"/>
      <c r="AL106" s="9815"/>
      <c r="AM106" s="9815"/>
      <c r="AN106" s="9815"/>
      <c r="AO106" s="9815"/>
      <c r="AP106" s="9815"/>
      <c r="AQ106" s="9815"/>
      <c r="AR106" s="9815"/>
      <c r="AS106" s="9815"/>
      <c r="AT106" s="9815"/>
      <c r="AU106" s="9815"/>
      <c r="AV106" s="9815"/>
      <c r="AW106" s="9815"/>
      <c r="AX106" s="9815"/>
      <c r="AY106" s="9815"/>
      <c r="AZ106" s="9815"/>
      <c r="BA106" s="9815"/>
      <c r="BB106" s="9815"/>
      <c r="BC106" s="9815"/>
      <c r="BD106" s="9815"/>
      <c r="BE106" s="9815"/>
      <c r="BF106" s="9815"/>
      <c r="BG106" s="9815"/>
      <c r="BH106" s="9815"/>
      <c r="BI106" s="9815"/>
      <c r="BJ106" s="9815"/>
      <c r="BK106" s="516" t="str">
        <f>FHD_NOTE_P_66</f>
        <v/>
      </c>
      <c r="BL106" s="770"/>
      <c r="BM106" s="1863"/>
      <c r="BN106" s="1863"/>
      <c r="BS106" s="1863"/>
      <c r="BV106" s="771"/>
      <c r="CB106" s="1859"/>
      <c r="CC106" s="1859"/>
      <c r="CD106" s="1859"/>
      <c r="CE106" s="1859"/>
      <c r="CF106" s="1859"/>
      <c r="CG106" s="1387">
        <v>0</v>
      </c>
    </row>
    <row s="12330" customFormat="1" customHeight="1" ht="18.75">
      <c r="A107" s="2598"/>
      <c r="C107" s="1863"/>
      <c r="D107" s="1865"/>
      <c r="E107" s="773" t="str">
        <f>FHD_NUM_P_67</f>
        <v>10.1.1</v>
      </c>
      <c r="F107" s="18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04" t="s">
        <v>683</v>
      </c>
      <c r="H107" s="804"/>
      <c r="I107" s="804"/>
      <c r="J107" s="4150"/>
      <c r="K107" s="4150"/>
      <c r="L107" s="4150"/>
      <c r="M107" s="4150"/>
      <c r="N107" s="4150"/>
      <c r="O107" s="4150"/>
      <c r="P107" s="9815"/>
      <c r="Q107" s="9815"/>
      <c r="R107" s="9815"/>
      <c r="S107" s="9815"/>
      <c r="T107" s="9815"/>
      <c r="U107" s="9815"/>
      <c r="V107" s="9815"/>
      <c r="W107" s="9815"/>
      <c r="X107" s="9815"/>
      <c r="Y107" s="9815"/>
      <c r="Z107" s="9815"/>
      <c r="AA107" s="9815"/>
      <c r="AB107" s="9815"/>
      <c r="AC107" s="9815"/>
      <c r="AD107" s="9815"/>
      <c r="AE107" s="9815"/>
      <c r="AF107" s="9815"/>
      <c r="AG107" s="9815"/>
      <c r="AH107" s="9815"/>
      <c r="AI107" s="9815"/>
      <c r="AJ107" s="9815"/>
      <c r="AK107" s="9815"/>
      <c r="AL107" s="9815"/>
      <c r="AM107" s="9815"/>
      <c r="AN107" s="9815"/>
      <c r="AO107" s="9815"/>
      <c r="AP107" s="9815"/>
      <c r="AQ107" s="9815"/>
      <c r="AR107" s="9815"/>
      <c r="AS107" s="9815"/>
      <c r="AT107" s="9815"/>
      <c r="AU107" s="9815"/>
      <c r="AV107" s="9815"/>
      <c r="AW107" s="9815"/>
      <c r="AX107" s="9815"/>
      <c r="AY107" s="9815"/>
      <c r="AZ107" s="9815"/>
      <c r="BA107" s="9815"/>
      <c r="BB107" s="9815"/>
      <c r="BC107" s="9815"/>
      <c r="BD107" s="9815"/>
      <c r="BE107" s="9815"/>
      <c r="BF107" s="9815"/>
      <c r="BG107" s="9815"/>
      <c r="BH107" s="9815"/>
      <c r="BI107" s="9815"/>
      <c r="BJ107" s="9815"/>
      <c r="BK107" s="516" t="str">
        <f>FHD_NOTE_P_67</f>
        <v/>
      </c>
      <c r="BL107" s="770"/>
      <c r="BM107" s="1863"/>
      <c r="BN107" s="1863"/>
      <c r="BS107" s="1863"/>
      <c r="BV107" s="771"/>
      <c r="CB107" s="1859"/>
      <c r="CC107" s="1859"/>
      <c r="CD107" s="1859"/>
      <c r="CE107" s="1859"/>
      <c r="CF107" s="1859"/>
      <c r="CG107" s="1387">
        <v>0</v>
      </c>
    </row>
    <row s="12330" customFormat="1" customHeight="1" ht="18.75">
      <c r="A108" s="2598"/>
      <c r="C108" s="1863"/>
      <c r="D108" s="1865"/>
      <c r="E108" s="773" t="str">
        <f>FHD_NUM_P_68</f>
        <v>10.2</v>
      </c>
      <c r="F108" s="1751" t="str">
        <f>FHD_P_68</f>
        <v>Расчётным путём</v>
      </c>
      <c r="G108" s="2104" t="s">
        <v>683</v>
      </c>
      <c r="H108" s="804"/>
      <c r="I108" s="804"/>
      <c r="J108" s="4150"/>
      <c r="K108" s="4150"/>
      <c r="L108" s="4150"/>
      <c r="M108" s="4150"/>
      <c r="N108" s="4150"/>
      <c r="O108" s="4150"/>
      <c r="P108" s="9815"/>
      <c r="Q108" s="9815"/>
      <c r="R108" s="9815"/>
      <c r="S108" s="9815"/>
      <c r="T108" s="9815"/>
      <c r="U108" s="9815"/>
      <c r="V108" s="9815"/>
      <c r="W108" s="9815"/>
      <c r="X108" s="9815"/>
      <c r="Y108" s="9815"/>
      <c r="Z108" s="9815"/>
      <c r="AA108" s="9815"/>
      <c r="AB108" s="9815"/>
      <c r="AC108" s="9815"/>
      <c r="AD108" s="9815"/>
      <c r="AE108" s="9815"/>
      <c r="AF108" s="9815"/>
      <c r="AG108" s="9815"/>
      <c r="AH108" s="9815"/>
      <c r="AI108" s="9815"/>
      <c r="AJ108" s="9815"/>
      <c r="AK108" s="9815"/>
      <c r="AL108" s="9815"/>
      <c r="AM108" s="9815"/>
      <c r="AN108" s="9815"/>
      <c r="AO108" s="9815"/>
      <c r="AP108" s="9815"/>
      <c r="AQ108" s="9815"/>
      <c r="AR108" s="9815"/>
      <c r="AS108" s="9815"/>
      <c r="AT108" s="9815"/>
      <c r="AU108" s="9815"/>
      <c r="AV108" s="9815"/>
      <c r="AW108" s="9815"/>
      <c r="AX108" s="9815"/>
      <c r="AY108" s="9815"/>
      <c r="AZ108" s="9815"/>
      <c r="BA108" s="9815"/>
      <c r="BB108" s="9815"/>
      <c r="BC108" s="9815"/>
      <c r="BD108" s="9815"/>
      <c r="BE108" s="9815"/>
      <c r="BF108" s="9815"/>
      <c r="BG108" s="9815"/>
      <c r="BH108" s="9815"/>
      <c r="BI108" s="9815"/>
      <c r="BJ108" s="9815"/>
      <c r="BK108" s="516" t="str">
        <f>FHD_NOTE_P_68</f>
        <v/>
      </c>
      <c r="BL108" s="770"/>
      <c r="BM108" s="1863"/>
      <c r="BN108" s="1863"/>
      <c r="BS108" s="1863"/>
      <c r="BV108" s="771"/>
      <c r="CB108" s="1859"/>
      <c r="CC108" s="1859"/>
      <c r="CD108" s="1859"/>
      <c r="CE108" s="1859"/>
      <c r="CF108" s="1859"/>
      <c r="CG108" s="1387">
        <v>0</v>
      </c>
    </row>
    <row s="12330" customFormat="1" customHeight="1" ht="18.75">
      <c r="A109" s="2598"/>
      <c r="C109" s="1863"/>
      <c r="D109" s="1865"/>
      <c r="E109" s="773" t="str">
        <f>FHD_NUM_P_69</f>
        <v>10.3</v>
      </c>
      <c r="F109" s="1751" t="str">
        <f>FHD_P_69</f>
        <v>По нормативам потребления коммунальных услуг и нормативам потребления коммунальных ресурсов</v>
      </c>
      <c r="G109" s="2104" t="s">
        <v>683</v>
      </c>
      <c r="H109" s="804"/>
      <c r="I109" s="804"/>
      <c r="J109" s="4150"/>
      <c r="K109" s="4150"/>
      <c r="L109" s="4150"/>
      <c r="M109" s="4150"/>
      <c r="N109" s="4150"/>
      <c r="O109" s="4150"/>
      <c r="P109" s="9815"/>
      <c r="Q109" s="9815"/>
      <c r="R109" s="9815"/>
      <c r="S109" s="9815"/>
      <c r="T109" s="9815"/>
      <c r="U109" s="9815"/>
      <c r="V109" s="9815"/>
      <c r="W109" s="9815"/>
      <c r="X109" s="9815"/>
      <c r="Y109" s="9815"/>
      <c r="Z109" s="9815"/>
      <c r="AA109" s="9815"/>
      <c r="AB109" s="9815"/>
      <c r="AC109" s="9815"/>
      <c r="AD109" s="9815"/>
      <c r="AE109" s="9815"/>
      <c r="AF109" s="9815"/>
      <c r="AG109" s="9815"/>
      <c r="AH109" s="9815"/>
      <c r="AI109" s="9815"/>
      <c r="AJ109" s="9815"/>
      <c r="AK109" s="9815"/>
      <c r="AL109" s="9815"/>
      <c r="AM109" s="9815"/>
      <c r="AN109" s="9815"/>
      <c r="AO109" s="9815"/>
      <c r="AP109" s="9815"/>
      <c r="AQ109" s="9815"/>
      <c r="AR109" s="9815"/>
      <c r="AS109" s="9815"/>
      <c r="AT109" s="9815"/>
      <c r="AU109" s="9815"/>
      <c r="AV109" s="9815"/>
      <c r="AW109" s="9815"/>
      <c r="AX109" s="9815"/>
      <c r="AY109" s="9815"/>
      <c r="AZ109" s="9815"/>
      <c r="BA109" s="9815"/>
      <c r="BB109" s="9815"/>
      <c r="BC109" s="9815"/>
      <c r="BD109" s="9815"/>
      <c r="BE109" s="9815"/>
      <c r="BF109" s="9815"/>
      <c r="BG109" s="9815"/>
      <c r="BH109" s="9815"/>
      <c r="BI109" s="9815"/>
      <c r="BJ109" s="9815"/>
      <c r="BK109" s="516" t="str">
        <f>FHD_NOTE_P_69</f>
        <v/>
      </c>
      <c r="BL109" s="770"/>
      <c r="BM109" s="1863"/>
      <c r="BN109" s="1863"/>
      <c r="BS109" s="1863"/>
      <c r="BV109" s="771"/>
      <c r="CB109" s="1859"/>
      <c r="CC109" s="1859"/>
      <c r="CD109" s="1859"/>
      <c r="CE109" s="1859"/>
      <c r="CF109" s="1859"/>
      <c r="CG109" s="1387">
        <v>0</v>
      </c>
    </row>
    <row s="12330" customFormat="1" customHeight="1" ht="22.5">
      <c r="A110" s="2598"/>
      <c r="C110" s="1863"/>
      <c r="D110" s="1865"/>
      <c r="E110" s="773" t="str">
        <f>FHD_NUM_P_70</f>
        <v>11</v>
      </c>
      <c r="F110" s="210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04" t="s">
        <v>689</v>
      </c>
      <c r="H110" s="784"/>
      <c r="I110" s="784"/>
      <c r="J110" s="4117"/>
      <c r="K110" s="4117"/>
      <c r="L110" s="4117"/>
      <c r="M110" s="4117"/>
      <c r="N110" s="4117"/>
      <c r="O110" s="4117"/>
      <c r="P110" s="9731"/>
      <c r="Q110" s="9731"/>
      <c r="R110" s="9731"/>
      <c r="S110" s="9731"/>
      <c r="T110" s="9731"/>
      <c r="U110" s="9731"/>
      <c r="V110" s="9731"/>
      <c r="W110" s="9731"/>
      <c r="X110" s="9731"/>
      <c r="Y110" s="9731"/>
      <c r="Z110" s="9731"/>
      <c r="AA110" s="9731"/>
      <c r="AB110" s="9731"/>
      <c r="AC110" s="9731"/>
      <c r="AD110" s="9731"/>
      <c r="AE110" s="9731"/>
      <c r="AF110" s="9731"/>
      <c r="AG110" s="9731"/>
      <c r="AH110" s="9731"/>
      <c r="AI110" s="9731"/>
      <c r="AJ110" s="9731"/>
      <c r="AK110" s="9731"/>
      <c r="AL110" s="9731"/>
      <c r="AM110" s="9731"/>
      <c r="AN110" s="9731"/>
      <c r="AO110" s="9731"/>
      <c r="AP110" s="9731"/>
      <c r="AQ110" s="9731"/>
      <c r="AR110" s="9731"/>
      <c r="AS110" s="9731"/>
      <c r="AT110" s="9731"/>
      <c r="AU110" s="9731"/>
      <c r="AV110" s="9731"/>
      <c r="AW110" s="9731"/>
      <c r="AX110" s="9731"/>
      <c r="AY110" s="9731"/>
      <c r="AZ110" s="9731"/>
      <c r="BA110" s="9731"/>
      <c r="BB110" s="9731"/>
      <c r="BC110" s="9731"/>
      <c r="BD110" s="9731"/>
      <c r="BE110" s="9731"/>
      <c r="BF110" s="9731"/>
      <c r="BG110" s="9731"/>
      <c r="BH110" s="9731"/>
      <c r="BI110" s="9731"/>
      <c r="BJ110" s="9731"/>
      <c r="BK110" s="516" t="str">
        <f>FHD_NOTE_P_70</f>
        <v/>
      </c>
      <c r="BL110" s="770"/>
      <c r="BM110" s="1863"/>
      <c r="BN110" s="1863"/>
      <c r="BS110" s="1863"/>
      <c r="BV110" s="771"/>
      <c r="CB110" s="1859"/>
      <c r="CC110" s="1859"/>
      <c r="CD110" s="1859"/>
      <c r="CE110" s="1859"/>
      <c r="CF110" s="1859"/>
      <c r="CG110" s="1387">
        <v>0</v>
      </c>
    </row>
    <row s="12330" customFormat="1" customHeight="1" ht="22.5">
      <c r="A111" s="2598"/>
      <c r="C111" s="1863"/>
      <c r="D111" s="1865"/>
      <c r="E111" s="773" t="str">
        <f>FHD_NUM_P_71</f>
        <v>12</v>
      </c>
      <c r="F111" s="2107" t="str">
        <f>FHD_P_71</f>
        <v>Фактический объем потерь при передаче тепловой энергии</v>
      </c>
      <c r="G111" s="2104" t="s">
        <v>689</v>
      </c>
      <c r="H111" s="784"/>
      <c r="I111" s="784"/>
      <c r="J111" s="4117"/>
      <c r="K111" s="4117"/>
      <c r="L111" s="4117"/>
      <c r="M111" s="4117"/>
      <c r="N111" s="4117"/>
      <c r="O111" s="4117"/>
      <c r="P111" s="9731"/>
      <c r="Q111" s="9731"/>
      <c r="R111" s="9731"/>
      <c r="S111" s="9731"/>
      <c r="T111" s="9731"/>
      <c r="U111" s="9731"/>
      <c r="V111" s="9731"/>
      <c r="W111" s="9731"/>
      <c r="X111" s="9731"/>
      <c r="Y111" s="9731"/>
      <c r="Z111" s="9731"/>
      <c r="AA111" s="9731"/>
      <c r="AB111" s="9731"/>
      <c r="AC111" s="9731"/>
      <c r="AD111" s="9731"/>
      <c r="AE111" s="9731"/>
      <c r="AF111" s="9731"/>
      <c r="AG111" s="9731"/>
      <c r="AH111" s="9731"/>
      <c r="AI111" s="9731"/>
      <c r="AJ111" s="9731"/>
      <c r="AK111" s="9731"/>
      <c r="AL111" s="9731"/>
      <c r="AM111" s="9731"/>
      <c r="AN111" s="9731"/>
      <c r="AO111" s="9731"/>
      <c r="AP111" s="9731"/>
      <c r="AQ111" s="9731"/>
      <c r="AR111" s="9731"/>
      <c r="AS111" s="9731"/>
      <c r="AT111" s="9731"/>
      <c r="AU111" s="9731"/>
      <c r="AV111" s="9731"/>
      <c r="AW111" s="9731"/>
      <c r="AX111" s="9731"/>
      <c r="AY111" s="9731"/>
      <c r="AZ111" s="9731"/>
      <c r="BA111" s="9731"/>
      <c r="BB111" s="9731"/>
      <c r="BC111" s="9731"/>
      <c r="BD111" s="9731"/>
      <c r="BE111" s="9731"/>
      <c r="BF111" s="9731"/>
      <c r="BG111" s="9731"/>
      <c r="BH111" s="9731"/>
      <c r="BI111" s="9731"/>
      <c r="BJ111" s="9731"/>
      <c r="BK111" s="516" t="str">
        <f>FHD_NOTE_P_71</f>
        <v/>
      </c>
      <c r="BL111" s="770"/>
      <c r="BM111" s="1863"/>
      <c r="BN111" s="1863"/>
      <c r="BS111" s="1863"/>
      <c r="BV111" s="771"/>
      <c r="CB111" s="1859"/>
      <c r="CC111" s="1859"/>
      <c r="CD111" s="1859"/>
      <c r="CE111" s="1859"/>
      <c r="CF111" s="1859"/>
      <c r="CG111" s="1387">
        <v>0</v>
      </c>
    </row>
    <row customHeight="1" ht="19.95">
      <c r="D112" s="1865"/>
      <c r="E112" s="773" t="str">
        <f>FHD_NUM_P_72</f>
        <v>13</v>
      </c>
      <c r="F112" s="2107" t="str">
        <f>FHD_P_72</f>
        <v>Среднесписочная численность основного производственного персонала</v>
      </c>
      <c r="G112" s="2103" t="s">
        <v>690</v>
      </c>
      <c r="H112" s="804"/>
      <c r="I112" s="804"/>
      <c r="J112" s="4150"/>
      <c r="K112" s="4150"/>
      <c r="L112" s="4150"/>
      <c r="M112" s="4150"/>
      <c r="N112" s="4150"/>
      <c r="O112" s="4150"/>
      <c r="P112" s="9815"/>
      <c r="Q112" s="9815"/>
      <c r="R112" s="9815"/>
      <c r="S112" s="9815"/>
      <c r="T112" s="9815"/>
      <c r="U112" s="9815"/>
      <c r="V112" s="9815"/>
      <c r="W112" s="9815"/>
      <c r="X112" s="9815"/>
      <c r="Y112" s="9815"/>
      <c r="Z112" s="9815"/>
      <c r="AA112" s="9815"/>
      <c r="AB112" s="9815"/>
      <c r="AC112" s="9815"/>
      <c r="AD112" s="9815"/>
      <c r="AE112" s="9815"/>
      <c r="AF112" s="9815"/>
      <c r="AG112" s="9815"/>
      <c r="AH112" s="9815"/>
      <c r="AI112" s="9815"/>
      <c r="AJ112" s="9815"/>
      <c r="AK112" s="9815"/>
      <c r="AL112" s="9815"/>
      <c r="AM112" s="9815"/>
      <c r="AN112" s="9815"/>
      <c r="AO112" s="9815"/>
      <c r="AP112" s="9815"/>
      <c r="AQ112" s="9815"/>
      <c r="AR112" s="9815"/>
      <c r="AS112" s="9815"/>
      <c r="AT112" s="9815"/>
      <c r="AU112" s="9815"/>
      <c r="AV112" s="9815"/>
      <c r="AW112" s="9815"/>
      <c r="AX112" s="9815"/>
      <c r="AY112" s="9815"/>
      <c r="AZ112" s="9815"/>
      <c r="BA112" s="9815"/>
      <c r="BB112" s="9815"/>
      <c r="BC112" s="9815"/>
      <c r="BD112" s="9815"/>
      <c r="BE112" s="9815"/>
      <c r="BF112" s="9815"/>
      <c r="BG112" s="9815"/>
      <c r="BH112" s="9815"/>
      <c r="BI112" s="9815"/>
      <c r="BJ112" s="9815"/>
      <c r="BK112" s="516" t="str">
        <f>FHD_NOTE_P_72</f>
        <v/>
      </c>
      <c r="BL112" s="770"/>
      <c r="CG112" s="1858">
        <v>19</v>
      </c>
    </row>
    <row customHeight="1" ht="18.75">
      <c r="A113" s="1216" t="s">
        <v>691</v>
      </c>
      <c r="D113" s="1865"/>
      <c r="E113" s="773" t="str">
        <f>FHD_NUM_P_73</f>
        <v>14</v>
      </c>
      <c r="F113" s="2107" t="str">
        <f>FHD_P_73</f>
        <v>Среднесписочная численность административно-управленческого персонала</v>
      </c>
      <c r="G113" s="1197" t="s">
        <v>690</v>
      </c>
      <c r="H113" s="1195"/>
      <c r="I113" s="1195"/>
      <c r="J113" s="4216"/>
      <c r="K113" s="4216"/>
      <c r="L113" s="4216"/>
      <c r="M113" s="4216"/>
      <c r="N113" s="4216"/>
      <c r="O113" s="4216"/>
      <c r="P113" s="9986"/>
      <c r="Q113" s="9986"/>
      <c r="R113" s="9986"/>
      <c r="S113" s="9986"/>
      <c r="T113" s="9986"/>
      <c r="U113" s="9986"/>
      <c r="V113" s="9986"/>
      <c r="W113" s="9986"/>
      <c r="X113" s="9986"/>
      <c r="Y113" s="9986"/>
      <c r="Z113" s="9986"/>
      <c r="AA113" s="9986"/>
      <c r="AB113" s="9986"/>
      <c r="AC113" s="9986"/>
      <c r="AD113" s="9986"/>
      <c r="AE113" s="9986"/>
      <c r="AF113" s="9986"/>
      <c r="AG113" s="9986"/>
      <c r="AH113" s="9986"/>
      <c r="AI113" s="9986"/>
      <c r="AJ113" s="9986"/>
      <c r="AK113" s="9986"/>
      <c r="AL113" s="9986"/>
      <c r="AM113" s="9986"/>
      <c r="AN113" s="9986"/>
      <c r="AO113" s="9986"/>
      <c r="AP113" s="9986"/>
      <c r="AQ113" s="9986"/>
      <c r="AR113" s="9986"/>
      <c r="AS113" s="9986"/>
      <c r="AT113" s="9986"/>
      <c r="AU113" s="9986"/>
      <c r="AV113" s="9986"/>
      <c r="AW113" s="9986"/>
      <c r="AX113" s="9986"/>
      <c r="AY113" s="9986"/>
      <c r="AZ113" s="9986"/>
      <c r="BA113" s="9986"/>
      <c r="BB113" s="9986"/>
      <c r="BC113" s="9986"/>
      <c r="BD113" s="9986"/>
      <c r="BE113" s="9986"/>
      <c r="BF113" s="9986"/>
      <c r="BG113" s="9986"/>
      <c r="BH113" s="9986"/>
      <c r="BI113" s="9986"/>
      <c r="BJ113" s="9986"/>
      <c r="BK113" s="516" t="str">
        <f>FHD_NOTE_P_73</f>
        <v/>
      </c>
      <c r="BL113" s="770"/>
      <c r="CG113" s="1858">
        <v>0</v>
      </c>
    </row>
    <row customHeight="1" ht="33.75" hidden="1">
      <c r="A114" s="1216" t="s">
        <v>692</v>
      </c>
      <c r="D114" s="1865"/>
      <c r="E114" s="773" t="str">
        <f>FHD_NUM_P_74</f>
        <v/>
      </c>
      <c r="F114" s="2107" t="str">
        <f>FHD_P_74</f>
        <v/>
      </c>
      <c r="G114" s="2103" t="s">
        <v>693</v>
      </c>
      <c r="H114" s="804"/>
      <c r="I114" s="804"/>
      <c r="J114" s="4150"/>
      <c r="K114" s="4150"/>
      <c r="L114" s="4150"/>
      <c r="M114" s="4150"/>
      <c r="N114" s="4150"/>
      <c r="O114" s="4150"/>
      <c r="P114" s="9815"/>
      <c r="Q114" s="9815"/>
      <c r="R114" s="9815"/>
      <c r="S114" s="9815"/>
      <c r="T114" s="9815"/>
      <c r="U114" s="9815"/>
      <c r="V114" s="9815"/>
      <c r="W114" s="9815"/>
      <c r="X114" s="9815"/>
      <c r="Y114" s="9815"/>
      <c r="Z114" s="9815"/>
      <c r="AA114" s="9815"/>
      <c r="AB114" s="9815"/>
      <c r="AC114" s="9815"/>
      <c r="AD114" s="9815"/>
      <c r="AE114" s="9815"/>
      <c r="AF114" s="9815"/>
      <c r="AG114" s="9815"/>
      <c r="AH114" s="9815"/>
      <c r="AI114" s="9815"/>
      <c r="AJ114" s="9815"/>
      <c r="AK114" s="9815"/>
      <c r="AL114" s="9815"/>
      <c r="AM114" s="9815"/>
      <c r="AN114" s="9815"/>
      <c r="AO114" s="9815"/>
      <c r="AP114" s="9815"/>
      <c r="AQ114" s="9815"/>
      <c r="AR114" s="9815"/>
      <c r="AS114" s="9815"/>
      <c r="AT114" s="9815"/>
      <c r="AU114" s="9815"/>
      <c r="AV114" s="9815"/>
      <c r="AW114" s="9815"/>
      <c r="AX114" s="9815"/>
      <c r="AY114" s="9815"/>
      <c r="AZ114" s="9815"/>
      <c r="BA114" s="9815"/>
      <c r="BB114" s="9815"/>
      <c r="BC114" s="9815"/>
      <c r="BD114" s="9815"/>
      <c r="BE114" s="9815"/>
      <c r="BF114" s="9815"/>
      <c r="BG114" s="9815"/>
      <c r="BH114" s="9815"/>
      <c r="BI114" s="9815"/>
      <c r="BJ114" s="9815"/>
      <c r="BK114" s="516" t="str">
        <f>FHD_NOTE_P_74</f>
        <v/>
      </c>
      <c r="BL114" s="770"/>
      <c r="CG114" s="1858">
        <v>0</v>
      </c>
    </row>
    <row s="12253" customFormat="1" customHeight="1" ht="18.75" hidden="1">
      <c r="A115" s="2600" t="s">
        <v>694</v>
      </c>
      <c r="B115" s="1137"/>
      <c r="C115" s="962"/>
      <c r="D115" s="960"/>
      <c r="E115" s="773" t="str">
        <f>FHD_NUM_P_75</f>
        <v/>
      </c>
      <c r="F115" s="2107" t="str">
        <f>FHD_P_75</f>
        <v/>
      </c>
      <c r="G115" s="2103" t="s">
        <v>637</v>
      </c>
      <c r="H115" s="784"/>
      <c r="I115" s="784"/>
      <c r="J115" s="4117"/>
      <c r="K115" s="4117"/>
      <c r="L115" s="4117"/>
      <c r="M115" s="4117"/>
      <c r="N115" s="4117"/>
      <c r="O115" s="4117"/>
      <c r="P115" s="9731"/>
      <c r="Q115" s="9731"/>
      <c r="R115" s="9731"/>
      <c r="S115" s="9731"/>
      <c r="T115" s="9731"/>
      <c r="U115" s="9731"/>
      <c r="V115" s="9731"/>
      <c r="W115" s="9731"/>
      <c r="X115" s="9731"/>
      <c r="Y115" s="9731"/>
      <c r="Z115" s="9731"/>
      <c r="AA115" s="9731"/>
      <c r="AB115" s="9731"/>
      <c r="AC115" s="9731"/>
      <c r="AD115" s="9731"/>
      <c r="AE115" s="9731"/>
      <c r="AF115" s="9731"/>
      <c r="AG115" s="9731"/>
      <c r="AH115" s="9731"/>
      <c r="AI115" s="9731"/>
      <c r="AJ115" s="9731"/>
      <c r="AK115" s="9731"/>
      <c r="AL115" s="9731"/>
      <c r="AM115" s="9731"/>
      <c r="AN115" s="9731"/>
      <c r="AO115" s="9731"/>
      <c r="AP115" s="9731"/>
      <c r="AQ115" s="9731"/>
      <c r="AR115" s="9731"/>
      <c r="AS115" s="9731"/>
      <c r="AT115" s="9731"/>
      <c r="AU115" s="9731"/>
      <c r="AV115" s="9731"/>
      <c r="AW115" s="9731"/>
      <c r="AX115" s="9731"/>
      <c r="AY115" s="9731"/>
      <c r="AZ115" s="9731"/>
      <c r="BA115" s="9731"/>
      <c r="BB115" s="9731"/>
      <c r="BC115" s="9731"/>
      <c r="BD115" s="9731"/>
      <c r="BE115" s="9731"/>
      <c r="BF115" s="9731"/>
      <c r="BG115" s="9731"/>
      <c r="BH115" s="9731"/>
      <c r="BI115" s="9731"/>
      <c r="BJ115" s="9731"/>
      <c r="BK115" s="516" t="str">
        <f>FHD_NOTE_P_75</f>
        <v/>
      </c>
      <c r="BL115" s="961"/>
      <c r="BM115" s="962"/>
      <c r="BN115" s="962"/>
      <c r="BO115" s="1137"/>
      <c r="BP115" s="1137"/>
      <c r="BQ115" s="1137"/>
      <c r="BR115" s="1137"/>
      <c r="BS115" s="962"/>
      <c r="BT115" s="1137"/>
      <c r="BU115" s="1137"/>
      <c r="BV115" s="963"/>
      <c r="BW115" s="1137"/>
      <c r="BX115" s="1137"/>
      <c r="BY115" s="1137"/>
      <c r="BZ115" s="1137"/>
      <c r="CA115" s="1137"/>
      <c r="CB115" s="964"/>
      <c r="CC115" s="964"/>
      <c r="CD115" s="964"/>
      <c r="CE115" s="964"/>
      <c r="CF115" s="964"/>
      <c r="CG115" s="966">
        <v>0</v>
      </c>
    </row>
    <row s="12253" customFormat="1" customHeight="1" ht="18.75" hidden="1">
      <c r="A116" s="2600"/>
      <c r="B116" s="1137"/>
      <c r="C116" s="962"/>
      <c r="D116" s="960"/>
      <c r="E116" s="773" t="str">
        <f>FHD_NUM_P_76</f>
        <v/>
      </c>
      <c r="F116" s="2107" t="str">
        <f>FHD_P_76</f>
        <v/>
      </c>
      <c r="G116" s="2103" t="s">
        <v>637</v>
      </c>
      <c r="H116" s="784"/>
      <c r="I116" s="784"/>
      <c r="J116" s="4117"/>
      <c r="K116" s="4117"/>
      <c r="L116" s="4117"/>
      <c r="M116" s="4117"/>
      <c r="N116" s="4117"/>
      <c r="O116" s="4117"/>
      <c r="P116" s="9731"/>
      <c r="Q116" s="9731"/>
      <c r="R116" s="9731"/>
      <c r="S116" s="9731"/>
      <c r="T116" s="9731"/>
      <c r="U116" s="9731"/>
      <c r="V116" s="9731"/>
      <c r="W116" s="9731"/>
      <c r="X116" s="9731"/>
      <c r="Y116" s="9731"/>
      <c r="Z116" s="9731"/>
      <c r="AA116" s="9731"/>
      <c r="AB116" s="9731"/>
      <c r="AC116" s="9731"/>
      <c r="AD116" s="9731"/>
      <c r="AE116" s="9731"/>
      <c r="AF116" s="9731"/>
      <c r="AG116" s="9731"/>
      <c r="AH116" s="9731"/>
      <c r="AI116" s="9731"/>
      <c r="AJ116" s="9731"/>
      <c r="AK116" s="9731"/>
      <c r="AL116" s="9731"/>
      <c r="AM116" s="9731"/>
      <c r="AN116" s="9731"/>
      <c r="AO116" s="9731"/>
      <c r="AP116" s="9731"/>
      <c r="AQ116" s="9731"/>
      <c r="AR116" s="9731"/>
      <c r="AS116" s="9731"/>
      <c r="AT116" s="9731"/>
      <c r="AU116" s="9731"/>
      <c r="AV116" s="9731"/>
      <c r="AW116" s="9731"/>
      <c r="AX116" s="9731"/>
      <c r="AY116" s="9731"/>
      <c r="AZ116" s="9731"/>
      <c r="BA116" s="9731"/>
      <c r="BB116" s="9731"/>
      <c r="BC116" s="9731"/>
      <c r="BD116" s="9731"/>
      <c r="BE116" s="9731"/>
      <c r="BF116" s="9731"/>
      <c r="BG116" s="9731"/>
      <c r="BH116" s="9731"/>
      <c r="BI116" s="9731"/>
      <c r="BJ116" s="9731"/>
      <c r="BK116" s="516" t="str">
        <f>FHD_NOTE_P_76</f>
        <v/>
      </c>
      <c r="BL116" s="961"/>
      <c r="BM116" s="962"/>
      <c r="BN116" s="962"/>
      <c r="BO116" s="1137"/>
      <c r="BP116" s="1137"/>
      <c r="BQ116" s="1137"/>
      <c r="BR116" s="1137"/>
      <c r="BS116" s="962"/>
      <c r="BT116" s="1137"/>
      <c r="BU116" s="1137"/>
      <c r="BV116" s="963"/>
      <c r="BW116" s="1137"/>
      <c r="BX116" s="1137"/>
      <c r="BY116" s="1137"/>
      <c r="BZ116" s="1137"/>
      <c r="CA116" s="1137"/>
      <c r="CB116" s="964"/>
      <c r="CC116" s="964"/>
      <c r="CD116" s="964"/>
      <c r="CE116" s="964"/>
      <c r="CF116" s="964"/>
      <c r="CG116" s="966">
        <v>0</v>
      </c>
    </row>
    <row s="12253" customFormat="1" customHeight="1" ht="18.75" hidden="1">
      <c r="A117" s="2600"/>
      <c r="B117" s="1137"/>
      <c r="C117" s="962"/>
      <c r="D117" s="960"/>
      <c r="E117" s="773" t="str">
        <f>FHD_NUM_P_77</f>
        <v/>
      </c>
      <c r="F117" s="2107" t="str">
        <f>FHD_P_77</f>
        <v/>
      </c>
      <c r="G117" s="2103" t="s">
        <v>637</v>
      </c>
      <c r="H117" s="784"/>
      <c r="I117" s="784"/>
      <c r="J117" s="4117"/>
      <c r="K117" s="4117"/>
      <c r="L117" s="4117"/>
      <c r="M117" s="4117"/>
      <c r="N117" s="4117"/>
      <c r="O117" s="4117"/>
      <c r="P117" s="9731"/>
      <c r="Q117" s="9731"/>
      <c r="R117" s="9731"/>
      <c r="S117" s="9731"/>
      <c r="T117" s="9731"/>
      <c r="U117" s="9731"/>
      <c r="V117" s="9731"/>
      <c r="W117" s="9731"/>
      <c r="X117" s="9731"/>
      <c r="Y117" s="9731"/>
      <c r="Z117" s="9731"/>
      <c r="AA117" s="9731"/>
      <c r="AB117" s="9731"/>
      <c r="AC117" s="9731"/>
      <c r="AD117" s="9731"/>
      <c r="AE117" s="9731"/>
      <c r="AF117" s="9731"/>
      <c r="AG117" s="9731"/>
      <c r="AH117" s="9731"/>
      <c r="AI117" s="9731"/>
      <c r="AJ117" s="9731"/>
      <c r="AK117" s="9731"/>
      <c r="AL117" s="9731"/>
      <c r="AM117" s="9731"/>
      <c r="AN117" s="9731"/>
      <c r="AO117" s="9731"/>
      <c r="AP117" s="9731"/>
      <c r="AQ117" s="9731"/>
      <c r="AR117" s="9731"/>
      <c r="AS117" s="9731"/>
      <c r="AT117" s="9731"/>
      <c r="AU117" s="9731"/>
      <c r="AV117" s="9731"/>
      <c r="AW117" s="9731"/>
      <c r="AX117" s="9731"/>
      <c r="AY117" s="9731"/>
      <c r="AZ117" s="9731"/>
      <c r="BA117" s="9731"/>
      <c r="BB117" s="9731"/>
      <c r="BC117" s="9731"/>
      <c r="BD117" s="9731"/>
      <c r="BE117" s="9731"/>
      <c r="BF117" s="9731"/>
      <c r="BG117" s="9731"/>
      <c r="BH117" s="9731"/>
      <c r="BI117" s="9731"/>
      <c r="BJ117" s="9731"/>
      <c r="BK117" s="516" t="str">
        <f>FHD_NOTE_P_77</f>
        <v/>
      </c>
      <c r="BL117" s="961"/>
      <c r="BM117" s="962"/>
      <c r="BN117" s="962"/>
      <c r="BO117" s="1137"/>
      <c r="BP117" s="1137"/>
      <c r="BQ117" s="1137"/>
      <c r="BR117" s="1137"/>
      <c r="BS117" s="962"/>
      <c r="BT117" s="1137"/>
      <c r="BU117" s="1137"/>
      <c r="BV117" s="963"/>
      <c r="BW117" s="1137"/>
      <c r="BX117" s="1137"/>
      <c r="BY117" s="1137"/>
      <c r="BZ117" s="1137"/>
      <c r="CA117" s="1137"/>
      <c r="CB117" s="964"/>
      <c r="CC117" s="964"/>
      <c r="CD117" s="964"/>
      <c r="CE117" s="964"/>
      <c r="CF117" s="964"/>
      <c r="CG117" s="966">
        <v>0</v>
      </c>
    </row>
    <row s="12331" customFormat="1" customHeight="1" ht="0.75" hidden="1">
      <c r="A118" s="2600"/>
      <c r="D118" s="775"/>
      <c r="E118" s="1240" t="str">
        <f>E117&amp;".0"</f>
        <v>.0</v>
      </c>
      <c r="F118" s="1224"/>
      <c r="G118" s="1878"/>
      <c r="H118" s="1219"/>
      <c r="I118" s="1219"/>
      <c r="J118" s="4162"/>
      <c r="K118" s="4162"/>
      <c r="L118" s="4162"/>
      <c r="M118" s="4162"/>
      <c r="N118" s="4162"/>
      <c r="O118" s="4162"/>
      <c r="P118" s="9832"/>
      <c r="Q118" s="9832"/>
      <c r="R118" s="9832"/>
      <c r="S118" s="9832"/>
      <c r="T118" s="9832"/>
      <c r="U118" s="9832"/>
      <c r="V118" s="9832"/>
      <c r="W118" s="9832"/>
      <c r="X118" s="9832"/>
      <c r="Y118" s="9832"/>
      <c r="Z118" s="9832"/>
      <c r="AA118" s="9832"/>
      <c r="AB118" s="9832"/>
      <c r="AC118" s="9832"/>
      <c r="AD118" s="9832"/>
      <c r="AE118" s="9832"/>
      <c r="AF118" s="9832"/>
      <c r="AG118" s="9832"/>
      <c r="AH118" s="9832"/>
      <c r="AI118" s="9832"/>
      <c r="AJ118" s="9832"/>
      <c r="AK118" s="9832"/>
      <c r="AL118" s="9832"/>
      <c r="AM118" s="9832"/>
      <c r="AN118" s="9832"/>
      <c r="AO118" s="9832"/>
      <c r="AP118" s="9832"/>
      <c r="AQ118" s="9832"/>
      <c r="AR118" s="9832"/>
      <c r="AS118" s="9832"/>
      <c r="AT118" s="9832"/>
      <c r="AU118" s="9832"/>
      <c r="AV118" s="9832"/>
      <c r="AW118" s="9832"/>
      <c r="AX118" s="9832"/>
      <c r="AY118" s="9832"/>
      <c r="AZ118" s="9832"/>
      <c r="BA118" s="9832"/>
      <c r="BB118" s="9832"/>
      <c r="BC118" s="9832"/>
      <c r="BD118" s="9832"/>
      <c r="BE118" s="9832"/>
      <c r="BF118" s="9832"/>
      <c r="BG118" s="9832"/>
      <c r="BH118" s="9832"/>
      <c r="BI118" s="9832"/>
      <c r="BJ118" s="9832"/>
      <c r="BK118" s="1223"/>
      <c r="CG118" s="1863">
        <v>0</v>
      </c>
    </row>
    <row s="12253" customFormat="1" customHeight="1" ht="15" hidden="1">
      <c r="A119" s="2600"/>
      <c r="B119" s="1137"/>
      <c r="C119" s="962"/>
      <c r="D119" s="973"/>
      <c r="E119" s="1200"/>
      <c r="F119" s="1201" t="s">
        <v>695</v>
      </c>
      <c r="G119" s="974"/>
      <c r="H119" s="975"/>
      <c r="I119" s="975"/>
      <c r="J119" s="4224"/>
      <c r="K119" s="4225"/>
      <c r="L119" s="4226"/>
      <c r="M119" s="4227"/>
      <c r="N119" s="4228"/>
      <c r="O119" s="4229"/>
      <c r="P119" s="10000"/>
      <c r="Q119" s="10001"/>
      <c r="R119" s="10002"/>
      <c r="S119" s="10003"/>
      <c r="T119" s="10004"/>
      <c r="U119" s="10005"/>
      <c r="V119" s="10006"/>
      <c r="W119" s="10007"/>
      <c r="X119" s="10008"/>
      <c r="Y119" s="10009"/>
      <c r="Z119" s="10010"/>
      <c r="AA119" s="10011"/>
      <c r="AB119" s="10012"/>
      <c r="AC119" s="10013"/>
      <c r="AD119" s="10014"/>
      <c r="AE119" s="10015"/>
      <c r="AF119" s="10016"/>
      <c r="AG119" s="10017"/>
      <c r="AH119" s="10018"/>
      <c r="AI119" s="10019"/>
      <c r="AJ119" s="10020"/>
      <c r="AK119" s="10021"/>
      <c r="AL119" s="10022"/>
      <c r="AM119" s="10023"/>
      <c r="AN119" s="10024"/>
      <c r="AO119" s="10025"/>
      <c r="AP119" s="10026"/>
      <c r="AQ119" s="10027"/>
      <c r="AR119" s="10028"/>
      <c r="AS119" s="10029"/>
      <c r="AT119" s="10030"/>
      <c r="AU119" s="10031"/>
      <c r="AV119" s="10032"/>
      <c r="AW119" s="10033"/>
      <c r="AX119" s="10034"/>
      <c r="AY119" s="10035"/>
      <c r="AZ119" s="10036"/>
      <c r="BA119" s="10037"/>
      <c r="BB119" s="10038"/>
      <c r="BC119" s="10039"/>
      <c r="BD119" s="10040"/>
      <c r="BE119" s="10041"/>
      <c r="BF119" s="10042"/>
      <c r="BG119" s="10043"/>
      <c r="BH119" s="10044"/>
      <c r="BI119" s="10045"/>
      <c r="BJ119" s="10046"/>
      <c r="BK119" s="1230" t="s">
        <v>696</v>
      </c>
      <c r="BL119" s="961"/>
      <c r="BM119" s="962"/>
      <c r="BN119" s="962"/>
      <c r="BO119" s="1137"/>
      <c r="BP119" s="1137"/>
      <c r="BQ119" s="1137"/>
      <c r="BR119" s="1137"/>
      <c r="BS119" s="962"/>
      <c r="BT119" s="1137"/>
      <c r="BU119" s="1137"/>
      <c r="BV119" s="963"/>
      <c r="BW119" s="1137"/>
      <c r="BX119" s="1137"/>
      <c r="BY119" s="1137"/>
      <c r="BZ119" s="1137"/>
      <c r="CA119" s="1137"/>
      <c r="CB119" s="964"/>
      <c r="CC119" s="964"/>
      <c r="CD119" s="964"/>
      <c r="CE119" s="964"/>
      <c r="CF119" s="964"/>
      <c r="CG119" s="966">
        <v>0</v>
      </c>
    </row>
    <row customHeight="1" ht="22.5">
      <c r="A120" s="2598" t="s">
        <v>697</v>
      </c>
      <c r="D120" s="1865"/>
      <c r="E120" s="773" t="str">
        <f>FHD_NUM_P_78</f>
        <v>15</v>
      </c>
      <c r="F120" s="210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04" t="s">
        <v>639</v>
      </c>
      <c r="H120" s="804"/>
      <c r="I120" s="804"/>
      <c r="J120" s="4150"/>
      <c r="K120" s="4150"/>
      <c r="L120" s="4150"/>
      <c r="M120" s="4150"/>
      <c r="N120" s="4150"/>
      <c r="O120" s="4150"/>
      <c r="P120" s="9815"/>
      <c r="Q120" s="9815"/>
      <c r="R120" s="9815"/>
      <c r="S120" s="9815"/>
      <c r="T120" s="9815"/>
      <c r="U120" s="9815"/>
      <c r="V120" s="9815"/>
      <c r="W120" s="9815"/>
      <c r="X120" s="9815"/>
      <c r="Y120" s="9815"/>
      <c r="Z120" s="9815"/>
      <c r="AA120" s="9815"/>
      <c r="AB120" s="9815"/>
      <c r="AC120" s="9815"/>
      <c r="AD120" s="9815"/>
      <c r="AE120" s="9815"/>
      <c r="AF120" s="9815"/>
      <c r="AG120" s="9815"/>
      <c r="AH120" s="9815"/>
      <c r="AI120" s="9815"/>
      <c r="AJ120" s="9815"/>
      <c r="AK120" s="9815"/>
      <c r="AL120" s="9815"/>
      <c r="AM120" s="9815"/>
      <c r="AN120" s="9815"/>
      <c r="AO120" s="9815"/>
      <c r="AP120" s="9815"/>
      <c r="AQ120" s="9815"/>
      <c r="AR120" s="9815"/>
      <c r="AS120" s="9815"/>
      <c r="AT120" s="9815"/>
      <c r="AU120" s="9815"/>
      <c r="AV120" s="9815"/>
      <c r="AW120" s="9815"/>
      <c r="AX120" s="9815"/>
      <c r="AY120" s="9815"/>
      <c r="AZ120" s="9815"/>
      <c r="BA120" s="9815"/>
      <c r="BB120" s="9815"/>
      <c r="BC120" s="9815"/>
      <c r="BD120" s="9815"/>
      <c r="BE120" s="9815"/>
      <c r="BF120" s="9815"/>
      <c r="BG120" s="9815"/>
      <c r="BH120" s="9815"/>
      <c r="BI120" s="9815"/>
      <c r="BJ120" s="9815"/>
      <c r="BK120" s="516" t="str">
        <f>FHD_NOTE_P_78</f>
        <v/>
      </c>
      <c r="BL120" s="770"/>
      <c r="CG120" s="1858">
        <v>0</v>
      </c>
    </row>
    <row s="12331" customFormat="1" customHeight="1" ht="0.75">
      <c r="A121" s="2598"/>
      <c r="D121" s="775"/>
      <c r="E121" s="1240" t="str">
        <f>E120&amp;".0"</f>
        <v>15.0</v>
      </c>
      <c r="F121" s="1224"/>
      <c r="G121" s="1878"/>
      <c r="H121" s="1219"/>
      <c r="I121" s="1219"/>
      <c r="J121" s="4162"/>
      <c r="K121" s="4162"/>
      <c r="L121" s="4162"/>
      <c r="M121" s="4162"/>
      <c r="N121" s="4162"/>
      <c r="O121" s="4162"/>
      <c r="P121" s="9832"/>
      <c r="Q121" s="9832"/>
      <c r="R121" s="9832"/>
      <c r="S121" s="9832"/>
      <c r="T121" s="9832"/>
      <c r="U121" s="9832"/>
      <c r="V121" s="9832"/>
      <c r="W121" s="9832"/>
      <c r="X121" s="9832"/>
      <c r="Y121" s="9832"/>
      <c r="Z121" s="9832"/>
      <c r="AA121" s="9832"/>
      <c r="AB121" s="9832"/>
      <c r="AC121" s="9832"/>
      <c r="AD121" s="9832"/>
      <c r="AE121" s="9832"/>
      <c r="AF121" s="9832"/>
      <c r="AG121" s="9832"/>
      <c r="AH121" s="9832"/>
      <c r="AI121" s="9832"/>
      <c r="AJ121" s="9832"/>
      <c r="AK121" s="9832"/>
      <c r="AL121" s="9832"/>
      <c r="AM121" s="9832"/>
      <c r="AN121" s="9832"/>
      <c r="AO121" s="9832"/>
      <c r="AP121" s="9832"/>
      <c r="AQ121" s="9832"/>
      <c r="AR121" s="9832"/>
      <c r="AS121" s="9832"/>
      <c r="AT121" s="9832"/>
      <c r="AU121" s="9832"/>
      <c r="AV121" s="9832"/>
      <c r="AW121" s="9832"/>
      <c r="AX121" s="9832"/>
      <c r="AY121" s="9832"/>
      <c r="AZ121" s="9832"/>
      <c r="BA121" s="9832"/>
      <c r="BB121" s="9832"/>
      <c r="BC121" s="9832"/>
      <c r="BD121" s="9832"/>
      <c r="BE121" s="9832"/>
      <c r="BF121" s="9832"/>
      <c r="BG121" s="9832"/>
      <c r="BH121" s="9832"/>
      <c r="BI121" s="9832"/>
      <c r="BJ121" s="9832"/>
      <c r="BK121" s="1223"/>
      <c r="CG121" s="1863">
        <v>0</v>
      </c>
    </row>
    <row customHeight="1" ht="15">
      <c r="A122" s="2598"/>
      <c r="D122" s="1860"/>
      <c r="E122" s="797"/>
      <c r="F122" s="1395" t="s">
        <v>686</v>
      </c>
      <c r="G122" s="799"/>
      <c r="H122" s="800"/>
      <c r="I122" s="800"/>
      <c r="J122" s="4231"/>
      <c r="K122" s="4232"/>
      <c r="L122" s="4233"/>
      <c r="M122" s="4234"/>
      <c r="N122" s="4235"/>
      <c r="O122" s="4236"/>
      <c r="P122" s="10054"/>
      <c r="Q122" s="10055"/>
      <c r="R122" s="10056"/>
      <c r="S122" s="10057"/>
      <c r="T122" s="10058"/>
      <c r="U122" s="10059"/>
      <c r="V122" s="10060"/>
      <c r="W122" s="10061"/>
      <c r="X122" s="10062"/>
      <c r="Y122" s="10063"/>
      <c r="Z122" s="10064"/>
      <c r="AA122" s="10065"/>
      <c r="AB122" s="10066"/>
      <c r="AC122" s="10067"/>
      <c r="AD122" s="10068"/>
      <c r="AE122" s="10069"/>
      <c r="AF122" s="10070"/>
      <c r="AG122" s="10071"/>
      <c r="AH122" s="10072"/>
      <c r="AI122" s="10073"/>
      <c r="AJ122" s="10074"/>
      <c r="AK122" s="10075"/>
      <c r="AL122" s="10076"/>
      <c r="AM122" s="10077"/>
      <c r="AN122" s="10078"/>
      <c r="AO122" s="10079"/>
      <c r="AP122" s="10080"/>
      <c r="AQ122" s="10081"/>
      <c r="AR122" s="10082"/>
      <c r="AS122" s="10083"/>
      <c r="AT122" s="10084"/>
      <c r="AU122" s="10085"/>
      <c r="AV122" s="10086"/>
      <c r="AW122" s="10087"/>
      <c r="AX122" s="10088"/>
      <c r="AY122" s="10089"/>
      <c r="AZ122" s="10090"/>
      <c r="BA122" s="10091"/>
      <c r="BB122" s="10092"/>
      <c r="BC122" s="10093"/>
      <c r="BD122" s="10094"/>
      <c r="BE122" s="10095"/>
      <c r="BF122" s="10096"/>
      <c r="BG122" s="10097"/>
      <c r="BH122" s="10098"/>
      <c r="BI122" s="10099"/>
      <c r="BJ122" s="10100"/>
      <c r="BK122" s="1231" t="s">
        <v>698</v>
      </c>
      <c r="BL122" s="770"/>
      <c r="CG122" s="1858">
        <v>0</v>
      </c>
    </row>
    <row customHeight="1" ht="22.5">
      <c r="A123" s="2598"/>
      <c r="D123" s="1865"/>
      <c r="E123" s="773" t="str">
        <f>FHD_NUM_P_79</f>
        <v>16</v>
      </c>
      <c r="F123" s="210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05" t="s">
        <v>641</v>
      </c>
      <c r="H123" s="804"/>
      <c r="I123" s="804"/>
      <c r="J123" s="4150"/>
      <c r="K123" s="4150"/>
      <c r="L123" s="4150"/>
      <c r="M123" s="4150"/>
      <c r="N123" s="4150"/>
      <c r="O123" s="4150"/>
      <c r="P123" s="9815"/>
      <c r="Q123" s="9815"/>
      <c r="R123" s="9815"/>
      <c r="S123" s="9815"/>
      <c r="T123" s="9815"/>
      <c r="U123" s="9815"/>
      <c r="V123" s="9815"/>
      <c r="W123" s="9815"/>
      <c r="X123" s="9815"/>
      <c r="Y123" s="9815"/>
      <c r="Z123" s="9815"/>
      <c r="AA123" s="9815"/>
      <c r="AB123" s="9815"/>
      <c r="AC123" s="9815"/>
      <c r="AD123" s="9815"/>
      <c r="AE123" s="9815"/>
      <c r="AF123" s="9815"/>
      <c r="AG123" s="9815"/>
      <c r="AH123" s="9815"/>
      <c r="AI123" s="9815"/>
      <c r="AJ123" s="9815"/>
      <c r="AK123" s="9815"/>
      <c r="AL123" s="9815"/>
      <c r="AM123" s="9815"/>
      <c r="AN123" s="9815"/>
      <c r="AO123" s="9815"/>
      <c r="AP123" s="9815"/>
      <c r="AQ123" s="9815"/>
      <c r="AR123" s="9815"/>
      <c r="AS123" s="9815"/>
      <c r="AT123" s="9815"/>
      <c r="AU123" s="9815"/>
      <c r="AV123" s="9815"/>
      <c r="AW123" s="9815"/>
      <c r="AX123" s="9815"/>
      <c r="AY123" s="9815"/>
      <c r="AZ123" s="9815"/>
      <c r="BA123" s="9815"/>
      <c r="BB123" s="9815"/>
      <c r="BC123" s="9815"/>
      <c r="BD123" s="9815"/>
      <c r="BE123" s="9815"/>
      <c r="BF123" s="9815"/>
      <c r="BG123" s="9815"/>
      <c r="BH123" s="9815"/>
      <c r="BI123" s="9815"/>
      <c r="BJ123" s="9815"/>
      <c r="BK123" s="51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BL123" s="770"/>
      <c r="CG123" s="1858">
        <v>0</v>
      </c>
    </row>
    <row s="12331" customFormat="1" customHeight="1" ht="0.75">
      <c r="A124" s="2598"/>
      <c r="D124" s="775"/>
      <c r="E124" s="1240" t="str">
        <f>E123&amp;".0"</f>
        <v>16.0</v>
      </c>
      <c r="F124" s="1225"/>
      <c r="G124" s="1878"/>
      <c r="H124" s="1219"/>
      <c r="I124" s="1219"/>
      <c r="J124" s="4162"/>
      <c r="K124" s="4162"/>
      <c r="L124" s="4162"/>
      <c r="M124" s="4162"/>
      <c r="N124" s="4162"/>
      <c r="O124" s="4162"/>
      <c r="P124" s="9832"/>
      <c r="Q124" s="9832"/>
      <c r="R124" s="9832"/>
      <c r="S124" s="9832"/>
      <c r="T124" s="9832"/>
      <c r="U124" s="9832"/>
      <c r="V124" s="9832"/>
      <c r="W124" s="9832"/>
      <c r="X124" s="9832"/>
      <c r="Y124" s="9832"/>
      <c r="Z124" s="9832"/>
      <c r="AA124" s="9832"/>
      <c r="AB124" s="9832"/>
      <c r="AC124" s="9832"/>
      <c r="AD124" s="9832"/>
      <c r="AE124" s="9832"/>
      <c r="AF124" s="9832"/>
      <c r="AG124" s="9832"/>
      <c r="AH124" s="9832"/>
      <c r="AI124" s="9832"/>
      <c r="AJ124" s="9832"/>
      <c r="AK124" s="9832"/>
      <c r="AL124" s="9832"/>
      <c r="AM124" s="9832"/>
      <c r="AN124" s="9832"/>
      <c r="AO124" s="9832"/>
      <c r="AP124" s="9832"/>
      <c r="AQ124" s="9832"/>
      <c r="AR124" s="9832"/>
      <c r="AS124" s="9832"/>
      <c r="AT124" s="9832"/>
      <c r="AU124" s="9832"/>
      <c r="AV124" s="9832"/>
      <c r="AW124" s="9832"/>
      <c r="AX124" s="9832"/>
      <c r="AY124" s="9832"/>
      <c r="AZ124" s="9832"/>
      <c r="BA124" s="9832"/>
      <c r="BB124" s="9832"/>
      <c r="BC124" s="9832"/>
      <c r="BD124" s="9832"/>
      <c r="BE124" s="9832"/>
      <c r="BF124" s="9832"/>
      <c r="BG124" s="9832"/>
      <c r="BH124" s="9832"/>
      <c r="BI124" s="9832"/>
      <c r="BJ124" s="9832"/>
      <c r="BK124" s="1223"/>
      <c r="CG124" s="1863">
        <v>0</v>
      </c>
    </row>
    <row customHeight="1" ht="15">
      <c r="A125" s="2598"/>
      <c r="D125" s="1860"/>
      <c r="E125" s="797"/>
      <c r="F125" s="1395" t="s">
        <v>686</v>
      </c>
      <c r="G125" s="799"/>
      <c r="H125" s="800"/>
      <c r="I125" s="800"/>
      <c r="J125" s="4238"/>
      <c r="K125" s="4239"/>
      <c r="L125" s="4240"/>
      <c r="M125" s="4241"/>
      <c r="N125" s="4242"/>
      <c r="O125" s="4243"/>
      <c r="P125" s="10108"/>
      <c r="Q125" s="10109"/>
      <c r="R125" s="10110"/>
      <c r="S125" s="10111"/>
      <c r="T125" s="10112"/>
      <c r="U125" s="10113"/>
      <c r="V125" s="10114"/>
      <c r="W125" s="10115"/>
      <c r="X125" s="10116"/>
      <c r="Y125" s="10117"/>
      <c r="Z125" s="10118"/>
      <c r="AA125" s="10119"/>
      <c r="AB125" s="10120"/>
      <c r="AC125" s="10121"/>
      <c r="AD125" s="10122"/>
      <c r="AE125" s="10123"/>
      <c r="AF125" s="10124"/>
      <c r="AG125" s="10125"/>
      <c r="AH125" s="10126"/>
      <c r="AI125" s="10127"/>
      <c r="AJ125" s="10128"/>
      <c r="AK125" s="10129"/>
      <c r="AL125" s="10130"/>
      <c r="AM125" s="10131"/>
      <c r="AN125" s="10132"/>
      <c r="AO125" s="10133"/>
      <c r="AP125" s="10134"/>
      <c r="AQ125" s="10135"/>
      <c r="AR125" s="10136"/>
      <c r="AS125" s="10137"/>
      <c r="AT125" s="10138"/>
      <c r="AU125" s="10139"/>
      <c r="AV125" s="10140"/>
      <c r="AW125" s="10141"/>
      <c r="AX125" s="10142"/>
      <c r="AY125" s="10143"/>
      <c r="AZ125" s="10144"/>
      <c r="BA125" s="10145"/>
      <c r="BB125" s="10146"/>
      <c r="BC125" s="10147"/>
      <c r="BD125" s="10148"/>
      <c r="BE125" s="10149"/>
      <c r="BF125" s="10150"/>
      <c r="BG125" s="10151"/>
      <c r="BH125" s="10152"/>
      <c r="BI125" s="10153"/>
      <c r="BJ125" s="10154"/>
      <c r="BK125" s="1231" t="s">
        <v>699</v>
      </c>
      <c r="BL125" s="770"/>
      <c r="CG125" s="1858">
        <v>0</v>
      </c>
    </row>
    <row customHeight="1" ht="22.5">
      <c r="A126" s="2598"/>
      <c r="D126" s="1865"/>
      <c r="E126" s="773" t="str">
        <f>FHD_NUM_P_80</f>
        <v>17</v>
      </c>
      <c r="F126" s="210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05" t="s">
        <v>700</v>
      </c>
      <c r="H126" s="784"/>
      <c r="I126" s="784"/>
      <c r="J126" s="4117"/>
      <c r="K126" s="4117"/>
      <c r="L126" s="4117"/>
      <c r="M126" s="4117"/>
      <c r="N126" s="4117"/>
      <c r="O126" s="4117"/>
      <c r="P126" s="9731"/>
      <c r="Q126" s="9731"/>
      <c r="R126" s="9731"/>
      <c r="S126" s="9731"/>
      <c r="T126" s="9731"/>
      <c r="U126" s="9731"/>
      <c r="V126" s="9731"/>
      <c r="W126" s="9731"/>
      <c r="X126" s="9731"/>
      <c r="Y126" s="9731"/>
      <c r="Z126" s="9731"/>
      <c r="AA126" s="9731"/>
      <c r="AB126" s="9731"/>
      <c r="AC126" s="9731"/>
      <c r="AD126" s="9731"/>
      <c r="AE126" s="9731"/>
      <c r="AF126" s="9731"/>
      <c r="AG126" s="9731"/>
      <c r="AH126" s="9731"/>
      <c r="AI126" s="9731"/>
      <c r="AJ126" s="9731"/>
      <c r="AK126" s="9731"/>
      <c r="AL126" s="9731"/>
      <c r="AM126" s="9731"/>
      <c r="AN126" s="9731"/>
      <c r="AO126" s="9731"/>
      <c r="AP126" s="9731"/>
      <c r="AQ126" s="9731"/>
      <c r="AR126" s="9731"/>
      <c r="AS126" s="9731"/>
      <c r="AT126" s="9731"/>
      <c r="AU126" s="9731"/>
      <c r="AV126" s="9731"/>
      <c r="AW126" s="9731"/>
      <c r="AX126" s="9731"/>
      <c r="AY126" s="9731"/>
      <c r="AZ126" s="9731"/>
      <c r="BA126" s="9731"/>
      <c r="BB126" s="9731"/>
      <c r="BC126" s="9731"/>
      <c r="BD126" s="9731"/>
      <c r="BE126" s="9731"/>
      <c r="BF126" s="9731"/>
      <c r="BG126" s="9731"/>
      <c r="BH126" s="9731"/>
      <c r="BI126" s="9731"/>
      <c r="BJ126" s="9731"/>
      <c r="BK126" s="516" t="str">
        <f>FHD_NOTE_P_80</f>
        <v>Регулируемыми организациями указывается информация с по договорам, заключенным в рамках осуществления регулируемой деятельности.</v>
      </c>
      <c r="BL126" s="770"/>
      <c r="CG126" s="1858">
        <v>0</v>
      </c>
    </row>
    <row customHeight="1" ht="18.75">
      <c r="A127" s="2598"/>
      <c r="D127" s="1865"/>
      <c r="E127" s="773" t="str">
        <f>FHD_NUM_P_81</f>
        <v>18</v>
      </c>
      <c r="F127" s="210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05" t="s">
        <v>701</v>
      </c>
      <c r="H127" s="784"/>
      <c r="I127" s="784"/>
      <c r="J127" s="4117"/>
      <c r="K127" s="4117"/>
      <c r="L127" s="4117"/>
      <c r="M127" s="4117"/>
      <c r="N127" s="4117"/>
      <c r="O127" s="4117"/>
      <c r="P127" s="9731"/>
      <c r="Q127" s="9731"/>
      <c r="R127" s="9731"/>
      <c r="S127" s="9731"/>
      <c r="T127" s="9731"/>
      <c r="U127" s="9731"/>
      <c r="V127" s="9731"/>
      <c r="W127" s="9731"/>
      <c r="X127" s="9731"/>
      <c r="Y127" s="9731"/>
      <c r="Z127" s="9731"/>
      <c r="AA127" s="9731"/>
      <c r="AB127" s="9731"/>
      <c r="AC127" s="9731"/>
      <c r="AD127" s="9731"/>
      <c r="AE127" s="9731"/>
      <c r="AF127" s="9731"/>
      <c r="AG127" s="9731"/>
      <c r="AH127" s="9731"/>
      <c r="AI127" s="9731"/>
      <c r="AJ127" s="9731"/>
      <c r="AK127" s="9731"/>
      <c r="AL127" s="9731"/>
      <c r="AM127" s="9731"/>
      <c r="AN127" s="9731"/>
      <c r="AO127" s="9731"/>
      <c r="AP127" s="9731"/>
      <c r="AQ127" s="9731"/>
      <c r="AR127" s="9731"/>
      <c r="AS127" s="9731"/>
      <c r="AT127" s="9731"/>
      <c r="AU127" s="9731"/>
      <c r="AV127" s="9731"/>
      <c r="AW127" s="9731"/>
      <c r="AX127" s="9731"/>
      <c r="AY127" s="9731"/>
      <c r="AZ127" s="9731"/>
      <c r="BA127" s="9731"/>
      <c r="BB127" s="9731"/>
      <c r="BC127" s="9731"/>
      <c r="BD127" s="9731"/>
      <c r="BE127" s="9731"/>
      <c r="BF127" s="9731"/>
      <c r="BG127" s="9731"/>
      <c r="BH127" s="9731"/>
      <c r="BI127" s="9731"/>
      <c r="BJ127" s="9731"/>
      <c r="BK127" s="516" t="str">
        <f>FHD_NOTE_P_81</f>
        <v>Регулируемыми организациями указывается информация с по договорам, заключенным в рамках осуществления регулируемой деятельности.</v>
      </c>
      <c r="BL127" s="770"/>
      <c r="CG127" s="1858">
        <v>0</v>
      </c>
    </row>
    <row customHeight="1" ht="18.75">
      <c r="A128" s="2598"/>
      <c r="C128" s="1863" t="s">
        <v>688</v>
      </c>
      <c r="D128" s="1865"/>
      <c r="E128" s="773" t="str">
        <f>FHD_NUM_P_82</f>
        <v>19</v>
      </c>
      <c r="F128" s="210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05" t="s">
        <v>385</v>
      </c>
      <c r="H128" s="628"/>
      <c r="I128" s="628"/>
      <c r="J128" s="4245"/>
      <c r="K128" s="4245"/>
      <c r="L128" s="4245"/>
      <c r="M128" s="4245"/>
      <c r="N128" s="4245"/>
      <c r="O128" s="4245"/>
      <c r="P128" s="10157"/>
      <c r="Q128" s="10157"/>
      <c r="R128" s="10157"/>
      <c r="S128" s="10157"/>
      <c r="T128" s="10157"/>
      <c r="U128" s="10157"/>
      <c r="V128" s="10157"/>
      <c r="W128" s="10157"/>
      <c r="X128" s="10157"/>
      <c r="Y128" s="10157"/>
      <c r="Z128" s="10157"/>
      <c r="AA128" s="10157"/>
      <c r="AB128" s="10157"/>
      <c r="AC128" s="10157"/>
      <c r="AD128" s="10157"/>
      <c r="AE128" s="10157"/>
      <c r="AF128" s="10157"/>
      <c r="AG128" s="10157"/>
      <c r="AH128" s="10157"/>
      <c r="AI128" s="10157"/>
      <c r="AJ128" s="10157"/>
      <c r="AK128" s="10157"/>
      <c r="AL128" s="10157"/>
      <c r="AM128" s="10157"/>
      <c r="AN128" s="10157"/>
      <c r="AO128" s="10157"/>
      <c r="AP128" s="10157"/>
      <c r="AQ128" s="10157"/>
      <c r="AR128" s="10157"/>
      <c r="AS128" s="10157"/>
      <c r="AT128" s="10157"/>
      <c r="AU128" s="10157"/>
      <c r="AV128" s="10157"/>
      <c r="AW128" s="10157"/>
      <c r="AX128" s="10157"/>
      <c r="AY128" s="10157"/>
      <c r="AZ128" s="10157"/>
      <c r="BA128" s="10157"/>
      <c r="BB128" s="10157"/>
      <c r="BC128" s="10157"/>
      <c r="BD128" s="10157"/>
      <c r="BE128" s="10157"/>
      <c r="BF128" s="10157"/>
      <c r="BG128" s="10157"/>
      <c r="BH128" s="10157"/>
      <c r="BI128" s="10157"/>
      <c r="BJ128" s="10157"/>
      <c r="BK128" s="516" t="str">
        <f>FHD_NOTE_P_82</f>
        <v>Указывается ссылка на документ, предварительно загруженный в хранилище файлов ФГИС ЕИАС.</v>
      </c>
      <c r="BL128" s="770"/>
      <c r="CG128" s="1858">
        <v>0</v>
      </c>
    </row>
    <row customHeight="1" ht="18.75">
      <c r="A129" s="2598"/>
      <c r="C129" s="1863" t="s">
        <v>688</v>
      </c>
      <c r="D129" s="1865"/>
      <c r="E129" s="773" t="str">
        <f>FHD_NUM_P_83</f>
        <v>19.1</v>
      </c>
      <c r="F129" s="1751" t="str">
        <f>FHD_P_83</f>
        <v>Информация о показателях физического износа объектов теплоснабжения</v>
      </c>
      <c r="G129" s="2105" t="s">
        <v>385</v>
      </c>
      <c r="H129" s="628"/>
      <c r="I129" s="628"/>
      <c r="J129" s="4245"/>
      <c r="K129" s="4245"/>
      <c r="L129" s="4245"/>
      <c r="M129" s="4245"/>
      <c r="N129" s="4245"/>
      <c r="O129" s="4245"/>
      <c r="P129" s="10157"/>
      <c r="Q129" s="10157"/>
      <c r="R129" s="10157"/>
      <c r="S129" s="10157"/>
      <c r="T129" s="10157"/>
      <c r="U129" s="10157"/>
      <c r="V129" s="10157"/>
      <c r="W129" s="10157"/>
      <c r="X129" s="10157"/>
      <c r="Y129" s="10157"/>
      <c r="Z129" s="10157"/>
      <c r="AA129" s="10157"/>
      <c r="AB129" s="10157"/>
      <c r="AC129" s="10157"/>
      <c r="AD129" s="10157"/>
      <c r="AE129" s="10157"/>
      <c r="AF129" s="10157"/>
      <c r="AG129" s="10157"/>
      <c r="AH129" s="10157"/>
      <c r="AI129" s="10157"/>
      <c r="AJ129" s="10157"/>
      <c r="AK129" s="10157"/>
      <c r="AL129" s="10157"/>
      <c r="AM129" s="10157"/>
      <c r="AN129" s="10157"/>
      <c r="AO129" s="10157"/>
      <c r="AP129" s="10157"/>
      <c r="AQ129" s="10157"/>
      <c r="AR129" s="10157"/>
      <c r="AS129" s="10157"/>
      <c r="AT129" s="10157"/>
      <c r="AU129" s="10157"/>
      <c r="AV129" s="10157"/>
      <c r="AW129" s="10157"/>
      <c r="AX129" s="10157"/>
      <c r="AY129" s="10157"/>
      <c r="AZ129" s="10157"/>
      <c r="BA129" s="10157"/>
      <c r="BB129" s="10157"/>
      <c r="BC129" s="10157"/>
      <c r="BD129" s="10157"/>
      <c r="BE129" s="10157"/>
      <c r="BF129" s="10157"/>
      <c r="BG129" s="10157"/>
      <c r="BH129" s="10157"/>
      <c r="BI129" s="10157"/>
      <c r="BJ129" s="10157"/>
      <c r="BK129" s="516" t="str">
        <f>FHD_NOTE_P_83</f>
        <v>Указывается ссылка на документ, предварительно загруженный в хранилище файлов ФГИС ЕИАС.</v>
      </c>
      <c r="BL129" s="770"/>
      <c r="CG129" s="1858">
        <v>0</v>
      </c>
    </row>
    <row customHeight="1" ht="18.75">
      <c r="A130" s="2598"/>
      <c r="C130" s="1863" t="s">
        <v>688</v>
      </c>
      <c r="D130" s="1865"/>
      <c r="E130" s="773" t="str">
        <f>FHD_NUM_P_84</f>
        <v>19.2</v>
      </c>
      <c r="F130" s="1751" t="str">
        <f>FHD_P_84</f>
        <v>Информация о показателях энергетической эффективности объектов теплоснабжения</v>
      </c>
      <c r="G130" s="2105" t="s">
        <v>385</v>
      </c>
      <c r="H130" s="628"/>
      <c r="I130" s="628"/>
      <c r="J130" s="4245"/>
      <c r="K130" s="4245"/>
      <c r="L130" s="4245"/>
      <c r="M130" s="4245"/>
      <c r="N130" s="4245"/>
      <c r="O130" s="4245"/>
      <c r="P130" s="10157"/>
      <c r="Q130" s="10157"/>
      <c r="R130" s="10157"/>
      <c r="S130" s="10157"/>
      <c r="T130" s="10157"/>
      <c r="U130" s="10157"/>
      <c r="V130" s="10157"/>
      <c r="W130" s="10157"/>
      <c r="X130" s="10157"/>
      <c r="Y130" s="10157"/>
      <c r="Z130" s="10157"/>
      <c r="AA130" s="10157"/>
      <c r="AB130" s="10157"/>
      <c r="AC130" s="10157"/>
      <c r="AD130" s="10157"/>
      <c r="AE130" s="10157"/>
      <c r="AF130" s="10157"/>
      <c r="AG130" s="10157"/>
      <c r="AH130" s="10157"/>
      <c r="AI130" s="10157"/>
      <c r="AJ130" s="10157"/>
      <c r="AK130" s="10157"/>
      <c r="AL130" s="10157"/>
      <c r="AM130" s="10157"/>
      <c r="AN130" s="10157"/>
      <c r="AO130" s="10157"/>
      <c r="AP130" s="10157"/>
      <c r="AQ130" s="10157"/>
      <c r="AR130" s="10157"/>
      <c r="AS130" s="10157"/>
      <c r="AT130" s="10157"/>
      <c r="AU130" s="10157"/>
      <c r="AV130" s="10157"/>
      <c r="AW130" s="10157"/>
      <c r="AX130" s="10157"/>
      <c r="AY130" s="10157"/>
      <c r="AZ130" s="10157"/>
      <c r="BA130" s="10157"/>
      <c r="BB130" s="10157"/>
      <c r="BC130" s="10157"/>
      <c r="BD130" s="10157"/>
      <c r="BE130" s="10157"/>
      <c r="BF130" s="10157"/>
      <c r="BG130" s="10157"/>
      <c r="BH130" s="10157"/>
      <c r="BI130" s="10157"/>
      <c r="BJ130" s="10157"/>
      <c r="BK130" s="516" t="str">
        <f>FHD_NOTE_P_84</f>
        <v>Указывается ссылка на документ, предварительно загруженный в хранилище файлов ФГИС ЕИАС.</v>
      </c>
      <c r="BL130" s="770"/>
      <c r="CG130" s="1858">
        <v>0</v>
      </c>
    </row>
    <row customHeight="1" ht="11.549999999999999">
      <c r="D131" s="1865"/>
      <c r="J131" s="4065"/>
      <c r="K131" s="4065"/>
      <c r="L131" s="4065"/>
      <c r="M131" s="4065"/>
      <c r="N131" s="4065"/>
      <c r="O131" s="4065"/>
      <c r="P131" s="9665"/>
      <c r="Q131" s="9665"/>
      <c r="R131" s="9665"/>
      <c r="S131" s="9665"/>
      <c r="T131" s="9665"/>
      <c r="U131" s="9665"/>
      <c r="V131" s="9665"/>
      <c r="W131" s="9665"/>
      <c r="X131" s="9665"/>
      <c r="Y131" s="9665"/>
      <c r="Z131" s="9665"/>
      <c r="AA131" s="9665"/>
      <c r="AB131" s="9665"/>
      <c r="AC131" s="9665"/>
      <c r="AD131" s="9665"/>
      <c r="AE131" s="9665"/>
      <c r="AF131" s="9665"/>
      <c r="AG131" s="9665"/>
      <c r="AH131" s="9665"/>
      <c r="AI131" s="9665"/>
      <c r="AJ131" s="9665"/>
      <c r="AK131" s="9665"/>
      <c r="AL131" s="9665"/>
      <c r="AM131" s="9665"/>
      <c r="AN131" s="9665"/>
      <c r="AO131" s="9665"/>
      <c r="AP131" s="9665"/>
      <c r="AQ131" s="9665"/>
      <c r="AR131" s="9665"/>
      <c r="AS131" s="9665"/>
      <c r="AT131" s="9665"/>
      <c r="AU131" s="9665"/>
      <c r="AV131" s="9665"/>
      <c r="AW131" s="9665"/>
      <c r="AX131" s="9665"/>
      <c r="AY131" s="9665"/>
      <c r="AZ131" s="9665"/>
      <c r="BA131" s="9665"/>
      <c r="BB131" s="9665"/>
      <c r="BC131" s="9665"/>
      <c r="BD131" s="9665"/>
      <c r="BE131" s="9665"/>
      <c r="BF131" s="9665"/>
      <c r="BG131" s="9665"/>
      <c r="BH131" s="9665"/>
      <c r="BI131" s="9665"/>
      <c r="BJ131" s="9665"/>
      <c r="CG131" s="1858">
        <v>11</v>
      </c>
    </row>
    <row customHeight="1" ht="13.5">
      <c r="D132" s="1865"/>
      <c r="E132" s="563"/>
      <c r="F132" s="596"/>
      <c r="G132" s="596"/>
      <c r="H132" s="596"/>
      <c r="I132" s="1874"/>
      <c r="J132" s="4248"/>
      <c r="K132" s="4248"/>
      <c r="L132" s="4248"/>
      <c r="M132" s="4248"/>
      <c r="N132" s="4248"/>
      <c r="O132" s="4248"/>
      <c r="P132" s="10161"/>
      <c r="Q132" s="10161"/>
      <c r="R132" s="10161"/>
      <c r="S132" s="10161"/>
      <c r="T132" s="10161"/>
      <c r="U132" s="10161"/>
      <c r="V132" s="10161"/>
      <c r="W132" s="10161"/>
      <c r="X132" s="10161"/>
      <c r="Y132" s="10161"/>
      <c r="Z132" s="10161"/>
      <c r="AA132" s="10161"/>
      <c r="AB132" s="10161"/>
      <c r="AC132" s="10161"/>
      <c r="AD132" s="10161"/>
      <c r="AE132" s="10161"/>
      <c r="AF132" s="10161"/>
      <c r="AG132" s="10161"/>
      <c r="AH132" s="10161"/>
      <c r="AI132" s="10161"/>
      <c r="AJ132" s="10161"/>
      <c r="AK132" s="10161"/>
      <c r="AL132" s="10161"/>
      <c r="AM132" s="10161"/>
      <c r="AN132" s="10161"/>
      <c r="AO132" s="10161"/>
      <c r="AP132" s="10161"/>
      <c r="AQ132" s="10161"/>
      <c r="AR132" s="10161"/>
      <c r="AS132" s="10161"/>
      <c r="AT132" s="10161"/>
      <c r="AU132" s="10161"/>
      <c r="AV132" s="10161"/>
      <c r="AW132" s="10161"/>
      <c r="AX132" s="10161"/>
      <c r="AY132" s="10161"/>
      <c r="AZ132" s="10161"/>
      <c r="BA132" s="10161"/>
      <c r="BB132" s="10161"/>
      <c r="BC132" s="10161"/>
      <c r="BD132" s="10161"/>
      <c r="BE132" s="10161"/>
      <c r="BF132" s="10161"/>
      <c r="BG132" s="10161"/>
      <c r="BH132" s="10161"/>
      <c r="BI132" s="10161"/>
      <c r="BJ132" s="10161"/>
      <c r="BK132" s="808"/>
      <c r="CG132" s="1858">
        <v>13</v>
      </c>
    </row>
    <row s="12874" customFormat="1" customHeight="1" ht="11.549999999999999">
      <c r="A133" s="1214"/>
      <c r="B133" s="1863"/>
      <c r="C133" s="1863"/>
      <c r="D133" s="578"/>
      <c r="F133" s="1867"/>
      <c r="G133" s="1858"/>
      <c r="H133" s="1858"/>
      <c r="I133" s="1858"/>
      <c r="J133" s="4065"/>
      <c r="K133" s="4065"/>
      <c r="L133" s="4065"/>
      <c r="M133" s="4065"/>
      <c r="N133" s="4065"/>
      <c r="O133" s="4065"/>
      <c r="P133" s="9665"/>
      <c r="Q133" s="9665"/>
      <c r="R133" s="9665"/>
      <c r="S133" s="9665"/>
      <c r="T133" s="9665"/>
      <c r="U133" s="9665"/>
      <c r="V133" s="9665"/>
      <c r="W133" s="9665"/>
      <c r="X133" s="9665"/>
      <c r="Y133" s="9665"/>
      <c r="Z133" s="9665"/>
      <c r="AA133" s="9665"/>
      <c r="AB133" s="9665"/>
      <c r="AC133" s="9665"/>
      <c r="AD133" s="9665"/>
      <c r="AE133" s="9665"/>
      <c r="AF133" s="9665"/>
      <c r="AG133" s="9665"/>
      <c r="AH133" s="9665"/>
      <c r="AI133" s="9665"/>
      <c r="AJ133" s="9665"/>
      <c r="AK133" s="9665"/>
      <c r="AL133" s="9665"/>
      <c r="AM133" s="9665"/>
      <c r="AN133" s="9665"/>
      <c r="AO133" s="9665"/>
      <c r="AP133" s="9665"/>
      <c r="AQ133" s="9665"/>
      <c r="AR133" s="9665"/>
      <c r="AS133" s="9665"/>
      <c r="AT133" s="9665"/>
      <c r="AU133" s="9665"/>
      <c r="AV133" s="9665"/>
      <c r="AW133" s="9665"/>
      <c r="AX133" s="9665"/>
      <c r="AY133" s="9665"/>
      <c r="AZ133" s="9665"/>
      <c r="BA133" s="9665"/>
      <c r="BB133" s="9665"/>
      <c r="BC133" s="9665"/>
      <c r="BD133" s="9665"/>
      <c r="BE133" s="9665"/>
      <c r="BF133" s="9665"/>
      <c r="BG133" s="9665"/>
      <c r="BH133" s="9665"/>
      <c r="BI133" s="9665"/>
      <c r="BJ133" s="9665"/>
      <c r="BL133" s="1387"/>
      <c r="BM133" s="1863"/>
      <c r="BN133" s="1863"/>
      <c r="BO133" s="1387"/>
      <c r="BP133" s="1387"/>
      <c r="BQ133" s="1387"/>
      <c r="BR133" s="1387"/>
      <c r="BS133" s="1863"/>
      <c r="BT133" s="1387"/>
      <c r="BU133" s="1387"/>
      <c r="BV133" s="771"/>
      <c r="BW133" s="1387"/>
      <c r="BX133" s="1387"/>
      <c r="BY133" s="1387"/>
      <c r="BZ133" s="1387"/>
      <c r="CA133" s="1387"/>
      <c r="CB133" s="1859"/>
      <c r="CC133" s="793"/>
      <c r="CD133" s="793"/>
      <c r="CE133" s="793"/>
      <c r="CF133" s="793"/>
      <c r="CG133" s="1868">
        <v>11</v>
      </c>
    </row>
    <row s="12874" customFormat="1" customHeight="1" ht="11.549999999999999">
      <c r="A134" s="1214"/>
      <c r="B134" s="1863"/>
      <c r="C134" s="1863"/>
      <c r="D134" s="578"/>
      <c r="J134" s="4250"/>
      <c r="K134" s="4250"/>
      <c r="L134" s="4250"/>
      <c r="M134" s="4250"/>
      <c r="N134" s="4250"/>
      <c r="O134" s="4250"/>
      <c r="P134" s="10164"/>
      <c r="Q134" s="10164"/>
      <c r="R134" s="10164"/>
      <c r="S134" s="10164"/>
      <c r="T134" s="10164"/>
      <c r="U134" s="10164"/>
      <c r="V134" s="10164"/>
      <c r="W134" s="10164"/>
      <c r="X134" s="10164"/>
      <c r="Y134" s="10164"/>
      <c r="Z134" s="10164"/>
      <c r="AA134" s="10164"/>
      <c r="AB134" s="10164"/>
      <c r="AC134" s="10164"/>
      <c r="AD134" s="10164"/>
      <c r="AE134" s="10164"/>
      <c r="AF134" s="10164"/>
      <c r="AG134" s="10164"/>
      <c r="AH134" s="10164"/>
      <c r="AI134" s="10164"/>
      <c r="AJ134" s="10164"/>
      <c r="AK134" s="10164"/>
      <c r="AL134" s="10164"/>
      <c r="AM134" s="10164"/>
      <c r="AN134" s="10164"/>
      <c r="AO134" s="10164"/>
      <c r="AP134" s="10164"/>
      <c r="AQ134" s="10164"/>
      <c r="AR134" s="10164"/>
      <c r="AS134" s="10164"/>
      <c r="AT134" s="10164"/>
      <c r="AU134" s="10164"/>
      <c r="AV134" s="10164"/>
      <c r="AW134" s="10164"/>
      <c r="AX134" s="10164"/>
      <c r="AY134" s="10164"/>
      <c r="AZ134" s="10164"/>
      <c r="BA134" s="10164"/>
      <c r="BB134" s="10164"/>
      <c r="BC134" s="10164"/>
      <c r="BD134" s="10164"/>
      <c r="BE134" s="10164"/>
      <c r="BF134" s="10164"/>
      <c r="BG134" s="10164"/>
      <c r="BH134" s="10164"/>
      <c r="BI134" s="10164"/>
      <c r="BJ134" s="10164"/>
      <c r="BL134" s="1387"/>
      <c r="BM134" s="1863"/>
      <c r="BN134" s="1863"/>
      <c r="BO134" s="1387"/>
      <c r="BP134" s="1387"/>
      <c r="BQ134" s="1387"/>
      <c r="BR134" s="1387"/>
      <c r="BS134" s="1863"/>
      <c r="BT134" s="1387"/>
      <c r="BU134" s="1387"/>
      <c r="BV134" s="771"/>
      <c r="BW134" s="1387"/>
      <c r="BX134" s="1387"/>
      <c r="BY134" s="1387"/>
      <c r="BZ134" s="1387"/>
      <c r="CA134" s="1387"/>
      <c r="CB134" s="1859"/>
      <c r="CC134" s="793"/>
      <c r="CD134" s="793"/>
      <c r="CE134" s="793"/>
      <c r="CF134" s="793"/>
      <c r="CG134" s="1868">
        <v>11</v>
      </c>
    </row>
    <row s="12874" customFormat="1" customHeight="1" ht="11.549999999999999">
      <c r="A135" s="1214"/>
      <c r="B135" s="1863"/>
      <c r="C135" s="1863"/>
      <c r="D135" s="578"/>
      <c r="J135" s="4250"/>
      <c r="K135" s="4250"/>
      <c r="L135" s="4250"/>
      <c r="M135" s="4250"/>
      <c r="N135" s="4250"/>
      <c r="O135" s="4250"/>
      <c r="P135" s="10164"/>
      <c r="Q135" s="10164"/>
      <c r="R135" s="10164"/>
      <c r="S135" s="10164"/>
      <c r="T135" s="10164"/>
      <c r="U135" s="10164"/>
      <c r="V135" s="10164"/>
      <c r="W135" s="10164"/>
      <c r="X135" s="10164"/>
      <c r="Y135" s="10164"/>
      <c r="Z135" s="10164"/>
      <c r="AA135" s="10164"/>
      <c r="AB135" s="10164"/>
      <c r="AC135" s="10164"/>
      <c r="AD135" s="10164"/>
      <c r="AE135" s="10164"/>
      <c r="AF135" s="10164"/>
      <c r="AG135" s="10164"/>
      <c r="AH135" s="10164"/>
      <c r="AI135" s="10164"/>
      <c r="AJ135" s="10164"/>
      <c r="AK135" s="10164"/>
      <c r="AL135" s="10164"/>
      <c r="AM135" s="10164"/>
      <c r="AN135" s="10164"/>
      <c r="AO135" s="10164"/>
      <c r="AP135" s="10164"/>
      <c r="AQ135" s="10164"/>
      <c r="AR135" s="10164"/>
      <c r="AS135" s="10164"/>
      <c r="AT135" s="10164"/>
      <c r="AU135" s="10164"/>
      <c r="AV135" s="10164"/>
      <c r="AW135" s="10164"/>
      <c r="AX135" s="10164"/>
      <c r="AY135" s="10164"/>
      <c r="AZ135" s="10164"/>
      <c r="BA135" s="10164"/>
      <c r="BB135" s="10164"/>
      <c r="BC135" s="10164"/>
      <c r="BD135" s="10164"/>
      <c r="BE135" s="10164"/>
      <c r="BF135" s="10164"/>
      <c r="BG135" s="10164"/>
      <c r="BH135" s="10164"/>
      <c r="BI135" s="10164"/>
      <c r="BJ135" s="10164"/>
      <c r="BL135" s="1387"/>
      <c r="BM135" s="1863"/>
      <c r="BN135" s="1863"/>
      <c r="BO135" s="1387"/>
      <c r="BP135" s="1387"/>
      <c r="BQ135" s="1387"/>
      <c r="BR135" s="1387"/>
      <c r="BS135" s="1863"/>
      <c r="BT135" s="1387"/>
      <c r="BU135" s="1387"/>
      <c r="BV135" s="771"/>
      <c r="BW135" s="1387"/>
      <c r="BX135" s="1387"/>
      <c r="BY135" s="1387"/>
      <c r="BZ135" s="1387"/>
      <c r="CA135" s="1387"/>
      <c r="CB135" s="1859"/>
      <c r="CC135" s="793"/>
      <c r="CD135" s="793"/>
      <c r="CE135" s="793"/>
      <c r="CF135" s="793"/>
      <c r="CG135" s="1868">
        <v>11</v>
      </c>
    </row>
    <row s="12874" customFormat="1" customHeight="1" ht="11.549999999999999">
      <c r="A136" s="1214"/>
      <c r="B136" s="1863"/>
      <c r="C136" s="1863"/>
      <c r="D136" s="578"/>
      <c r="H136" s="793" t="str">
        <f>IF(H30-H31&lt;&gt;H72,"WARNING","")</f>
        <v/>
      </c>
      <c r="I136" s="793" t="str">
        <f>IF(I30-I31&lt;&gt;I72,"WARNING","")</f>
        <v/>
      </c>
      <c r="J136" s="4251" t="str">
        <f>IF(J30-J31&lt;&gt;J72,"WARNING","")</f>
        <v/>
      </c>
      <c r="K136" s="4251" t="str">
        <f>IF(K30-K31&lt;&gt;K72,"WARNING","")</f>
        <v/>
      </c>
      <c r="L136" s="4251" t="str">
        <f>IF(L30-L31&lt;&gt;L72,"WARNING","")</f>
        <v/>
      </c>
      <c r="M136" s="4251" t="str">
        <f>IF(M30-M31&lt;&gt;M72,"WARNING","")</f>
        <v/>
      </c>
      <c r="N136" s="4251" t="str">
        <f>IF(N30-N31&lt;&gt;N72,"WARNING","")</f>
        <v/>
      </c>
      <c r="O136" s="4251" t="str">
        <f>IF(O30-O31&lt;&gt;O72,"WARNING","")</f>
        <v/>
      </c>
      <c r="P136" s="10166" t="str">
        <f>IF(P30-P31&lt;&gt;P72,"WARNING","")</f>
        <v/>
      </c>
      <c r="Q136" s="10166" t="str">
        <f>IF(Q30-Q31&lt;&gt;Q72,"WARNING","")</f>
        <v/>
      </c>
      <c r="R136" s="10166" t="str">
        <f>IF(R30-R31&lt;&gt;R72,"WARNING","")</f>
        <v/>
      </c>
      <c r="S136" s="10166" t="str">
        <f>IF(S30-S31&lt;&gt;S72,"WARNING","")</f>
        <v/>
      </c>
      <c r="T136" s="10166" t="str">
        <f>IF(T30-T31&lt;&gt;T72,"WARNING","")</f>
        <v/>
      </c>
      <c r="U136" s="10166" t="str">
        <f>IF(U30-U31&lt;&gt;U72,"WARNING","")</f>
        <v/>
      </c>
      <c r="V136" s="10166" t="str">
        <f>IF(V30-V31&lt;&gt;V72,"WARNING","")</f>
        <v/>
      </c>
      <c r="W136" s="10166" t="str">
        <f>IF(W30-W31&lt;&gt;W72,"WARNING","")</f>
        <v/>
      </c>
      <c r="X136" s="10166" t="str">
        <f>IF(X30-X31&lt;&gt;X72,"WARNING","")</f>
        <v/>
      </c>
      <c r="Y136" s="10166" t="str">
        <f>IF(Y30-Y31&lt;&gt;Y72,"WARNING","")</f>
        <v/>
      </c>
      <c r="Z136" s="10166" t="str">
        <f>IF(Z30-Z31&lt;&gt;Z72,"WARNING","")</f>
        <v/>
      </c>
      <c r="AA136" s="10166" t="str">
        <f>IF(AA30-AA31&lt;&gt;AA72,"WARNING","")</f>
        <v/>
      </c>
      <c r="AB136" s="10166" t="str">
        <f>IF(AB30-AB31&lt;&gt;AB72,"WARNING","")</f>
        <v/>
      </c>
      <c r="AC136" s="10166" t="str">
        <f>IF(AC30-AC31&lt;&gt;AC72,"WARNING","")</f>
        <v/>
      </c>
      <c r="AD136" s="10166" t="str">
        <f>IF(AD30-AD31&lt;&gt;AD72,"WARNING","")</f>
        <v/>
      </c>
      <c r="AE136" s="10166" t="str">
        <f>IF(AE30-AE31&lt;&gt;AE72,"WARNING","")</f>
        <v/>
      </c>
      <c r="AF136" s="10166" t="str">
        <f>IF(AF30-AF31&lt;&gt;AF72,"WARNING","")</f>
        <v/>
      </c>
      <c r="AG136" s="10166" t="str">
        <f>IF(AG30-AG31&lt;&gt;AG72,"WARNING","")</f>
        <v/>
      </c>
      <c r="AH136" s="10166" t="str">
        <f>IF(AH30-AH31&lt;&gt;AH72,"WARNING","")</f>
        <v/>
      </c>
      <c r="AI136" s="10166" t="str">
        <f>IF(AI30-AI31&lt;&gt;AI72,"WARNING","")</f>
        <v/>
      </c>
      <c r="AJ136" s="10166" t="str">
        <f>IF(AJ30-AJ31&lt;&gt;AJ72,"WARNING","")</f>
        <v/>
      </c>
      <c r="AK136" s="10166" t="str">
        <f>IF(AK30-AK31&lt;&gt;AK72,"WARNING","")</f>
        <v/>
      </c>
      <c r="AL136" s="10166" t="str">
        <f>IF(AL30-AL31&lt;&gt;AL72,"WARNING","")</f>
        <v/>
      </c>
      <c r="AM136" s="10166" t="str">
        <f>IF(AM30-AM31&lt;&gt;AM72,"WARNING","")</f>
        <v/>
      </c>
      <c r="AN136" s="10166" t="str">
        <f>IF(AN30-AN31&lt;&gt;AN72,"WARNING","")</f>
        <v/>
      </c>
      <c r="AO136" s="10166" t="str">
        <f>IF(AO30-AO31&lt;&gt;AO72,"WARNING","")</f>
        <v/>
      </c>
      <c r="AP136" s="10166" t="str">
        <f>IF(AP30-AP31&lt;&gt;AP72,"WARNING","")</f>
        <v/>
      </c>
      <c r="AQ136" s="10166" t="str">
        <f>IF(AQ30-AQ31&lt;&gt;AQ72,"WARNING","")</f>
        <v/>
      </c>
      <c r="AR136" s="10166" t="str">
        <f>IF(AR30-AR31&lt;&gt;AR72,"WARNING","")</f>
        <v/>
      </c>
      <c r="AS136" s="10166" t="str">
        <f>IF(AS30-AS31&lt;&gt;AS72,"WARNING","")</f>
        <v/>
      </c>
      <c r="AT136" s="10166" t="str">
        <f>IF(AT30-AT31&lt;&gt;AT72,"WARNING","")</f>
        <v/>
      </c>
      <c r="AU136" s="10166" t="str">
        <f>IF(AU30-AU31&lt;&gt;AU72,"WARNING","")</f>
        <v/>
      </c>
      <c r="AV136" s="10166" t="str">
        <f>IF(AV30-AV31&lt;&gt;AV72,"WARNING","")</f>
        <v/>
      </c>
      <c r="AW136" s="10166" t="str">
        <f>IF(AW30-AW31&lt;&gt;AW72,"WARNING","")</f>
        <v/>
      </c>
      <c r="AX136" s="10166" t="str">
        <f>IF(AX30-AX31&lt;&gt;AX72,"WARNING","")</f>
        <v/>
      </c>
      <c r="AY136" s="10166" t="str">
        <f>IF(AY30-AY31&lt;&gt;AY72,"WARNING","")</f>
        <v/>
      </c>
      <c r="AZ136" s="10166" t="str">
        <f>IF(AZ30-AZ31&lt;&gt;AZ72,"WARNING","")</f>
        <v/>
      </c>
      <c r="BA136" s="10166" t="str">
        <f>IF(BA30-BA31&lt;&gt;BA72,"WARNING","")</f>
        <v/>
      </c>
      <c r="BB136" s="10166" t="str">
        <f>IF(BB30-BB31&lt;&gt;BB72,"WARNING","")</f>
        <v/>
      </c>
      <c r="BC136" s="10166" t="str">
        <f>IF(BC30-BC31&lt;&gt;BC72,"WARNING","")</f>
        <v/>
      </c>
      <c r="BD136" s="10166" t="str">
        <f>IF(BD30-BD31&lt;&gt;BD72,"WARNING","")</f>
        <v/>
      </c>
      <c r="BE136" s="10166" t="str">
        <f>IF(BE30-BE31&lt;&gt;BE72,"WARNING","")</f>
        <v/>
      </c>
      <c r="BF136" s="10166" t="str">
        <f>IF(BF30-BF31&lt;&gt;BF72,"WARNING","")</f>
        <v/>
      </c>
      <c r="BG136" s="10166" t="str">
        <f>IF(BG30-BG31&lt;&gt;BG72,"WARNING","")</f>
        <v/>
      </c>
      <c r="BH136" s="10166" t="str">
        <f>IF(BH30-BH31&lt;&gt;BH72,"WARNING","")</f>
        <v/>
      </c>
      <c r="BI136" s="10166" t="str">
        <f>IF(BI30-BI31&lt;&gt;BI72,"WARNING","")</f>
        <v/>
      </c>
      <c r="BJ136" s="10166" t="str">
        <f>IF(BJ30-BJ31&lt;&gt;BJ72,"WARNING","")</f>
        <v/>
      </c>
      <c r="BL136" s="1387"/>
      <c r="BM136" s="1863"/>
      <c r="BN136" s="1863"/>
      <c r="BO136" s="1387"/>
      <c r="BP136" s="1387"/>
      <c r="BQ136" s="1387"/>
      <c r="BR136" s="1387"/>
      <c r="BS136" s="1863"/>
      <c r="BT136" s="1387"/>
      <c r="BU136" s="1387"/>
      <c r="BV136" s="771"/>
      <c r="BW136" s="1387"/>
      <c r="BX136" s="1387"/>
      <c r="BY136" s="1387"/>
      <c r="BZ136" s="1387"/>
      <c r="CA136" s="1387"/>
      <c r="CB136" s="1859"/>
      <c r="CC136" s="793"/>
      <c r="CD136" s="793"/>
      <c r="CE136" s="793"/>
      <c r="CF136" s="793"/>
      <c r="CG136" s="1868">
        <v>11</v>
      </c>
    </row>
    <row s="12874" customFormat="1" customHeight="1" ht="11.549999999999999">
      <c r="A137" s="1214"/>
      <c r="B137" s="1863"/>
      <c r="C137" s="1863"/>
      <c r="D137" s="578"/>
      <c r="J137" s="4250"/>
      <c r="K137" s="4250"/>
      <c r="L137" s="4250"/>
      <c r="M137" s="4250"/>
      <c r="N137" s="4250"/>
      <c r="O137" s="4250"/>
      <c r="P137" s="10164"/>
      <c r="Q137" s="10164"/>
      <c r="R137" s="10164"/>
      <c r="S137" s="10164"/>
      <c r="T137" s="10164"/>
      <c r="U137" s="10164"/>
      <c r="V137" s="10164"/>
      <c r="W137" s="10164"/>
      <c r="X137" s="10164"/>
      <c r="Y137" s="10164"/>
      <c r="Z137" s="10164"/>
      <c r="AA137" s="10164"/>
      <c r="AB137" s="10164"/>
      <c r="AC137" s="10164"/>
      <c r="AD137" s="10164"/>
      <c r="AE137" s="10164"/>
      <c r="AF137" s="10164"/>
      <c r="AG137" s="10164"/>
      <c r="AH137" s="10164"/>
      <c r="AI137" s="10164"/>
      <c r="AJ137" s="10164"/>
      <c r="AK137" s="10164"/>
      <c r="AL137" s="10164"/>
      <c r="AM137" s="10164"/>
      <c r="AN137" s="10164"/>
      <c r="AO137" s="10164"/>
      <c r="AP137" s="10164"/>
      <c r="AQ137" s="10164"/>
      <c r="AR137" s="10164"/>
      <c r="AS137" s="10164"/>
      <c r="AT137" s="10164"/>
      <c r="AU137" s="10164"/>
      <c r="AV137" s="10164"/>
      <c r="AW137" s="10164"/>
      <c r="AX137" s="10164"/>
      <c r="AY137" s="10164"/>
      <c r="AZ137" s="10164"/>
      <c r="BA137" s="10164"/>
      <c r="BB137" s="10164"/>
      <c r="BC137" s="10164"/>
      <c r="BD137" s="10164"/>
      <c r="BE137" s="10164"/>
      <c r="BF137" s="10164"/>
      <c r="BG137" s="10164"/>
      <c r="BH137" s="10164"/>
      <c r="BI137" s="10164"/>
      <c r="BJ137" s="10164"/>
      <c r="BL137" s="1387"/>
      <c r="BM137" s="1863"/>
      <c r="BN137" s="1863"/>
      <c r="BO137" s="1387"/>
      <c r="BP137" s="1387"/>
      <c r="BQ137" s="1387"/>
      <c r="BR137" s="1387"/>
      <c r="BS137" s="1863"/>
      <c r="BT137" s="1387"/>
      <c r="BU137" s="1387"/>
      <c r="BV137" s="771"/>
      <c r="BW137" s="1387"/>
      <c r="BX137" s="1387"/>
      <c r="BY137" s="1387"/>
      <c r="BZ137" s="1387"/>
      <c r="CA137" s="1387"/>
      <c r="CB137" s="1859"/>
      <c r="CC137" s="793"/>
      <c r="CD137" s="793"/>
      <c r="CE137" s="793"/>
      <c r="CF137" s="793"/>
      <c r="CG137" s="1868">
        <v>11</v>
      </c>
    </row>
    <row s="12874" customFormat="1" customHeight="1" ht="11.549999999999999">
      <c r="A138" s="1214"/>
      <c r="B138" s="1863"/>
      <c r="C138" s="1863"/>
      <c r="D138" s="578"/>
      <c r="J138" s="4250"/>
      <c r="K138" s="4250"/>
      <c r="L138" s="4250"/>
      <c r="M138" s="4250"/>
      <c r="N138" s="4250"/>
      <c r="O138" s="4250"/>
      <c r="P138" s="10164"/>
      <c r="Q138" s="10164"/>
      <c r="R138" s="10164"/>
      <c r="S138" s="10164"/>
      <c r="T138" s="10164"/>
      <c r="U138" s="10164"/>
      <c r="V138" s="10164"/>
      <c r="W138" s="10164"/>
      <c r="X138" s="10164"/>
      <c r="Y138" s="10164"/>
      <c r="Z138" s="10164"/>
      <c r="AA138" s="10164"/>
      <c r="AB138" s="10164"/>
      <c r="AC138" s="10164"/>
      <c r="AD138" s="10164"/>
      <c r="AE138" s="10164"/>
      <c r="AF138" s="10164"/>
      <c r="AG138" s="10164"/>
      <c r="AH138" s="10164"/>
      <c r="AI138" s="10164"/>
      <c r="AJ138" s="10164"/>
      <c r="AK138" s="10164"/>
      <c r="AL138" s="10164"/>
      <c r="AM138" s="10164"/>
      <c r="AN138" s="10164"/>
      <c r="AO138" s="10164"/>
      <c r="AP138" s="10164"/>
      <c r="AQ138" s="10164"/>
      <c r="AR138" s="10164"/>
      <c r="AS138" s="10164"/>
      <c r="AT138" s="10164"/>
      <c r="AU138" s="10164"/>
      <c r="AV138" s="10164"/>
      <c r="AW138" s="10164"/>
      <c r="AX138" s="10164"/>
      <c r="AY138" s="10164"/>
      <c r="AZ138" s="10164"/>
      <c r="BA138" s="10164"/>
      <c r="BB138" s="10164"/>
      <c r="BC138" s="10164"/>
      <c r="BD138" s="10164"/>
      <c r="BE138" s="10164"/>
      <c r="BF138" s="10164"/>
      <c r="BG138" s="10164"/>
      <c r="BH138" s="10164"/>
      <c r="BI138" s="10164"/>
      <c r="BJ138" s="10164"/>
      <c r="BL138" s="1387"/>
      <c r="BM138" s="1863"/>
      <c r="BN138" s="1863"/>
      <c r="BO138" s="1387"/>
      <c r="BP138" s="1387"/>
      <c r="BQ138" s="1387"/>
      <c r="BR138" s="1387"/>
      <c r="BS138" s="1863"/>
      <c r="BT138" s="1387"/>
      <c r="BU138" s="1387"/>
      <c r="BV138" s="771"/>
      <c r="BW138" s="1387"/>
      <c r="BX138" s="1387"/>
      <c r="BY138" s="1387"/>
      <c r="BZ138" s="1387"/>
      <c r="CA138" s="1387"/>
      <c r="CB138" s="1859"/>
      <c r="CC138" s="793"/>
      <c r="CD138" s="793"/>
      <c r="CE138" s="793"/>
      <c r="CF138" s="793"/>
      <c r="CG138" s="1868">
        <v>11</v>
      </c>
    </row>
    <row s="12874" customFormat="1" customHeight="1" ht="11.549999999999999">
      <c r="A139" s="1214"/>
      <c r="B139" s="1863"/>
      <c r="C139" s="1863"/>
      <c r="D139" s="578"/>
      <c r="J139" s="4250"/>
      <c r="K139" s="4250"/>
      <c r="L139" s="4250"/>
      <c r="M139" s="4250"/>
      <c r="N139" s="4250"/>
      <c r="O139" s="4250"/>
      <c r="P139" s="10164"/>
      <c r="Q139" s="10164"/>
      <c r="R139" s="10164"/>
      <c r="S139" s="10164"/>
      <c r="T139" s="10164"/>
      <c r="U139" s="10164"/>
      <c r="V139" s="10164"/>
      <c r="W139" s="10164"/>
      <c r="X139" s="10164"/>
      <c r="Y139" s="10164"/>
      <c r="Z139" s="10164"/>
      <c r="AA139" s="10164"/>
      <c r="AB139" s="10164"/>
      <c r="AC139" s="10164"/>
      <c r="AD139" s="10164"/>
      <c r="AE139" s="10164"/>
      <c r="AF139" s="10164"/>
      <c r="AG139" s="10164"/>
      <c r="AH139" s="10164"/>
      <c r="AI139" s="10164"/>
      <c r="AJ139" s="10164"/>
      <c r="AK139" s="10164"/>
      <c r="AL139" s="10164"/>
      <c r="AM139" s="10164"/>
      <c r="AN139" s="10164"/>
      <c r="AO139" s="10164"/>
      <c r="AP139" s="10164"/>
      <c r="AQ139" s="10164"/>
      <c r="AR139" s="10164"/>
      <c r="AS139" s="10164"/>
      <c r="AT139" s="10164"/>
      <c r="AU139" s="10164"/>
      <c r="AV139" s="10164"/>
      <c r="AW139" s="10164"/>
      <c r="AX139" s="10164"/>
      <c r="AY139" s="10164"/>
      <c r="AZ139" s="10164"/>
      <c r="BA139" s="10164"/>
      <c r="BB139" s="10164"/>
      <c r="BC139" s="10164"/>
      <c r="BD139" s="10164"/>
      <c r="BE139" s="10164"/>
      <c r="BF139" s="10164"/>
      <c r="BG139" s="10164"/>
      <c r="BH139" s="10164"/>
      <c r="BI139" s="10164"/>
      <c r="BJ139" s="10164"/>
      <c r="BL139" s="1387"/>
      <c r="BM139" s="1863"/>
      <c r="BN139" s="1863"/>
      <c r="BO139" s="1387"/>
      <c r="BP139" s="1387"/>
      <c r="BQ139" s="1387"/>
      <c r="BR139" s="1387"/>
      <c r="BS139" s="1863"/>
      <c r="BT139" s="1387"/>
      <c r="BU139" s="1387"/>
      <c r="BV139" s="771"/>
      <c r="BW139" s="1387"/>
      <c r="BX139" s="1387"/>
      <c r="BY139" s="1387"/>
      <c r="BZ139" s="1387"/>
      <c r="CA139" s="1387"/>
      <c r="CB139" s="1859"/>
      <c r="CC139" s="793"/>
      <c r="CD139" s="793"/>
      <c r="CE139" s="793"/>
      <c r="CF139" s="793"/>
      <c r="CG139" s="1868">
        <v>11</v>
      </c>
    </row>
    <row s="12874" customFormat="1" customHeight="1" ht="11.549999999999999">
      <c r="A140" s="1214"/>
      <c r="B140" s="1863"/>
      <c r="C140" s="1863"/>
      <c r="D140" s="578"/>
      <c r="J140" s="4250"/>
      <c r="K140" s="4250"/>
      <c r="L140" s="4250"/>
      <c r="M140" s="4250"/>
      <c r="N140" s="4250"/>
      <c r="O140" s="4250"/>
      <c r="P140" s="10164"/>
      <c r="Q140" s="10164"/>
      <c r="R140" s="10164"/>
      <c r="S140" s="10164"/>
      <c r="T140" s="10164"/>
      <c r="U140" s="10164"/>
      <c r="V140" s="10164"/>
      <c r="W140" s="10164"/>
      <c r="X140" s="10164"/>
      <c r="Y140" s="10164"/>
      <c r="Z140" s="10164"/>
      <c r="AA140" s="10164"/>
      <c r="AB140" s="10164"/>
      <c r="AC140" s="10164"/>
      <c r="AD140" s="10164"/>
      <c r="AE140" s="10164"/>
      <c r="AF140" s="10164"/>
      <c r="AG140" s="10164"/>
      <c r="AH140" s="10164"/>
      <c r="AI140" s="10164"/>
      <c r="AJ140" s="10164"/>
      <c r="AK140" s="10164"/>
      <c r="AL140" s="10164"/>
      <c r="AM140" s="10164"/>
      <c r="AN140" s="10164"/>
      <c r="AO140" s="10164"/>
      <c r="AP140" s="10164"/>
      <c r="AQ140" s="10164"/>
      <c r="AR140" s="10164"/>
      <c r="AS140" s="10164"/>
      <c r="AT140" s="10164"/>
      <c r="AU140" s="10164"/>
      <c r="AV140" s="10164"/>
      <c r="AW140" s="10164"/>
      <c r="AX140" s="10164"/>
      <c r="AY140" s="10164"/>
      <c r="AZ140" s="10164"/>
      <c r="BA140" s="10164"/>
      <c r="BB140" s="10164"/>
      <c r="BC140" s="10164"/>
      <c r="BD140" s="10164"/>
      <c r="BE140" s="10164"/>
      <c r="BF140" s="10164"/>
      <c r="BG140" s="10164"/>
      <c r="BH140" s="10164"/>
      <c r="BI140" s="10164"/>
      <c r="BJ140" s="10164"/>
      <c r="BL140" s="1387"/>
      <c r="BM140" s="1863"/>
      <c r="BN140" s="1863"/>
      <c r="BO140" s="1387"/>
      <c r="BP140" s="1387"/>
      <c r="BQ140" s="1387"/>
      <c r="BR140" s="1387"/>
      <c r="BS140" s="1863"/>
      <c r="BT140" s="1387"/>
      <c r="BU140" s="1387"/>
      <c r="BV140" s="771"/>
      <c r="BW140" s="1387"/>
      <c r="BX140" s="1387"/>
      <c r="BY140" s="1387"/>
      <c r="BZ140" s="1387"/>
      <c r="CA140" s="1387"/>
      <c r="CB140" s="1859"/>
      <c r="CC140" s="793"/>
      <c r="CD140" s="793"/>
      <c r="CE140" s="793"/>
      <c r="CF140" s="793"/>
      <c r="CG140" s="1868">
        <v>11</v>
      </c>
    </row>
    <row s="12874" customFormat="1" customHeight="1" ht="11.549999999999999">
      <c r="A141" s="1214"/>
      <c r="B141" s="1863"/>
      <c r="C141" s="1863"/>
      <c r="D141" s="578"/>
      <c r="J141" s="4250"/>
      <c r="K141" s="4250"/>
      <c r="L141" s="4250"/>
      <c r="M141" s="4250"/>
      <c r="N141" s="4250"/>
      <c r="O141" s="4250"/>
      <c r="P141" s="10164"/>
      <c r="Q141" s="10164"/>
      <c r="R141" s="10164"/>
      <c r="S141" s="10164"/>
      <c r="T141" s="10164"/>
      <c r="U141" s="10164"/>
      <c r="V141" s="10164"/>
      <c r="W141" s="10164"/>
      <c r="X141" s="10164"/>
      <c r="Y141" s="10164"/>
      <c r="Z141" s="10164"/>
      <c r="AA141" s="10164"/>
      <c r="AB141" s="10164"/>
      <c r="AC141" s="10164"/>
      <c r="AD141" s="10164"/>
      <c r="AE141" s="10164"/>
      <c r="AF141" s="10164"/>
      <c r="AG141" s="10164"/>
      <c r="AH141" s="10164"/>
      <c r="AI141" s="10164"/>
      <c r="AJ141" s="10164"/>
      <c r="AK141" s="10164"/>
      <c r="AL141" s="10164"/>
      <c r="AM141" s="10164"/>
      <c r="AN141" s="10164"/>
      <c r="AO141" s="10164"/>
      <c r="AP141" s="10164"/>
      <c r="AQ141" s="10164"/>
      <c r="AR141" s="10164"/>
      <c r="AS141" s="10164"/>
      <c r="AT141" s="10164"/>
      <c r="AU141" s="10164"/>
      <c r="AV141" s="10164"/>
      <c r="AW141" s="10164"/>
      <c r="AX141" s="10164"/>
      <c r="AY141" s="10164"/>
      <c r="AZ141" s="10164"/>
      <c r="BA141" s="10164"/>
      <c r="BB141" s="10164"/>
      <c r="BC141" s="10164"/>
      <c r="BD141" s="10164"/>
      <c r="BE141" s="10164"/>
      <c r="BF141" s="10164"/>
      <c r="BG141" s="10164"/>
      <c r="BH141" s="10164"/>
      <c r="BI141" s="10164"/>
      <c r="BJ141" s="10164"/>
      <c r="BL141" s="1387"/>
      <c r="BM141" s="1863"/>
      <c r="BN141" s="1863"/>
      <c r="BO141" s="1387"/>
      <c r="BP141" s="1387"/>
      <c r="BQ141" s="1387"/>
      <c r="BR141" s="1387"/>
      <c r="BS141" s="1863"/>
      <c r="BT141" s="1387"/>
      <c r="BU141" s="1387"/>
      <c r="BV141" s="771"/>
      <c r="BW141" s="1387"/>
      <c r="BX141" s="1387"/>
      <c r="BY141" s="1387"/>
      <c r="BZ141" s="1387"/>
      <c r="CA141" s="1387"/>
      <c r="CB141" s="1859"/>
      <c r="CC141" s="793"/>
      <c r="CD141" s="793"/>
      <c r="CE141" s="793"/>
      <c r="CF141" s="793"/>
      <c r="CG141" s="1868">
        <v>11</v>
      </c>
    </row>
    <row s="12874" customFormat="1" customHeight="1" ht="11.549999999999999">
      <c r="A142" s="1214"/>
      <c r="B142" s="1863"/>
      <c r="C142" s="1863"/>
      <c r="D142" s="578"/>
      <c r="J142" s="4250"/>
      <c r="K142" s="4250"/>
      <c r="L142" s="4250"/>
      <c r="M142" s="4250"/>
      <c r="N142" s="4250"/>
      <c r="O142" s="4250"/>
      <c r="P142" s="10164"/>
      <c r="Q142" s="10164"/>
      <c r="R142" s="10164"/>
      <c r="S142" s="10164"/>
      <c r="T142" s="10164"/>
      <c r="U142" s="10164"/>
      <c r="V142" s="10164"/>
      <c r="W142" s="10164"/>
      <c r="X142" s="10164"/>
      <c r="Y142" s="10164"/>
      <c r="Z142" s="10164"/>
      <c r="AA142" s="10164"/>
      <c r="AB142" s="10164"/>
      <c r="AC142" s="10164"/>
      <c r="AD142" s="10164"/>
      <c r="AE142" s="10164"/>
      <c r="AF142" s="10164"/>
      <c r="AG142" s="10164"/>
      <c r="AH142" s="10164"/>
      <c r="AI142" s="10164"/>
      <c r="AJ142" s="10164"/>
      <c r="AK142" s="10164"/>
      <c r="AL142" s="10164"/>
      <c r="AM142" s="10164"/>
      <c r="AN142" s="10164"/>
      <c r="AO142" s="10164"/>
      <c r="AP142" s="10164"/>
      <c r="AQ142" s="10164"/>
      <c r="AR142" s="10164"/>
      <c r="AS142" s="10164"/>
      <c r="AT142" s="10164"/>
      <c r="AU142" s="10164"/>
      <c r="AV142" s="10164"/>
      <c r="AW142" s="10164"/>
      <c r="AX142" s="10164"/>
      <c r="AY142" s="10164"/>
      <c r="AZ142" s="10164"/>
      <c r="BA142" s="10164"/>
      <c r="BB142" s="10164"/>
      <c r="BC142" s="10164"/>
      <c r="BD142" s="10164"/>
      <c r="BE142" s="10164"/>
      <c r="BF142" s="10164"/>
      <c r="BG142" s="10164"/>
      <c r="BH142" s="10164"/>
      <c r="BI142" s="10164"/>
      <c r="BJ142" s="10164"/>
      <c r="BL142" s="1387"/>
      <c r="BM142" s="1863"/>
      <c r="BN142" s="1863"/>
      <c r="BO142" s="1387"/>
      <c r="BP142" s="1387"/>
      <c r="BQ142" s="1387"/>
      <c r="BR142" s="1387"/>
      <c r="BS142" s="1863"/>
      <c r="BT142" s="1387"/>
      <c r="BU142" s="1387"/>
      <c r="BV142" s="771"/>
      <c r="BW142" s="1387"/>
      <c r="BX142" s="1387"/>
      <c r="BY142" s="1387"/>
      <c r="BZ142" s="1387"/>
      <c r="CA142" s="1387"/>
      <c r="CB142" s="1859"/>
      <c r="CC142" s="793"/>
      <c r="CD142" s="793"/>
      <c r="CE142" s="793"/>
      <c r="CF142" s="793"/>
      <c r="CG142" s="1868">
        <v>11</v>
      </c>
    </row>
    <row s="12874" customFormat="1" customHeight="1" ht="11.549999999999999">
      <c r="A143" s="1214"/>
      <c r="B143" s="1863"/>
      <c r="C143" s="1863"/>
      <c r="D143" s="578"/>
      <c r="J143" s="4250"/>
      <c r="K143" s="4250"/>
      <c r="L143" s="4250"/>
      <c r="M143" s="4250"/>
      <c r="N143" s="4250"/>
      <c r="O143" s="4250"/>
      <c r="P143" s="10164"/>
      <c r="Q143" s="10164"/>
      <c r="R143" s="10164"/>
      <c r="S143" s="10164"/>
      <c r="T143" s="10164"/>
      <c r="U143" s="10164"/>
      <c r="V143" s="10164"/>
      <c r="W143" s="10164"/>
      <c r="X143" s="10164"/>
      <c r="Y143" s="10164"/>
      <c r="Z143" s="10164"/>
      <c r="AA143" s="10164"/>
      <c r="AB143" s="10164"/>
      <c r="AC143" s="10164"/>
      <c r="AD143" s="10164"/>
      <c r="AE143" s="10164"/>
      <c r="AF143" s="10164"/>
      <c r="AG143" s="10164"/>
      <c r="AH143" s="10164"/>
      <c r="AI143" s="10164"/>
      <c r="AJ143" s="10164"/>
      <c r="AK143" s="10164"/>
      <c r="AL143" s="10164"/>
      <c r="AM143" s="10164"/>
      <c r="AN143" s="10164"/>
      <c r="AO143" s="10164"/>
      <c r="AP143" s="10164"/>
      <c r="AQ143" s="10164"/>
      <c r="AR143" s="10164"/>
      <c r="AS143" s="10164"/>
      <c r="AT143" s="10164"/>
      <c r="AU143" s="10164"/>
      <c r="AV143" s="10164"/>
      <c r="AW143" s="10164"/>
      <c r="AX143" s="10164"/>
      <c r="AY143" s="10164"/>
      <c r="AZ143" s="10164"/>
      <c r="BA143" s="10164"/>
      <c r="BB143" s="10164"/>
      <c r="BC143" s="10164"/>
      <c r="BD143" s="10164"/>
      <c r="BE143" s="10164"/>
      <c r="BF143" s="10164"/>
      <c r="BG143" s="10164"/>
      <c r="BH143" s="10164"/>
      <c r="BI143" s="10164"/>
      <c r="BJ143" s="10164"/>
      <c r="BL143" s="1387"/>
      <c r="BM143" s="1863"/>
      <c r="BN143" s="1863"/>
      <c r="BO143" s="1387"/>
      <c r="BP143" s="1387"/>
      <c r="BQ143" s="1387"/>
      <c r="BR143" s="1387"/>
      <c r="BS143" s="1863"/>
      <c r="BT143" s="1387"/>
      <c r="BU143" s="1387"/>
      <c r="BV143" s="771"/>
      <c r="BW143" s="1387"/>
      <c r="BX143" s="1387"/>
      <c r="BY143" s="1387"/>
      <c r="BZ143" s="1387"/>
      <c r="CA143" s="1387"/>
      <c r="CB143" s="1859"/>
      <c r="CC143" s="793"/>
      <c r="CD143" s="793"/>
      <c r="CE143" s="793"/>
      <c r="CF143" s="793"/>
      <c r="CG143" s="1868">
        <v>11</v>
      </c>
    </row>
    <row s="12874" customFormat="1" customHeight="1" ht="11.549999999999999">
      <c r="A144" s="1214"/>
      <c r="B144" s="1863"/>
      <c r="C144" s="1863"/>
      <c r="D144" s="578"/>
      <c r="J144" s="4250"/>
      <c r="K144" s="4250"/>
      <c r="L144" s="4250"/>
      <c r="M144" s="4250"/>
      <c r="N144" s="4250"/>
      <c r="O144" s="4250"/>
      <c r="P144" s="10164"/>
      <c r="Q144" s="10164"/>
      <c r="R144" s="10164"/>
      <c r="S144" s="10164"/>
      <c r="T144" s="10164"/>
      <c r="U144" s="10164"/>
      <c r="V144" s="10164"/>
      <c r="W144" s="10164"/>
      <c r="X144" s="10164"/>
      <c r="Y144" s="10164"/>
      <c r="Z144" s="10164"/>
      <c r="AA144" s="10164"/>
      <c r="AB144" s="10164"/>
      <c r="AC144" s="10164"/>
      <c r="AD144" s="10164"/>
      <c r="AE144" s="10164"/>
      <c r="AF144" s="10164"/>
      <c r="AG144" s="10164"/>
      <c r="AH144" s="10164"/>
      <c r="AI144" s="10164"/>
      <c r="AJ144" s="10164"/>
      <c r="AK144" s="10164"/>
      <c r="AL144" s="10164"/>
      <c r="AM144" s="10164"/>
      <c r="AN144" s="10164"/>
      <c r="AO144" s="10164"/>
      <c r="AP144" s="10164"/>
      <c r="AQ144" s="10164"/>
      <c r="AR144" s="10164"/>
      <c r="AS144" s="10164"/>
      <c r="AT144" s="10164"/>
      <c r="AU144" s="10164"/>
      <c r="AV144" s="10164"/>
      <c r="AW144" s="10164"/>
      <c r="AX144" s="10164"/>
      <c r="AY144" s="10164"/>
      <c r="AZ144" s="10164"/>
      <c r="BA144" s="10164"/>
      <c r="BB144" s="10164"/>
      <c r="BC144" s="10164"/>
      <c r="BD144" s="10164"/>
      <c r="BE144" s="10164"/>
      <c r="BF144" s="10164"/>
      <c r="BG144" s="10164"/>
      <c r="BH144" s="10164"/>
      <c r="BI144" s="10164"/>
      <c r="BJ144" s="10164"/>
      <c r="BL144" s="1387"/>
      <c r="BM144" s="1863"/>
      <c r="BN144" s="1863"/>
      <c r="BO144" s="1387"/>
      <c r="BP144" s="1387"/>
      <c r="BQ144" s="1387"/>
      <c r="BR144" s="1387"/>
      <c r="BS144" s="1863"/>
      <c r="BT144" s="1387"/>
      <c r="BU144" s="1387"/>
      <c r="BV144" s="771"/>
      <c r="BW144" s="1387"/>
      <c r="BX144" s="1387"/>
      <c r="BY144" s="1387"/>
      <c r="BZ144" s="1387"/>
      <c r="CA144" s="1387"/>
      <c r="CB144" s="1859"/>
      <c r="CC144" s="793"/>
      <c r="CD144" s="793"/>
      <c r="CE144" s="793"/>
      <c r="CF144" s="793"/>
      <c r="CG144" s="1868">
        <v>11</v>
      </c>
    </row>
    <row s="12874" customFormat="1" customHeight="1" ht="11.549999999999999">
      <c r="A145" s="1214"/>
      <c r="B145" s="1863"/>
      <c r="C145" s="1863"/>
      <c r="D145" s="578"/>
      <c r="J145" s="4250"/>
      <c r="K145" s="4250"/>
      <c r="L145" s="4250"/>
      <c r="M145" s="4250"/>
      <c r="N145" s="4250"/>
      <c r="O145" s="4250"/>
      <c r="P145" s="10164"/>
      <c r="Q145" s="10164"/>
      <c r="R145" s="10164"/>
      <c r="S145" s="10164"/>
      <c r="T145" s="10164"/>
      <c r="U145" s="10164"/>
      <c r="V145" s="10164"/>
      <c r="W145" s="10164"/>
      <c r="X145" s="10164"/>
      <c r="Y145" s="10164"/>
      <c r="Z145" s="10164"/>
      <c r="AA145" s="10164"/>
      <c r="AB145" s="10164"/>
      <c r="AC145" s="10164"/>
      <c r="AD145" s="10164"/>
      <c r="AE145" s="10164"/>
      <c r="AF145" s="10164"/>
      <c r="AG145" s="10164"/>
      <c r="AH145" s="10164"/>
      <c r="AI145" s="10164"/>
      <c r="AJ145" s="10164"/>
      <c r="AK145" s="10164"/>
      <c r="AL145" s="10164"/>
      <c r="AM145" s="10164"/>
      <c r="AN145" s="10164"/>
      <c r="AO145" s="10164"/>
      <c r="AP145" s="10164"/>
      <c r="AQ145" s="10164"/>
      <c r="AR145" s="10164"/>
      <c r="AS145" s="10164"/>
      <c r="AT145" s="10164"/>
      <c r="AU145" s="10164"/>
      <c r="AV145" s="10164"/>
      <c r="AW145" s="10164"/>
      <c r="AX145" s="10164"/>
      <c r="AY145" s="10164"/>
      <c r="AZ145" s="10164"/>
      <c r="BA145" s="10164"/>
      <c r="BB145" s="10164"/>
      <c r="BC145" s="10164"/>
      <c r="BD145" s="10164"/>
      <c r="BE145" s="10164"/>
      <c r="BF145" s="10164"/>
      <c r="BG145" s="10164"/>
      <c r="BH145" s="10164"/>
      <c r="BI145" s="10164"/>
      <c r="BJ145" s="10164"/>
      <c r="BL145" s="1387"/>
      <c r="BM145" s="1863"/>
      <c r="BN145" s="1863"/>
      <c r="BO145" s="1387"/>
      <c r="BP145" s="1387"/>
      <c r="BQ145" s="1387"/>
      <c r="BR145" s="1387"/>
      <c r="BS145" s="1863"/>
      <c r="BT145" s="1387"/>
      <c r="BU145" s="1387"/>
      <c r="BV145" s="771"/>
      <c r="BW145" s="1387"/>
      <c r="BX145" s="1387"/>
      <c r="BY145" s="1387"/>
      <c r="BZ145" s="1387"/>
      <c r="CA145" s="1387"/>
      <c r="CB145" s="1859"/>
      <c r="CC145" s="793"/>
      <c r="CD145" s="793"/>
      <c r="CE145" s="793"/>
      <c r="CF145" s="793"/>
      <c r="CG145" s="1868">
        <v>11</v>
      </c>
    </row>
    <row s="12874" customFormat="1" customHeight="1" ht="11.549999999999999">
      <c r="A146" s="1214"/>
      <c r="B146" s="1863"/>
      <c r="C146" s="1863"/>
      <c r="D146" s="578"/>
      <c r="J146" s="4250"/>
      <c r="K146" s="4250"/>
      <c r="L146" s="4250"/>
      <c r="M146" s="4250"/>
      <c r="N146" s="4250"/>
      <c r="O146" s="4250"/>
      <c r="P146" s="10164"/>
      <c r="Q146" s="10164"/>
      <c r="R146" s="10164"/>
      <c r="S146" s="10164"/>
      <c r="T146" s="10164"/>
      <c r="U146" s="10164"/>
      <c r="V146" s="10164"/>
      <c r="W146" s="10164"/>
      <c r="X146" s="10164"/>
      <c r="Y146" s="10164"/>
      <c r="Z146" s="10164"/>
      <c r="AA146" s="10164"/>
      <c r="AB146" s="10164"/>
      <c r="AC146" s="10164"/>
      <c r="AD146" s="10164"/>
      <c r="AE146" s="10164"/>
      <c r="AF146" s="10164"/>
      <c r="AG146" s="10164"/>
      <c r="AH146" s="10164"/>
      <c r="AI146" s="10164"/>
      <c r="AJ146" s="10164"/>
      <c r="AK146" s="10164"/>
      <c r="AL146" s="10164"/>
      <c r="AM146" s="10164"/>
      <c r="AN146" s="10164"/>
      <c r="AO146" s="10164"/>
      <c r="AP146" s="10164"/>
      <c r="AQ146" s="10164"/>
      <c r="AR146" s="10164"/>
      <c r="AS146" s="10164"/>
      <c r="AT146" s="10164"/>
      <c r="AU146" s="10164"/>
      <c r="AV146" s="10164"/>
      <c r="AW146" s="10164"/>
      <c r="AX146" s="10164"/>
      <c r="AY146" s="10164"/>
      <c r="AZ146" s="10164"/>
      <c r="BA146" s="10164"/>
      <c r="BB146" s="10164"/>
      <c r="BC146" s="10164"/>
      <c r="BD146" s="10164"/>
      <c r="BE146" s="10164"/>
      <c r="BF146" s="10164"/>
      <c r="BG146" s="10164"/>
      <c r="BH146" s="10164"/>
      <c r="BI146" s="10164"/>
      <c r="BJ146" s="10164"/>
      <c r="BL146" s="1387"/>
      <c r="BM146" s="1863"/>
      <c r="BN146" s="1863"/>
      <c r="BO146" s="1387"/>
      <c r="BP146" s="1387"/>
      <c r="BQ146" s="1387"/>
      <c r="BR146" s="1387"/>
      <c r="BS146" s="1863"/>
      <c r="BT146" s="1387"/>
      <c r="BU146" s="1387"/>
      <c r="BV146" s="771"/>
      <c r="BW146" s="1387"/>
      <c r="BX146" s="1387"/>
      <c r="BY146" s="1387"/>
      <c r="BZ146" s="1387"/>
      <c r="CA146" s="1387"/>
      <c r="CB146" s="1859"/>
      <c r="CC146" s="793"/>
      <c r="CD146" s="793"/>
      <c r="CE146" s="793"/>
      <c r="CF146" s="793"/>
      <c r="CG146" s="1868">
        <v>11</v>
      </c>
    </row>
    <row s="12874" customFormat="1" customHeight="1" ht="11.549999999999999">
      <c r="A147" s="1214"/>
      <c r="B147" s="1863"/>
      <c r="C147" s="1863"/>
      <c r="D147" s="578"/>
      <c r="J147" s="4250"/>
      <c r="K147" s="4250"/>
      <c r="L147" s="4250"/>
      <c r="M147" s="4250"/>
      <c r="N147" s="4250"/>
      <c r="O147" s="4250"/>
      <c r="P147" s="10164"/>
      <c r="Q147" s="10164"/>
      <c r="R147" s="10164"/>
      <c r="S147" s="10164"/>
      <c r="T147" s="10164"/>
      <c r="U147" s="10164"/>
      <c r="V147" s="10164"/>
      <c r="W147" s="10164"/>
      <c r="X147" s="10164"/>
      <c r="Y147" s="10164"/>
      <c r="Z147" s="10164"/>
      <c r="AA147" s="10164"/>
      <c r="AB147" s="10164"/>
      <c r="AC147" s="10164"/>
      <c r="AD147" s="10164"/>
      <c r="AE147" s="10164"/>
      <c r="AF147" s="10164"/>
      <c r="AG147" s="10164"/>
      <c r="AH147" s="10164"/>
      <c r="AI147" s="10164"/>
      <c r="AJ147" s="10164"/>
      <c r="AK147" s="10164"/>
      <c r="AL147" s="10164"/>
      <c r="AM147" s="10164"/>
      <c r="AN147" s="10164"/>
      <c r="AO147" s="10164"/>
      <c r="AP147" s="10164"/>
      <c r="AQ147" s="10164"/>
      <c r="AR147" s="10164"/>
      <c r="AS147" s="10164"/>
      <c r="AT147" s="10164"/>
      <c r="AU147" s="10164"/>
      <c r="AV147" s="10164"/>
      <c r="AW147" s="10164"/>
      <c r="AX147" s="10164"/>
      <c r="AY147" s="10164"/>
      <c r="AZ147" s="10164"/>
      <c r="BA147" s="10164"/>
      <c r="BB147" s="10164"/>
      <c r="BC147" s="10164"/>
      <c r="BD147" s="10164"/>
      <c r="BE147" s="10164"/>
      <c r="BF147" s="10164"/>
      <c r="BG147" s="10164"/>
      <c r="BH147" s="10164"/>
      <c r="BI147" s="10164"/>
      <c r="BJ147" s="10164"/>
      <c r="BL147" s="1387"/>
      <c r="BM147" s="1863"/>
      <c r="BN147" s="1863"/>
      <c r="BO147" s="1387"/>
      <c r="BP147" s="1387"/>
      <c r="BQ147" s="1387"/>
      <c r="BR147" s="1387"/>
      <c r="BS147" s="1863"/>
      <c r="BT147" s="1387"/>
      <c r="BU147" s="1387"/>
      <c r="BV147" s="771"/>
      <c r="BW147" s="1387"/>
      <c r="BX147" s="1387"/>
      <c r="BY147" s="1387"/>
      <c r="BZ147" s="1387"/>
      <c r="CA147" s="1387"/>
      <c r="CB147" s="1859"/>
      <c r="CC147" s="793"/>
      <c r="CD147" s="793"/>
      <c r="CE147" s="793"/>
      <c r="CF147" s="793"/>
      <c r="CG147" s="1868">
        <v>11</v>
      </c>
    </row>
    <row s="12874" customFormat="1" customHeight="1" ht="11.549999999999999">
      <c r="A148" s="1214"/>
      <c r="B148" s="1863"/>
      <c r="C148" s="1863"/>
      <c r="D148" s="578"/>
      <c r="J148" s="4250"/>
      <c r="K148" s="4250"/>
      <c r="L148" s="4250"/>
      <c r="M148" s="4250"/>
      <c r="N148" s="4250"/>
      <c r="O148" s="4250"/>
      <c r="P148" s="10164"/>
      <c r="Q148" s="10164"/>
      <c r="R148" s="10164"/>
      <c r="S148" s="10164"/>
      <c r="T148" s="10164"/>
      <c r="U148" s="10164"/>
      <c r="V148" s="10164"/>
      <c r="W148" s="10164"/>
      <c r="X148" s="10164"/>
      <c r="Y148" s="10164"/>
      <c r="Z148" s="10164"/>
      <c r="AA148" s="10164"/>
      <c r="AB148" s="10164"/>
      <c r="AC148" s="10164"/>
      <c r="AD148" s="10164"/>
      <c r="AE148" s="10164"/>
      <c r="AF148" s="10164"/>
      <c r="AG148" s="10164"/>
      <c r="AH148" s="10164"/>
      <c r="AI148" s="10164"/>
      <c r="AJ148" s="10164"/>
      <c r="AK148" s="10164"/>
      <c r="AL148" s="10164"/>
      <c r="AM148" s="10164"/>
      <c r="AN148" s="10164"/>
      <c r="AO148" s="10164"/>
      <c r="AP148" s="10164"/>
      <c r="AQ148" s="10164"/>
      <c r="AR148" s="10164"/>
      <c r="AS148" s="10164"/>
      <c r="AT148" s="10164"/>
      <c r="AU148" s="10164"/>
      <c r="AV148" s="10164"/>
      <c r="AW148" s="10164"/>
      <c r="AX148" s="10164"/>
      <c r="AY148" s="10164"/>
      <c r="AZ148" s="10164"/>
      <c r="BA148" s="10164"/>
      <c r="BB148" s="10164"/>
      <c r="BC148" s="10164"/>
      <c r="BD148" s="10164"/>
      <c r="BE148" s="10164"/>
      <c r="BF148" s="10164"/>
      <c r="BG148" s="10164"/>
      <c r="BH148" s="10164"/>
      <c r="BI148" s="10164"/>
      <c r="BJ148" s="10164"/>
      <c r="BL148" s="1387"/>
      <c r="BM148" s="1863"/>
      <c r="BN148" s="1863"/>
      <c r="BO148" s="1387"/>
      <c r="BP148" s="1387"/>
      <c r="BQ148" s="1387"/>
      <c r="BR148" s="1387"/>
      <c r="BS148" s="1863"/>
      <c r="BT148" s="1387"/>
      <c r="BU148" s="1387"/>
      <c r="BV148" s="771"/>
      <c r="BW148" s="1387"/>
      <c r="BX148" s="1387"/>
      <c r="BY148" s="1387"/>
      <c r="BZ148" s="1387"/>
      <c r="CA148" s="1387"/>
      <c r="CB148" s="1859"/>
      <c r="CC148" s="793"/>
      <c r="CD148" s="793"/>
      <c r="CE148" s="793"/>
      <c r="CF148" s="793"/>
      <c r="CG148" s="1868">
        <v>11</v>
      </c>
    </row>
    <row s="12874" customFormat="1" customHeight="1" ht="11.549999999999999">
      <c r="A149" s="1214"/>
      <c r="B149" s="1863"/>
      <c r="C149" s="1863"/>
      <c r="D149" s="578"/>
      <c r="J149" s="4250"/>
      <c r="K149" s="4250"/>
      <c r="L149" s="4250"/>
      <c r="M149" s="4250"/>
      <c r="N149" s="4250"/>
      <c r="O149" s="4250"/>
      <c r="P149" s="10164"/>
      <c r="Q149" s="10164"/>
      <c r="R149" s="10164"/>
      <c r="S149" s="10164"/>
      <c r="T149" s="10164"/>
      <c r="U149" s="10164"/>
      <c r="V149" s="10164"/>
      <c r="W149" s="10164"/>
      <c r="X149" s="10164"/>
      <c r="Y149" s="10164"/>
      <c r="Z149" s="10164"/>
      <c r="AA149" s="10164"/>
      <c r="AB149" s="10164"/>
      <c r="AC149" s="10164"/>
      <c r="AD149" s="10164"/>
      <c r="AE149" s="10164"/>
      <c r="AF149" s="10164"/>
      <c r="AG149" s="10164"/>
      <c r="AH149" s="10164"/>
      <c r="AI149" s="10164"/>
      <c r="AJ149" s="10164"/>
      <c r="AK149" s="10164"/>
      <c r="AL149" s="10164"/>
      <c r="AM149" s="10164"/>
      <c r="AN149" s="10164"/>
      <c r="AO149" s="10164"/>
      <c r="AP149" s="10164"/>
      <c r="AQ149" s="10164"/>
      <c r="AR149" s="10164"/>
      <c r="AS149" s="10164"/>
      <c r="AT149" s="10164"/>
      <c r="AU149" s="10164"/>
      <c r="AV149" s="10164"/>
      <c r="AW149" s="10164"/>
      <c r="AX149" s="10164"/>
      <c r="AY149" s="10164"/>
      <c r="AZ149" s="10164"/>
      <c r="BA149" s="10164"/>
      <c r="BB149" s="10164"/>
      <c r="BC149" s="10164"/>
      <c r="BD149" s="10164"/>
      <c r="BE149" s="10164"/>
      <c r="BF149" s="10164"/>
      <c r="BG149" s="10164"/>
      <c r="BH149" s="10164"/>
      <c r="BI149" s="10164"/>
      <c r="BJ149" s="10164"/>
      <c r="BL149" s="1387"/>
      <c r="BM149" s="1863"/>
      <c r="BN149" s="1863"/>
      <c r="BO149" s="1387"/>
      <c r="BP149" s="1387"/>
      <c r="BQ149" s="1387"/>
      <c r="BR149" s="1387"/>
      <c r="BS149" s="1863"/>
      <c r="BT149" s="1387"/>
      <c r="BU149" s="1387"/>
      <c r="BV149" s="771"/>
      <c r="BW149" s="1387"/>
      <c r="BX149" s="1387"/>
      <c r="BY149" s="1387"/>
      <c r="BZ149" s="1387"/>
      <c r="CA149" s="1387"/>
      <c r="CB149" s="1859"/>
      <c r="CC149" s="793"/>
      <c r="CD149" s="793"/>
      <c r="CE149" s="793"/>
      <c r="CF149" s="793"/>
      <c r="CG149" s="1868">
        <v>11</v>
      </c>
    </row>
    <row s="12874" customFormat="1" customHeight="1" ht="11.549999999999999">
      <c r="A150" s="1214"/>
      <c r="B150" s="1863"/>
      <c r="C150" s="1863"/>
      <c r="D150" s="578"/>
      <c r="J150" s="4250"/>
      <c r="K150" s="4250"/>
      <c r="L150" s="4250"/>
      <c r="M150" s="4250"/>
      <c r="N150" s="4250"/>
      <c r="O150" s="4250"/>
      <c r="P150" s="10164"/>
      <c r="Q150" s="10164"/>
      <c r="R150" s="10164"/>
      <c r="S150" s="10164"/>
      <c r="T150" s="10164"/>
      <c r="U150" s="10164"/>
      <c r="V150" s="10164"/>
      <c r="W150" s="10164"/>
      <c r="X150" s="10164"/>
      <c r="Y150" s="10164"/>
      <c r="Z150" s="10164"/>
      <c r="AA150" s="10164"/>
      <c r="AB150" s="10164"/>
      <c r="AC150" s="10164"/>
      <c r="AD150" s="10164"/>
      <c r="AE150" s="10164"/>
      <c r="AF150" s="10164"/>
      <c r="AG150" s="10164"/>
      <c r="AH150" s="10164"/>
      <c r="AI150" s="10164"/>
      <c r="AJ150" s="10164"/>
      <c r="AK150" s="10164"/>
      <c r="AL150" s="10164"/>
      <c r="AM150" s="10164"/>
      <c r="AN150" s="10164"/>
      <c r="AO150" s="10164"/>
      <c r="AP150" s="10164"/>
      <c r="AQ150" s="10164"/>
      <c r="AR150" s="10164"/>
      <c r="AS150" s="10164"/>
      <c r="AT150" s="10164"/>
      <c r="AU150" s="10164"/>
      <c r="AV150" s="10164"/>
      <c r="AW150" s="10164"/>
      <c r="AX150" s="10164"/>
      <c r="AY150" s="10164"/>
      <c r="AZ150" s="10164"/>
      <c r="BA150" s="10164"/>
      <c r="BB150" s="10164"/>
      <c r="BC150" s="10164"/>
      <c r="BD150" s="10164"/>
      <c r="BE150" s="10164"/>
      <c r="BF150" s="10164"/>
      <c r="BG150" s="10164"/>
      <c r="BH150" s="10164"/>
      <c r="BI150" s="10164"/>
      <c r="BJ150" s="10164"/>
      <c r="BL150" s="1387"/>
      <c r="BM150" s="1863"/>
      <c r="BN150" s="1863"/>
      <c r="BO150" s="1387"/>
      <c r="BP150" s="1387"/>
      <c r="BQ150" s="1387"/>
      <c r="BR150" s="1387"/>
      <c r="BS150" s="1863"/>
      <c r="BT150" s="1387"/>
      <c r="BU150" s="1387"/>
      <c r="BV150" s="771"/>
      <c r="BW150" s="1387"/>
      <c r="BX150" s="1387"/>
      <c r="BY150" s="1387"/>
      <c r="BZ150" s="1387"/>
      <c r="CA150" s="1387"/>
      <c r="CB150" s="1859"/>
      <c r="CC150" s="793"/>
      <c r="CD150" s="793"/>
      <c r="CE150" s="793"/>
      <c r="CF150" s="793"/>
      <c r="CG150" s="1868">
        <v>11</v>
      </c>
    </row>
    <row s="12874" customFormat="1" customHeight="1" ht="11.549999999999999">
      <c r="A151" s="1214"/>
      <c r="B151" s="1863"/>
      <c r="C151" s="1863"/>
      <c r="D151" s="578"/>
      <c r="J151" s="4250"/>
      <c r="K151" s="4250"/>
      <c r="L151" s="4250"/>
      <c r="M151" s="4250"/>
      <c r="N151" s="4250"/>
      <c r="O151" s="4250"/>
      <c r="P151" s="10164"/>
      <c r="Q151" s="10164"/>
      <c r="R151" s="10164"/>
      <c r="S151" s="10164"/>
      <c r="T151" s="10164"/>
      <c r="U151" s="10164"/>
      <c r="V151" s="10164"/>
      <c r="W151" s="10164"/>
      <c r="X151" s="10164"/>
      <c r="Y151" s="10164"/>
      <c r="Z151" s="10164"/>
      <c r="AA151" s="10164"/>
      <c r="AB151" s="10164"/>
      <c r="AC151" s="10164"/>
      <c r="AD151" s="10164"/>
      <c r="AE151" s="10164"/>
      <c r="AF151" s="10164"/>
      <c r="AG151" s="10164"/>
      <c r="AH151" s="10164"/>
      <c r="AI151" s="10164"/>
      <c r="AJ151" s="10164"/>
      <c r="AK151" s="10164"/>
      <c r="AL151" s="10164"/>
      <c r="AM151" s="10164"/>
      <c r="AN151" s="10164"/>
      <c r="AO151" s="10164"/>
      <c r="AP151" s="10164"/>
      <c r="AQ151" s="10164"/>
      <c r="AR151" s="10164"/>
      <c r="AS151" s="10164"/>
      <c r="AT151" s="10164"/>
      <c r="AU151" s="10164"/>
      <c r="AV151" s="10164"/>
      <c r="AW151" s="10164"/>
      <c r="AX151" s="10164"/>
      <c r="AY151" s="10164"/>
      <c r="AZ151" s="10164"/>
      <c r="BA151" s="10164"/>
      <c r="BB151" s="10164"/>
      <c r="BC151" s="10164"/>
      <c r="BD151" s="10164"/>
      <c r="BE151" s="10164"/>
      <c r="BF151" s="10164"/>
      <c r="BG151" s="10164"/>
      <c r="BH151" s="10164"/>
      <c r="BI151" s="10164"/>
      <c r="BJ151" s="10164"/>
      <c r="BL151" s="1387"/>
      <c r="BM151" s="1863"/>
      <c r="BN151" s="1863"/>
      <c r="BO151" s="1387"/>
      <c r="BP151" s="1387"/>
      <c r="BQ151" s="1387"/>
      <c r="BR151" s="1387"/>
      <c r="BS151" s="1863"/>
      <c r="BT151" s="1387"/>
      <c r="BU151" s="1387"/>
      <c r="BV151" s="771"/>
      <c r="BW151" s="1387"/>
      <c r="BX151" s="1387"/>
      <c r="BY151" s="1387"/>
      <c r="BZ151" s="1387"/>
      <c r="CA151" s="1387"/>
      <c r="CB151" s="1859"/>
      <c r="CC151" s="793"/>
      <c r="CD151" s="793"/>
      <c r="CE151" s="793"/>
      <c r="CF151" s="793"/>
      <c r="CG151" s="1868">
        <v>11</v>
      </c>
    </row>
    <row s="12874" customFormat="1" customHeight="1" ht="11.549999999999999">
      <c r="A152" s="1214"/>
      <c r="B152" s="1863"/>
      <c r="C152" s="1863"/>
      <c r="D152" s="578"/>
      <c r="J152" s="4250"/>
      <c r="K152" s="4250"/>
      <c r="L152" s="4250"/>
      <c r="M152" s="4250"/>
      <c r="N152" s="4250"/>
      <c r="O152" s="4250"/>
      <c r="P152" s="10164"/>
      <c r="Q152" s="10164"/>
      <c r="R152" s="10164"/>
      <c r="S152" s="10164"/>
      <c r="T152" s="10164"/>
      <c r="U152" s="10164"/>
      <c r="V152" s="10164"/>
      <c r="W152" s="10164"/>
      <c r="X152" s="10164"/>
      <c r="Y152" s="10164"/>
      <c r="Z152" s="10164"/>
      <c r="AA152" s="10164"/>
      <c r="AB152" s="10164"/>
      <c r="AC152" s="10164"/>
      <c r="AD152" s="10164"/>
      <c r="AE152" s="10164"/>
      <c r="AF152" s="10164"/>
      <c r="AG152" s="10164"/>
      <c r="AH152" s="10164"/>
      <c r="AI152" s="10164"/>
      <c r="AJ152" s="10164"/>
      <c r="AK152" s="10164"/>
      <c r="AL152" s="10164"/>
      <c r="AM152" s="10164"/>
      <c r="AN152" s="10164"/>
      <c r="AO152" s="10164"/>
      <c r="AP152" s="10164"/>
      <c r="AQ152" s="10164"/>
      <c r="AR152" s="10164"/>
      <c r="AS152" s="10164"/>
      <c r="AT152" s="10164"/>
      <c r="AU152" s="10164"/>
      <c r="AV152" s="10164"/>
      <c r="AW152" s="10164"/>
      <c r="AX152" s="10164"/>
      <c r="AY152" s="10164"/>
      <c r="AZ152" s="10164"/>
      <c r="BA152" s="10164"/>
      <c r="BB152" s="10164"/>
      <c r="BC152" s="10164"/>
      <c r="BD152" s="10164"/>
      <c r="BE152" s="10164"/>
      <c r="BF152" s="10164"/>
      <c r="BG152" s="10164"/>
      <c r="BH152" s="10164"/>
      <c r="BI152" s="10164"/>
      <c r="BJ152" s="10164"/>
      <c r="BL152" s="1387"/>
      <c r="BM152" s="1863"/>
      <c r="BN152" s="1863"/>
      <c r="BO152" s="1387"/>
      <c r="BP152" s="1387"/>
      <c r="BQ152" s="1387"/>
      <c r="BR152" s="1387"/>
      <c r="BS152" s="1863"/>
      <c r="BT152" s="1387"/>
      <c r="BU152" s="1387"/>
      <c r="BV152" s="771"/>
      <c r="BW152" s="1387"/>
      <c r="BX152" s="1387"/>
      <c r="BY152" s="1387"/>
      <c r="BZ152" s="1387"/>
      <c r="CA152" s="1387"/>
      <c r="CB152" s="1859"/>
      <c r="CC152" s="793"/>
      <c r="CD152" s="793"/>
      <c r="CE152" s="793"/>
      <c r="CF152" s="793"/>
      <c r="CG152" s="1868">
        <v>11</v>
      </c>
    </row>
    <row s="12874" customFormat="1" customHeight="1" ht="11.549999999999999">
      <c r="A153" s="1214"/>
      <c r="B153" s="1863"/>
      <c r="C153" s="1863"/>
      <c r="D153" s="578"/>
      <c r="J153" s="4250"/>
      <c r="K153" s="4250"/>
      <c r="L153" s="4250"/>
      <c r="M153" s="4250"/>
      <c r="N153" s="4250"/>
      <c r="O153" s="4250"/>
      <c r="P153" s="10164"/>
      <c r="Q153" s="10164"/>
      <c r="R153" s="10164"/>
      <c r="S153" s="10164"/>
      <c r="T153" s="10164"/>
      <c r="U153" s="10164"/>
      <c r="V153" s="10164"/>
      <c r="W153" s="10164"/>
      <c r="X153" s="10164"/>
      <c r="Y153" s="10164"/>
      <c r="Z153" s="10164"/>
      <c r="AA153" s="10164"/>
      <c r="AB153" s="10164"/>
      <c r="AC153" s="10164"/>
      <c r="AD153" s="10164"/>
      <c r="AE153" s="10164"/>
      <c r="AF153" s="10164"/>
      <c r="AG153" s="10164"/>
      <c r="AH153" s="10164"/>
      <c r="AI153" s="10164"/>
      <c r="AJ153" s="10164"/>
      <c r="AK153" s="10164"/>
      <c r="AL153" s="10164"/>
      <c r="AM153" s="10164"/>
      <c r="AN153" s="10164"/>
      <c r="AO153" s="10164"/>
      <c r="AP153" s="10164"/>
      <c r="AQ153" s="10164"/>
      <c r="AR153" s="10164"/>
      <c r="AS153" s="10164"/>
      <c r="AT153" s="10164"/>
      <c r="AU153" s="10164"/>
      <c r="AV153" s="10164"/>
      <c r="AW153" s="10164"/>
      <c r="AX153" s="10164"/>
      <c r="AY153" s="10164"/>
      <c r="AZ153" s="10164"/>
      <c r="BA153" s="10164"/>
      <c r="BB153" s="10164"/>
      <c r="BC153" s="10164"/>
      <c r="BD153" s="10164"/>
      <c r="BE153" s="10164"/>
      <c r="BF153" s="10164"/>
      <c r="BG153" s="10164"/>
      <c r="BH153" s="10164"/>
      <c r="BI153" s="10164"/>
      <c r="BJ153" s="10164"/>
      <c r="BL153" s="1387"/>
      <c r="BM153" s="1863"/>
      <c r="BN153" s="1863"/>
      <c r="BO153" s="1387"/>
      <c r="BP153" s="1387"/>
      <c r="BQ153" s="1387"/>
      <c r="BR153" s="1387"/>
      <c r="BS153" s="1863"/>
      <c r="BT153" s="1387"/>
      <c r="BU153" s="1387"/>
      <c r="BV153" s="771"/>
      <c r="BW153" s="1387"/>
      <c r="BX153" s="1387"/>
      <c r="BY153" s="1387"/>
      <c r="BZ153" s="1387"/>
      <c r="CA153" s="1387"/>
      <c r="CB153" s="1859"/>
      <c r="CC153" s="793"/>
      <c r="CD153" s="793"/>
      <c r="CE153" s="793"/>
      <c r="CF153" s="793"/>
      <c r="CG153" s="1868">
        <v>11</v>
      </c>
    </row>
    <row s="12874" customFormat="1" customHeight="1" ht="11.549999999999999">
      <c r="A154" s="1214"/>
      <c r="B154" s="1863"/>
      <c r="C154" s="1863"/>
      <c r="D154" s="578"/>
      <c r="J154" s="4250"/>
      <c r="K154" s="4250"/>
      <c r="L154" s="4250"/>
      <c r="M154" s="4250"/>
      <c r="N154" s="4250"/>
      <c r="O154" s="4250"/>
      <c r="P154" s="10164"/>
      <c r="Q154" s="10164"/>
      <c r="R154" s="10164"/>
      <c r="S154" s="10164"/>
      <c r="T154" s="10164"/>
      <c r="U154" s="10164"/>
      <c r="V154" s="10164"/>
      <c r="W154" s="10164"/>
      <c r="X154" s="10164"/>
      <c r="Y154" s="10164"/>
      <c r="Z154" s="10164"/>
      <c r="AA154" s="10164"/>
      <c r="AB154" s="10164"/>
      <c r="AC154" s="10164"/>
      <c r="AD154" s="10164"/>
      <c r="AE154" s="10164"/>
      <c r="AF154" s="10164"/>
      <c r="AG154" s="10164"/>
      <c r="AH154" s="10164"/>
      <c r="AI154" s="10164"/>
      <c r="AJ154" s="10164"/>
      <c r="AK154" s="10164"/>
      <c r="AL154" s="10164"/>
      <c r="AM154" s="10164"/>
      <c r="AN154" s="10164"/>
      <c r="AO154" s="10164"/>
      <c r="AP154" s="10164"/>
      <c r="AQ154" s="10164"/>
      <c r="AR154" s="10164"/>
      <c r="AS154" s="10164"/>
      <c r="AT154" s="10164"/>
      <c r="AU154" s="10164"/>
      <c r="AV154" s="10164"/>
      <c r="AW154" s="10164"/>
      <c r="AX154" s="10164"/>
      <c r="AY154" s="10164"/>
      <c r="AZ154" s="10164"/>
      <c r="BA154" s="10164"/>
      <c r="BB154" s="10164"/>
      <c r="BC154" s="10164"/>
      <c r="BD154" s="10164"/>
      <c r="BE154" s="10164"/>
      <c r="BF154" s="10164"/>
      <c r="BG154" s="10164"/>
      <c r="BH154" s="10164"/>
      <c r="BI154" s="10164"/>
      <c r="BJ154" s="10164"/>
      <c r="BL154" s="1387"/>
      <c r="BM154" s="1863"/>
      <c r="BN154" s="1863"/>
      <c r="BO154" s="1387"/>
      <c r="BP154" s="1387"/>
      <c r="BQ154" s="1387"/>
      <c r="BR154" s="1387"/>
      <c r="BS154" s="1863"/>
      <c r="BT154" s="1387"/>
      <c r="BU154" s="1387"/>
      <c r="BV154" s="771"/>
      <c r="BW154" s="1387"/>
      <c r="BX154" s="1387"/>
      <c r="BY154" s="1387"/>
      <c r="BZ154" s="1387"/>
      <c r="CA154" s="1387"/>
      <c r="CB154" s="1859"/>
      <c r="CC154" s="793"/>
      <c r="CD154" s="793"/>
      <c r="CE154" s="793"/>
      <c r="CF154" s="793"/>
      <c r="CG154" s="1868">
        <v>11</v>
      </c>
    </row>
    <row s="12874" customFormat="1" customHeight="1" ht="11.549999999999999">
      <c r="A155" s="1214"/>
      <c r="B155" s="1863"/>
      <c r="C155" s="1863"/>
      <c r="D155" s="578"/>
      <c r="J155" s="4250"/>
      <c r="K155" s="4250"/>
      <c r="L155" s="4250"/>
      <c r="M155" s="4250"/>
      <c r="N155" s="4250"/>
      <c r="O155" s="4250"/>
      <c r="P155" s="10164"/>
      <c r="Q155" s="10164"/>
      <c r="R155" s="10164"/>
      <c r="S155" s="10164"/>
      <c r="T155" s="10164"/>
      <c r="U155" s="10164"/>
      <c r="V155" s="10164"/>
      <c r="W155" s="10164"/>
      <c r="X155" s="10164"/>
      <c r="Y155" s="10164"/>
      <c r="Z155" s="10164"/>
      <c r="AA155" s="10164"/>
      <c r="AB155" s="10164"/>
      <c r="AC155" s="10164"/>
      <c r="AD155" s="10164"/>
      <c r="AE155" s="10164"/>
      <c r="AF155" s="10164"/>
      <c r="AG155" s="10164"/>
      <c r="AH155" s="10164"/>
      <c r="AI155" s="10164"/>
      <c r="AJ155" s="10164"/>
      <c r="AK155" s="10164"/>
      <c r="AL155" s="10164"/>
      <c r="AM155" s="10164"/>
      <c r="AN155" s="10164"/>
      <c r="AO155" s="10164"/>
      <c r="AP155" s="10164"/>
      <c r="AQ155" s="10164"/>
      <c r="AR155" s="10164"/>
      <c r="AS155" s="10164"/>
      <c r="AT155" s="10164"/>
      <c r="AU155" s="10164"/>
      <c r="AV155" s="10164"/>
      <c r="AW155" s="10164"/>
      <c r="AX155" s="10164"/>
      <c r="AY155" s="10164"/>
      <c r="AZ155" s="10164"/>
      <c r="BA155" s="10164"/>
      <c r="BB155" s="10164"/>
      <c r="BC155" s="10164"/>
      <c r="BD155" s="10164"/>
      <c r="BE155" s="10164"/>
      <c r="BF155" s="10164"/>
      <c r="BG155" s="10164"/>
      <c r="BH155" s="10164"/>
      <c r="BI155" s="10164"/>
      <c r="BJ155" s="10164"/>
      <c r="BL155" s="1387"/>
      <c r="BM155" s="1863"/>
      <c r="BN155" s="1863"/>
      <c r="BO155" s="1387"/>
      <c r="BP155" s="1387"/>
      <c r="BQ155" s="1387"/>
      <c r="BR155" s="1387"/>
      <c r="BS155" s="1863"/>
      <c r="BT155" s="1387"/>
      <c r="BU155" s="1387"/>
      <c r="BV155" s="771"/>
      <c r="BW155" s="1387"/>
      <c r="BX155" s="1387"/>
      <c r="BY155" s="1387"/>
      <c r="BZ155" s="1387"/>
      <c r="CA155" s="1387"/>
      <c r="CB155" s="1859"/>
      <c r="CC155" s="793"/>
      <c r="CD155" s="793"/>
      <c r="CE155" s="793"/>
      <c r="CF155" s="793"/>
      <c r="CG155" s="1868">
        <v>11</v>
      </c>
    </row>
    <row s="12874" customFormat="1" customHeight="1" ht="11.549999999999999">
      <c r="A156" s="1214"/>
      <c r="B156" s="1863"/>
      <c r="C156" s="1863"/>
      <c r="D156" s="578"/>
      <c r="J156" s="4250"/>
      <c r="K156" s="4250"/>
      <c r="L156" s="4250"/>
      <c r="M156" s="4250"/>
      <c r="N156" s="4250"/>
      <c r="O156" s="4250"/>
      <c r="P156" s="10164"/>
      <c r="Q156" s="10164"/>
      <c r="R156" s="10164"/>
      <c r="S156" s="10164"/>
      <c r="T156" s="10164"/>
      <c r="U156" s="10164"/>
      <c r="V156" s="10164"/>
      <c r="W156" s="10164"/>
      <c r="X156" s="10164"/>
      <c r="Y156" s="10164"/>
      <c r="Z156" s="10164"/>
      <c r="AA156" s="10164"/>
      <c r="AB156" s="10164"/>
      <c r="AC156" s="10164"/>
      <c r="AD156" s="10164"/>
      <c r="AE156" s="10164"/>
      <c r="AF156" s="10164"/>
      <c r="AG156" s="10164"/>
      <c r="AH156" s="10164"/>
      <c r="AI156" s="10164"/>
      <c r="AJ156" s="10164"/>
      <c r="AK156" s="10164"/>
      <c r="AL156" s="10164"/>
      <c r="AM156" s="10164"/>
      <c r="AN156" s="10164"/>
      <c r="AO156" s="10164"/>
      <c r="AP156" s="10164"/>
      <c r="AQ156" s="10164"/>
      <c r="AR156" s="10164"/>
      <c r="AS156" s="10164"/>
      <c r="AT156" s="10164"/>
      <c r="AU156" s="10164"/>
      <c r="AV156" s="10164"/>
      <c r="AW156" s="10164"/>
      <c r="AX156" s="10164"/>
      <c r="AY156" s="10164"/>
      <c r="AZ156" s="10164"/>
      <c r="BA156" s="10164"/>
      <c r="BB156" s="10164"/>
      <c r="BC156" s="10164"/>
      <c r="BD156" s="10164"/>
      <c r="BE156" s="10164"/>
      <c r="BF156" s="10164"/>
      <c r="BG156" s="10164"/>
      <c r="BH156" s="10164"/>
      <c r="BI156" s="10164"/>
      <c r="BJ156" s="10164"/>
      <c r="BL156" s="1387"/>
      <c r="BM156" s="1863"/>
      <c r="BN156" s="1863"/>
      <c r="BO156" s="1387"/>
      <c r="BP156" s="1387"/>
      <c r="BQ156" s="1387"/>
      <c r="BR156" s="1387"/>
      <c r="BS156" s="1863"/>
      <c r="BT156" s="1387"/>
      <c r="BU156" s="1387"/>
      <c r="BV156" s="771"/>
      <c r="BW156" s="1387"/>
      <c r="BX156" s="1387"/>
      <c r="BY156" s="1387"/>
      <c r="BZ156" s="1387"/>
      <c r="CA156" s="1387"/>
      <c r="CB156" s="1859"/>
      <c r="CC156" s="793"/>
      <c r="CD156" s="793"/>
      <c r="CE156" s="793"/>
      <c r="CF156" s="793"/>
      <c r="CG156" s="1868">
        <v>11</v>
      </c>
    </row>
    <row s="12874" customFormat="1" customHeight="1" ht="11.549999999999999">
      <c r="A157" s="1214"/>
      <c r="B157" s="1863"/>
      <c r="C157" s="1863"/>
      <c r="D157" s="578"/>
      <c r="J157" s="4250"/>
      <c r="K157" s="4250"/>
      <c r="L157" s="4250"/>
      <c r="M157" s="4250"/>
      <c r="N157" s="4250"/>
      <c r="O157" s="4250"/>
      <c r="P157" s="10164"/>
      <c r="Q157" s="10164"/>
      <c r="R157" s="10164"/>
      <c r="S157" s="10164"/>
      <c r="T157" s="10164"/>
      <c r="U157" s="10164"/>
      <c r="V157" s="10164"/>
      <c r="W157" s="10164"/>
      <c r="X157" s="10164"/>
      <c r="Y157" s="10164"/>
      <c r="Z157" s="10164"/>
      <c r="AA157" s="10164"/>
      <c r="AB157" s="10164"/>
      <c r="AC157" s="10164"/>
      <c r="AD157" s="10164"/>
      <c r="AE157" s="10164"/>
      <c r="AF157" s="10164"/>
      <c r="AG157" s="10164"/>
      <c r="AH157" s="10164"/>
      <c r="AI157" s="10164"/>
      <c r="AJ157" s="10164"/>
      <c r="AK157" s="10164"/>
      <c r="AL157" s="10164"/>
      <c r="AM157" s="10164"/>
      <c r="AN157" s="10164"/>
      <c r="AO157" s="10164"/>
      <c r="AP157" s="10164"/>
      <c r="AQ157" s="10164"/>
      <c r="AR157" s="10164"/>
      <c r="AS157" s="10164"/>
      <c r="AT157" s="10164"/>
      <c r="AU157" s="10164"/>
      <c r="AV157" s="10164"/>
      <c r="AW157" s="10164"/>
      <c r="AX157" s="10164"/>
      <c r="AY157" s="10164"/>
      <c r="AZ157" s="10164"/>
      <c r="BA157" s="10164"/>
      <c r="BB157" s="10164"/>
      <c r="BC157" s="10164"/>
      <c r="BD157" s="10164"/>
      <c r="BE157" s="10164"/>
      <c r="BF157" s="10164"/>
      <c r="BG157" s="10164"/>
      <c r="BH157" s="10164"/>
      <c r="BI157" s="10164"/>
      <c r="BJ157" s="10164"/>
      <c r="BL157" s="1387"/>
      <c r="BM157" s="1863"/>
      <c r="BN157" s="1863"/>
      <c r="BO157" s="1387"/>
      <c r="BP157" s="1387"/>
      <c r="BQ157" s="1387"/>
      <c r="BR157" s="1387"/>
      <c r="BS157" s="1863"/>
      <c r="BT157" s="1387"/>
      <c r="BU157" s="1387"/>
      <c r="BV157" s="771"/>
      <c r="BW157" s="1387"/>
      <c r="BX157" s="1387"/>
      <c r="BY157" s="1387"/>
      <c r="BZ157" s="1387"/>
      <c r="CA157" s="1387"/>
      <c r="CB157" s="1859"/>
      <c r="CC157" s="793"/>
      <c r="CD157" s="793"/>
      <c r="CE157" s="793"/>
      <c r="CF157" s="793"/>
      <c r="CG157" s="1868">
        <v>11</v>
      </c>
    </row>
    <row s="12874" customFormat="1" customHeight="1" ht="11.549999999999999">
      <c r="A158" s="1214"/>
      <c r="B158" s="1863"/>
      <c r="C158" s="1863"/>
      <c r="D158" s="578"/>
      <c r="J158" s="4250"/>
      <c r="K158" s="4250"/>
      <c r="L158" s="4250"/>
      <c r="M158" s="4250"/>
      <c r="N158" s="4250"/>
      <c r="O158" s="4250"/>
      <c r="P158" s="10164"/>
      <c r="Q158" s="10164"/>
      <c r="R158" s="10164"/>
      <c r="S158" s="10164"/>
      <c r="T158" s="10164"/>
      <c r="U158" s="10164"/>
      <c r="V158" s="10164"/>
      <c r="W158" s="10164"/>
      <c r="X158" s="10164"/>
      <c r="Y158" s="10164"/>
      <c r="Z158" s="10164"/>
      <c r="AA158" s="10164"/>
      <c r="AB158" s="10164"/>
      <c r="AC158" s="10164"/>
      <c r="AD158" s="10164"/>
      <c r="AE158" s="10164"/>
      <c r="AF158" s="10164"/>
      <c r="AG158" s="10164"/>
      <c r="AH158" s="10164"/>
      <c r="AI158" s="10164"/>
      <c r="AJ158" s="10164"/>
      <c r="AK158" s="10164"/>
      <c r="AL158" s="10164"/>
      <c r="AM158" s="10164"/>
      <c r="AN158" s="10164"/>
      <c r="AO158" s="10164"/>
      <c r="AP158" s="10164"/>
      <c r="AQ158" s="10164"/>
      <c r="AR158" s="10164"/>
      <c r="AS158" s="10164"/>
      <c r="AT158" s="10164"/>
      <c r="AU158" s="10164"/>
      <c r="AV158" s="10164"/>
      <c r="AW158" s="10164"/>
      <c r="AX158" s="10164"/>
      <c r="AY158" s="10164"/>
      <c r="AZ158" s="10164"/>
      <c r="BA158" s="10164"/>
      <c r="BB158" s="10164"/>
      <c r="BC158" s="10164"/>
      <c r="BD158" s="10164"/>
      <c r="BE158" s="10164"/>
      <c r="BF158" s="10164"/>
      <c r="BG158" s="10164"/>
      <c r="BH158" s="10164"/>
      <c r="BI158" s="10164"/>
      <c r="BJ158" s="10164"/>
      <c r="BL158" s="1387"/>
      <c r="BM158" s="1863"/>
      <c r="BN158" s="1863"/>
      <c r="BO158" s="1387"/>
      <c r="BP158" s="1387"/>
      <c r="BQ158" s="1387"/>
      <c r="BR158" s="1387"/>
      <c r="BS158" s="1863"/>
      <c r="BT158" s="1387"/>
      <c r="BU158" s="1387"/>
      <c r="BV158" s="771"/>
      <c r="BW158" s="1387"/>
      <c r="BX158" s="1387"/>
      <c r="BY158" s="1387"/>
      <c r="BZ158" s="1387"/>
      <c r="CA158" s="1387"/>
      <c r="CB158" s="1859"/>
      <c r="CC158" s="793"/>
      <c r="CD158" s="793"/>
      <c r="CE158" s="793"/>
      <c r="CF158" s="793"/>
      <c r="CG158" s="1868">
        <v>11</v>
      </c>
    </row>
    <row s="12874" customFormat="1" customHeight="1" ht="11.549999999999999">
      <c r="A159" s="1214"/>
      <c r="B159" s="1863"/>
      <c r="C159" s="1863"/>
      <c r="D159" s="578"/>
      <c r="J159" s="4250"/>
      <c r="K159" s="4250"/>
      <c r="L159" s="4250"/>
      <c r="M159" s="4250"/>
      <c r="N159" s="4250"/>
      <c r="O159" s="4250"/>
      <c r="P159" s="10164"/>
      <c r="Q159" s="10164"/>
      <c r="R159" s="10164"/>
      <c r="S159" s="10164"/>
      <c r="T159" s="10164"/>
      <c r="U159" s="10164"/>
      <c r="V159" s="10164"/>
      <c r="W159" s="10164"/>
      <c r="X159" s="10164"/>
      <c r="Y159" s="10164"/>
      <c r="Z159" s="10164"/>
      <c r="AA159" s="10164"/>
      <c r="AB159" s="10164"/>
      <c r="AC159" s="10164"/>
      <c r="AD159" s="10164"/>
      <c r="AE159" s="10164"/>
      <c r="AF159" s="10164"/>
      <c r="AG159" s="10164"/>
      <c r="AH159" s="10164"/>
      <c r="AI159" s="10164"/>
      <c r="AJ159" s="10164"/>
      <c r="AK159" s="10164"/>
      <c r="AL159" s="10164"/>
      <c r="AM159" s="10164"/>
      <c r="AN159" s="10164"/>
      <c r="AO159" s="10164"/>
      <c r="AP159" s="10164"/>
      <c r="AQ159" s="10164"/>
      <c r="AR159" s="10164"/>
      <c r="AS159" s="10164"/>
      <c r="AT159" s="10164"/>
      <c r="AU159" s="10164"/>
      <c r="AV159" s="10164"/>
      <c r="AW159" s="10164"/>
      <c r="AX159" s="10164"/>
      <c r="AY159" s="10164"/>
      <c r="AZ159" s="10164"/>
      <c r="BA159" s="10164"/>
      <c r="BB159" s="10164"/>
      <c r="BC159" s="10164"/>
      <c r="BD159" s="10164"/>
      <c r="BE159" s="10164"/>
      <c r="BF159" s="10164"/>
      <c r="BG159" s="10164"/>
      <c r="BH159" s="10164"/>
      <c r="BI159" s="10164"/>
      <c r="BJ159" s="10164"/>
      <c r="BL159" s="1387"/>
      <c r="BM159" s="1863"/>
      <c r="BN159" s="1863"/>
      <c r="BO159" s="1387"/>
      <c r="BP159" s="1387"/>
      <c r="BQ159" s="1387"/>
      <c r="BR159" s="1387"/>
      <c r="BS159" s="1863"/>
      <c r="BT159" s="1387"/>
      <c r="BU159" s="1387"/>
      <c r="BV159" s="771"/>
      <c r="BW159" s="1387"/>
      <c r="BX159" s="1387"/>
      <c r="BY159" s="1387"/>
      <c r="BZ159" s="1387"/>
      <c r="CA159" s="1387"/>
      <c r="CB159" s="1859"/>
      <c r="CC159" s="793"/>
      <c r="CD159" s="793"/>
      <c r="CE159" s="793"/>
      <c r="CF159" s="793"/>
      <c r="CG159" s="1868">
        <v>11</v>
      </c>
    </row>
    <row s="12874" customFormat="1" customHeight="1" ht="11.549999999999999">
      <c r="A160" s="1214"/>
      <c r="B160" s="1863"/>
      <c r="C160" s="1863"/>
      <c r="D160" s="578"/>
      <c r="J160" s="4250"/>
      <c r="K160" s="4250"/>
      <c r="L160" s="4250"/>
      <c r="M160" s="4250"/>
      <c r="N160" s="4250"/>
      <c r="O160" s="4250"/>
      <c r="P160" s="10164"/>
      <c r="Q160" s="10164"/>
      <c r="R160" s="10164"/>
      <c r="S160" s="10164"/>
      <c r="T160" s="10164"/>
      <c r="U160" s="10164"/>
      <c r="V160" s="10164"/>
      <c r="W160" s="10164"/>
      <c r="X160" s="10164"/>
      <c r="Y160" s="10164"/>
      <c r="Z160" s="10164"/>
      <c r="AA160" s="10164"/>
      <c r="AB160" s="10164"/>
      <c r="AC160" s="10164"/>
      <c r="AD160" s="10164"/>
      <c r="AE160" s="10164"/>
      <c r="AF160" s="10164"/>
      <c r="AG160" s="10164"/>
      <c r="AH160" s="10164"/>
      <c r="AI160" s="10164"/>
      <c r="AJ160" s="10164"/>
      <c r="AK160" s="10164"/>
      <c r="AL160" s="10164"/>
      <c r="AM160" s="10164"/>
      <c r="AN160" s="10164"/>
      <c r="AO160" s="10164"/>
      <c r="AP160" s="10164"/>
      <c r="AQ160" s="10164"/>
      <c r="AR160" s="10164"/>
      <c r="AS160" s="10164"/>
      <c r="AT160" s="10164"/>
      <c r="AU160" s="10164"/>
      <c r="AV160" s="10164"/>
      <c r="AW160" s="10164"/>
      <c r="AX160" s="10164"/>
      <c r="AY160" s="10164"/>
      <c r="AZ160" s="10164"/>
      <c r="BA160" s="10164"/>
      <c r="BB160" s="10164"/>
      <c r="BC160" s="10164"/>
      <c r="BD160" s="10164"/>
      <c r="BE160" s="10164"/>
      <c r="BF160" s="10164"/>
      <c r="BG160" s="10164"/>
      <c r="BH160" s="10164"/>
      <c r="BI160" s="10164"/>
      <c r="BJ160" s="10164"/>
      <c r="BL160" s="1387"/>
      <c r="BM160" s="1863"/>
      <c r="BN160" s="1863"/>
      <c r="BO160" s="1387"/>
      <c r="BP160" s="1387"/>
      <c r="BQ160" s="1387"/>
      <c r="BR160" s="1387"/>
      <c r="BS160" s="1863"/>
      <c r="BT160" s="1387"/>
      <c r="BU160" s="1387"/>
      <c r="BV160" s="771"/>
      <c r="BW160" s="1387"/>
      <c r="BX160" s="1387"/>
      <c r="BY160" s="1387"/>
      <c r="BZ160" s="1387"/>
      <c r="CA160" s="1387"/>
      <c r="CB160" s="1859"/>
      <c r="CC160" s="793"/>
      <c r="CD160" s="793"/>
      <c r="CE160" s="793"/>
      <c r="CF160" s="793"/>
      <c r="CG160" s="1868">
        <v>11</v>
      </c>
    </row>
    <row s="12874" customFormat="1" customHeight="1" ht="11.549999999999999">
      <c r="A161" s="1214"/>
      <c r="B161" s="1863"/>
      <c r="C161" s="1863"/>
      <c r="D161" s="578"/>
      <c r="J161" s="4250"/>
      <c r="K161" s="4250"/>
      <c r="L161" s="4250"/>
      <c r="M161" s="4250"/>
      <c r="N161" s="4250"/>
      <c r="O161" s="4250"/>
      <c r="P161" s="10164"/>
      <c r="Q161" s="10164"/>
      <c r="R161" s="10164"/>
      <c r="S161" s="10164"/>
      <c r="T161" s="10164"/>
      <c r="U161" s="10164"/>
      <c r="V161" s="10164"/>
      <c r="W161" s="10164"/>
      <c r="X161" s="10164"/>
      <c r="Y161" s="10164"/>
      <c r="Z161" s="10164"/>
      <c r="AA161" s="10164"/>
      <c r="AB161" s="10164"/>
      <c r="AC161" s="10164"/>
      <c r="AD161" s="10164"/>
      <c r="AE161" s="10164"/>
      <c r="AF161" s="10164"/>
      <c r="AG161" s="10164"/>
      <c r="AH161" s="10164"/>
      <c r="AI161" s="10164"/>
      <c r="AJ161" s="10164"/>
      <c r="AK161" s="10164"/>
      <c r="AL161" s="10164"/>
      <c r="AM161" s="10164"/>
      <c r="AN161" s="10164"/>
      <c r="AO161" s="10164"/>
      <c r="AP161" s="10164"/>
      <c r="AQ161" s="10164"/>
      <c r="AR161" s="10164"/>
      <c r="AS161" s="10164"/>
      <c r="AT161" s="10164"/>
      <c r="AU161" s="10164"/>
      <c r="AV161" s="10164"/>
      <c r="AW161" s="10164"/>
      <c r="AX161" s="10164"/>
      <c r="AY161" s="10164"/>
      <c r="AZ161" s="10164"/>
      <c r="BA161" s="10164"/>
      <c r="BB161" s="10164"/>
      <c r="BC161" s="10164"/>
      <c r="BD161" s="10164"/>
      <c r="BE161" s="10164"/>
      <c r="BF161" s="10164"/>
      <c r="BG161" s="10164"/>
      <c r="BH161" s="10164"/>
      <c r="BI161" s="10164"/>
      <c r="BJ161" s="10164"/>
      <c r="BL161" s="1387"/>
      <c r="BM161" s="1863"/>
      <c r="BN161" s="1863"/>
      <c r="BO161" s="1387"/>
      <c r="BP161" s="1387"/>
      <c r="BQ161" s="1387"/>
      <c r="BR161" s="1387"/>
      <c r="BS161" s="1863"/>
      <c r="BT161" s="1387"/>
      <c r="BU161" s="1387"/>
      <c r="BV161" s="771"/>
      <c r="BW161" s="1387"/>
      <c r="BX161" s="1387"/>
      <c r="BY161" s="1387"/>
      <c r="BZ161" s="1387"/>
      <c r="CA161" s="1387"/>
      <c r="CB161" s="1859"/>
      <c r="CC161" s="793"/>
      <c r="CD161" s="793"/>
      <c r="CE161" s="793"/>
      <c r="CF161" s="793"/>
      <c r="CG161" s="1868">
        <v>11</v>
      </c>
    </row>
    <row s="12874" customFormat="1" customHeight="1" ht="11.549999999999999">
      <c r="A162" s="1214"/>
      <c r="B162" s="1863"/>
      <c r="C162" s="1863"/>
      <c r="D162" s="578"/>
      <c r="J162" s="4250"/>
      <c r="K162" s="4250"/>
      <c r="L162" s="4250"/>
      <c r="M162" s="4250"/>
      <c r="N162" s="4250"/>
      <c r="O162" s="4250"/>
      <c r="P162" s="10164"/>
      <c r="Q162" s="10164"/>
      <c r="R162" s="10164"/>
      <c r="S162" s="10164"/>
      <c r="T162" s="10164"/>
      <c r="U162" s="10164"/>
      <c r="V162" s="10164"/>
      <c r="W162" s="10164"/>
      <c r="X162" s="10164"/>
      <c r="Y162" s="10164"/>
      <c r="Z162" s="10164"/>
      <c r="AA162" s="10164"/>
      <c r="AB162" s="10164"/>
      <c r="AC162" s="10164"/>
      <c r="AD162" s="10164"/>
      <c r="AE162" s="10164"/>
      <c r="AF162" s="10164"/>
      <c r="AG162" s="10164"/>
      <c r="AH162" s="10164"/>
      <c r="AI162" s="10164"/>
      <c r="AJ162" s="10164"/>
      <c r="AK162" s="10164"/>
      <c r="AL162" s="10164"/>
      <c r="AM162" s="10164"/>
      <c r="AN162" s="10164"/>
      <c r="AO162" s="10164"/>
      <c r="AP162" s="10164"/>
      <c r="AQ162" s="10164"/>
      <c r="AR162" s="10164"/>
      <c r="AS162" s="10164"/>
      <c r="AT162" s="10164"/>
      <c r="AU162" s="10164"/>
      <c r="AV162" s="10164"/>
      <c r="AW162" s="10164"/>
      <c r="AX162" s="10164"/>
      <c r="AY162" s="10164"/>
      <c r="AZ162" s="10164"/>
      <c r="BA162" s="10164"/>
      <c r="BB162" s="10164"/>
      <c r="BC162" s="10164"/>
      <c r="BD162" s="10164"/>
      <c r="BE162" s="10164"/>
      <c r="BF162" s="10164"/>
      <c r="BG162" s="10164"/>
      <c r="BH162" s="10164"/>
      <c r="BI162" s="10164"/>
      <c r="BJ162" s="10164"/>
      <c r="BL162" s="1387"/>
      <c r="BM162" s="1863"/>
      <c r="BN162" s="1863"/>
      <c r="BO162" s="1387"/>
      <c r="BP162" s="1387"/>
      <c r="BQ162" s="1387"/>
      <c r="BR162" s="1387"/>
      <c r="BS162" s="1863"/>
      <c r="BT162" s="1387"/>
      <c r="BU162" s="1387"/>
      <c r="BV162" s="771"/>
      <c r="BW162" s="1387"/>
      <c r="BX162" s="1387"/>
      <c r="BY162" s="1387"/>
      <c r="BZ162" s="1387"/>
      <c r="CA162" s="1387"/>
      <c r="CB162" s="1859"/>
      <c r="CC162" s="793"/>
      <c r="CD162" s="793"/>
      <c r="CE162" s="793"/>
      <c r="CF162" s="793"/>
      <c r="CG162" s="1868">
        <v>11</v>
      </c>
    </row>
    <row s="12874" customFormat="1" customHeight="1" ht="11.549999999999999">
      <c r="A163" s="1214"/>
      <c r="B163" s="1863"/>
      <c r="C163" s="1863"/>
      <c r="D163" s="578"/>
      <c r="J163" s="4250"/>
      <c r="K163" s="4250"/>
      <c r="L163" s="4250"/>
      <c r="M163" s="4250"/>
      <c r="N163" s="4250"/>
      <c r="O163" s="4250"/>
      <c r="P163" s="10164"/>
      <c r="Q163" s="10164"/>
      <c r="R163" s="10164"/>
      <c r="S163" s="10164"/>
      <c r="T163" s="10164"/>
      <c r="U163" s="10164"/>
      <c r="V163" s="10164"/>
      <c r="W163" s="10164"/>
      <c r="X163" s="10164"/>
      <c r="Y163" s="10164"/>
      <c r="Z163" s="10164"/>
      <c r="AA163" s="10164"/>
      <c r="AB163" s="10164"/>
      <c r="AC163" s="10164"/>
      <c r="AD163" s="10164"/>
      <c r="AE163" s="10164"/>
      <c r="AF163" s="10164"/>
      <c r="AG163" s="10164"/>
      <c r="AH163" s="10164"/>
      <c r="AI163" s="10164"/>
      <c r="AJ163" s="10164"/>
      <c r="AK163" s="10164"/>
      <c r="AL163" s="10164"/>
      <c r="AM163" s="10164"/>
      <c r="AN163" s="10164"/>
      <c r="AO163" s="10164"/>
      <c r="AP163" s="10164"/>
      <c r="AQ163" s="10164"/>
      <c r="AR163" s="10164"/>
      <c r="AS163" s="10164"/>
      <c r="AT163" s="10164"/>
      <c r="AU163" s="10164"/>
      <c r="AV163" s="10164"/>
      <c r="AW163" s="10164"/>
      <c r="AX163" s="10164"/>
      <c r="AY163" s="10164"/>
      <c r="AZ163" s="10164"/>
      <c r="BA163" s="10164"/>
      <c r="BB163" s="10164"/>
      <c r="BC163" s="10164"/>
      <c r="BD163" s="10164"/>
      <c r="BE163" s="10164"/>
      <c r="BF163" s="10164"/>
      <c r="BG163" s="10164"/>
      <c r="BH163" s="10164"/>
      <c r="BI163" s="10164"/>
      <c r="BJ163" s="10164"/>
      <c r="BL163" s="1387"/>
      <c r="BM163" s="1863"/>
      <c r="BN163" s="1863"/>
      <c r="BO163" s="1387"/>
      <c r="BP163" s="1387"/>
      <c r="BQ163" s="1387"/>
      <c r="BR163" s="1387"/>
      <c r="BS163" s="1863"/>
      <c r="BT163" s="1387"/>
      <c r="BU163" s="1387"/>
      <c r="BV163" s="771"/>
      <c r="BW163" s="1387"/>
      <c r="BX163" s="1387"/>
      <c r="BY163" s="1387"/>
      <c r="BZ163" s="1387"/>
      <c r="CA163" s="1387"/>
      <c r="CB163" s="1859"/>
      <c r="CC163" s="793"/>
      <c r="CD163" s="793"/>
      <c r="CE163" s="793"/>
      <c r="CF163" s="793"/>
      <c r="CG163" s="1868">
        <v>11</v>
      </c>
    </row>
    <row s="12874" customFormat="1" customHeight="1" ht="11.549999999999999">
      <c r="A164" s="1214"/>
      <c r="B164" s="1863"/>
      <c r="C164" s="1863"/>
      <c r="D164" s="578"/>
      <c r="J164" s="4250"/>
      <c r="K164" s="4250"/>
      <c r="L164" s="4250"/>
      <c r="M164" s="4250"/>
      <c r="N164" s="4250"/>
      <c r="O164" s="4250"/>
      <c r="P164" s="10164"/>
      <c r="Q164" s="10164"/>
      <c r="R164" s="10164"/>
      <c r="S164" s="10164"/>
      <c r="T164" s="10164"/>
      <c r="U164" s="10164"/>
      <c r="V164" s="10164"/>
      <c r="W164" s="10164"/>
      <c r="X164" s="10164"/>
      <c r="Y164" s="10164"/>
      <c r="Z164" s="10164"/>
      <c r="AA164" s="10164"/>
      <c r="AB164" s="10164"/>
      <c r="AC164" s="10164"/>
      <c r="AD164" s="10164"/>
      <c r="AE164" s="10164"/>
      <c r="AF164" s="10164"/>
      <c r="AG164" s="10164"/>
      <c r="AH164" s="10164"/>
      <c r="AI164" s="10164"/>
      <c r="AJ164" s="10164"/>
      <c r="AK164" s="10164"/>
      <c r="AL164" s="10164"/>
      <c r="AM164" s="10164"/>
      <c r="AN164" s="10164"/>
      <c r="AO164" s="10164"/>
      <c r="AP164" s="10164"/>
      <c r="AQ164" s="10164"/>
      <c r="AR164" s="10164"/>
      <c r="AS164" s="10164"/>
      <c r="AT164" s="10164"/>
      <c r="AU164" s="10164"/>
      <c r="AV164" s="10164"/>
      <c r="AW164" s="10164"/>
      <c r="AX164" s="10164"/>
      <c r="AY164" s="10164"/>
      <c r="AZ164" s="10164"/>
      <c r="BA164" s="10164"/>
      <c r="BB164" s="10164"/>
      <c r="BC164" s="10164"/>
      <c r="BD164" s="10164"/>
      <c r="BE164" s="10164"/>
      <c r="BF164" s="10164"/>
      <c r="BG164" s="10164"/>
      <c r="BH164" s="10164"/>
      <c r="BI164" s="10164"/>
      <c r="BJ164" s="10164"/>
      <c r="BL164" s="1387"/>
      <c r="BM164" s="1863"/>
      <c r="BN164" s="1863"/>
      <c r="BO164" s="1387"/>
      <c r="BP164" s="1387"/>
      <c r="BQ164" s="1387"/>
      <c r="BR164" s="1387"/>
      <c r="BS164" s="1863"/>
      <c r="BT164" s="1387"/>
      <c r="BU164" s="1387"/>
      <c r="BV164" s="771"/>
      <c r="BW164" s="1387"/>
      <c r="BX164" s="1387"/>
      <c r="BY164" s="1387"/>
      <c r="BZ164" s="1387"/>
      <c r="CA164" s="1387"/>
      <c r="CB164" s="1859"/>
      <c r="CC164" s="793"/>
      <c r="CD164" s="793"/>
      <c r="CE164" s="793"/>
      <c r="CF164" s="793"/>
      <c r="CG164" s="1868">
        <v>11</v>
      </c>
    </row>
    <row s="12874" customFormat="1" customHeight="1" ht="11.549999999999999">
      <c r="A165" s="1214"/>
      <c r="B165" s="1863"/>
      <c r="C165" s="1863"/>
      <c r="D165" s="578"/>
      <c r="J165" s="4250"/>
      <c r="K165" s="4250"/>
      <c r="L165" s="4250"/>
      <c r="M165" s="4250"/>
      <c r="N165" s="4250"/>
      <c r="O165" s="4250"/>
      <c r="P165" s="10164"/>
      <c r="Q165" s="10164"/>
      <c r="R165" s="10164"/>
      <c r="S165" s="10164"/>
      <c r="T165" s="10164"/>
      <c r="U165" s="10164"/>
      <c r="V165" s="10164"/>
      <c r="W165" s="10164"/>
      <c r="X165" s="10164"/>
      <c r="Y165" s="10164"/>
      <c r="Z165" s="10164"/>
      <c r="AA165" s="10164"/>
      <c r="AB165" s="10164"/>
      <c r="AC165" s="10164"/>
      <c r="AD165" s="10164"/>
      <c r="AE165" s="10164"/>
      <c r="AF165" s="10164"/>
      <c r="AG165" s="10164"/>
      <c r="AH165" s="10164"/>
      <c r="AI165" s="10164"/>
      <c r="AJ165" s="10164"/>
      <c r="AK165" s="10164"/>
      <c r="AL165" s="10164"/>
      <c r="AM165" s="10164"/>
      <c r="AN165" s="10164"/>
      <c r="AO165" s="10164"/>
      <c r="AP165" s="10164"/>
      <c r="AQ165" s="10164"/>
      <c r="AR165" s="10164"/>
      <c r="AS165" s="10164"/>
      <c r="AT165" s="10164"/>
      <c r="AU165" s="10164"/>
      <c r="AV165" s="10164"/>
      <c r="AW165" s="10164"/>
      <c r="AX165" s="10164"/>
      <c r="AY165" s="10164"/>
      <c r="AZ165" s="10164"/>
      <c r="BA165" s="10164"/>
      <c r="BB165" s="10164"/>
      <c r="BC165" s="10164"/>
      <c r="BD165" s="10164"/>
      <c r="BE165" s="10164"/>
      <c r="BF165" s="10164"/>
      <c r="BG165" s="10164"/>
      <c r="BH165" s="10164"/>
      <c r="BI165" s="10164"/>
      <c r="BJ165" s="10164"/>
      <c r="BL165" s="1387"/>
      <c r="BM165" s="1863"/>
      <c r="BN165" s="1863"/>
      <c r="BO165" s="1387"/>
      <c r="BP165" s="1387"/>
      <c r="BQ165" s="1387"/>
      <c r="BR165" s="1387"/>
      <c r="BS165" s="1863"/>
      <c r="BT165" s="1387"/>
      <c r="BU165" s="1387"/>
      <c r="BV165" s="771"/>
      <c r="BW165" s="1387"/>
      <c r="BX165" s="1387"/>
      <c r="BY165" s="1387"/>
      <c r="BZ165" s="1387"/>
      <c r="CA165" s="1387"/>
      <c r="CB165" s="1859"/>
      <c r="CC165" s="793"/>
      <c r="CD165" s="793"/>
      <c r="CE165" s="793"/>
      <c r="CF165" s="793"/>
      <c r="CG165" s="1868">
        <v>11</v>
      </c>
    </row>
    <row s="12874" customFormat="1" customHeight="1" ht="11.549999999999999">
      <c r="A166" s="1214"/>
      <c r="B166" s="1863"/>
      <c r="C166" s="1863"/>
      <c r="D166" s="578"/>
      <c r="J166" s="4250"/>
      <c r="K166" s="4250"/>
      <c r="L166" s="4250"/>
      <c r="M166" s="4250"/>
      <c r="N166" s="4250"/>
      <c r="O166" s="4250"/>
      <c r="P166" s="10164"/>
      <c r="Q166" s="10164"/>
      <c r="R166" s="10164"/>
      <c r="S166" s="10164"/>
      <c r="T166" s="10164"/>
      <c r="U166" s="10164"/>
      <c r="V166" s="10164"/>
      <c r="W166" s="10164"/>
      <c r="X166" s="10164"/>
      <c r="Y166" s="10164"/>
      <c r="Z166" s="10164"/>
      <c r="AA166" s="10164"/>
      <c r="AB166" s="10164"/>
      <c r="AC166" s="10164"/>
      <c r="AD166" s="10164"/>
      <c r="AE166" s="10164"/>
      <c r="AF166" s="10164"/>
      <c r="AG166" s="10164"/>
      <c r="AH166" s="10164"/>
      <c r="AI166" s="10164"/>
      <c r="AJ166" s="10164"/>
      <c r="AK166" s="10164"/>
      <c r="AL166" s="10164"/>
      <c r="AM166" s="10164"/>
      <c r="AN166" s="10164"/>
      <c r="AO166" s="10164"/>
      <c r="AP166" s="10164"/>
      <c r="AQ166" s="10164"/>
      <c r="AR166" s="10164"/>
      <c r="AS166" s="10164"/>
      <c r="AT166" s="10164"/>
      <c r="AU166" s="10164"/>
      <c r="AV166" s="10164"/>
      <c r="AW166" s="10164"/>
      <c r="AX166" s="10164"/>
      <c r="AY166" s="10164"/>
      <c r="AZ166" s="10164"/>
      <c r="BA166" s="10164"/>
      <c r="BB166" s="10164"/>
      <c r="BC166" s="10164"/>
      <c r="BD166" s="10164"/>
      <c r="BE166" s="10164"/>
      <c r="BF166" s="10164"/>
      <c r="BG166" s="10164"/>
      <c r="BH166" s="10164"/>
      <c r="BI166" s="10164"/>
      <c r="BJ166" s="10164"/>
      <c r="BL166" s="1387"/>
      <c r="BM166" s="1863"/>
      <c r="BN166" s="1863"/>
      <c r="BO166" s="1387"/>
      <c r="BP166" s="1387"/>
      <c r="BQ166" s="1387"/>
      <c r="BR166" s="1387"/>
      <c r="BS166" s="1863"/>
      <c r="BT166" s="1387"/>
      <c r="BU166" s="1387"/>
      <c r="BV166" s="771"/>
      <c r="BW166" s="1387"/>
      <c r="BX166" s="1387"/>
      <c r="BY166" s="1387"/>
      <c r="BZ166" s="1387"/>
      <c r="CA166" s="1387"/>
      <c r="CB166" s="1859"/>
      <c r="CC166" s="793"/>
      <c r="CD166" s="793"/>
      <c r="CE166" s="793"/>
      <c r="CF166" s="793"/>
      <c r="CG166" s="1868">
        <v>11</v>
      </c>
    </row>
    <row s="12874" customFormat="1" customHeight="1" ht="11.549999999999999">
      <c r="A167" s="1214"/>
      <c r="B167" s="1863"/>
      <c r="C167" s="1863"/>
      <c r="D167" s="578"/>
      <c r="J167" s="4250"/>
      <c r="K167" s="4250"/>
      <c r="L167" s="4250"/>
      <c r="M167" s="4250"/>
      <c r="N167" s="4250"/>
      <c r="O167" s="4250"/>
      <c r="P167" s="10164"/>
      <c r="Q167" s="10164"/>
      <c r="R167" s="10164"/>
      <c r="S167" s="10164"/>
      <c r="T167" s="10164"/>
      <c r="U167" s="10164"/>
      <c r="V167" s="10164"/>
      <c r="W167" s="10164"/>
      <c r="X167" s="10164"/>
      <c r="Y167" s="10164"/>
      <c r="Z167" s="10164"/>
      <c r="AA167" s="10164"/>
      <c r="AB167" s="10164"/>
      <c r="AC167" s="10164"/>
      <c r="AD167" s="10164"/>
      <c r="AE167" s="10164"/>
      <c r="AF167" s="10164"/>
      <c r="AG167" s="10164"/>
      <c r="AH167" s="10164"/>
      <c r="AI167" s="10164"/>
      <c r="AJ167" s="10164"/>
      <c r="AK167" s="10164"/>
      <c r="AL167" s="10164"/>
      <c r="AM167" s="10164"/>
      <c r="AN167" s="10164"/>
      <c r="AO167" s="10164"/>
      <c r="AP167" s="10164"/>
      <c r="AQ167" s="10164"/>
      <c r="AR167" s="10164"/>
      <c r="AS167" s="10164"/>
      <c r="AT167" s="10164"/>
      <c r="AU167" s="10164"/>
      <c r="AV167" s="10164"/>
      <c r="AW167" s="10164"/>
      <c r="AX167" s="10164"/>
      <c r="AY167" s="10164"/>
      <c r="AZ167" s="10164"/>
      <c r="BA167" s="10164"/>
      <c r="BB167" s="10164"/>
      <c r="BC167" s="10164"/>
      <c r="BD167" s="10164"/>
      <c r="BE167" s="10164"/>
      <c r="BF167" s="10164"/>
      <c r="BG167" s="10164"/>
      <c r="BH167" s="10164"/>
      <c r="BI167" s="10164"/>
      <c r="BJ167" s="10164"/>
      <c r="BL167" s="1387"/>
      <c r="BM167" s="1863"/>
      <c r="BN167" s="1863"/>
      <c r="BO167" s="1387"/>
      <c r="BP167" s="1387"/>
      <c r="BQ167" s="1387"/>
      <c r="BR167" s="1387"/>
      <c r="BS167" s="1863"/>
      <c r="BT167" s="1387"/>
      <c r="BU167" s="1387"/>
      <c r="BV167" s="771"/>
      <c r="BW167" s="1387"/>
      <c r="BX167" s="1387"/>
      <c r="BY167" s="1387"/>
      <c r="BZ167" s="1387"/>
      <c r="CA167" s="1387"/>
      <c r="CB167" s="1859"/>
      <c r="CC167" s="793"/>
      <c r="CD167" s="793"/>
      <c r="CE167" s="793"/>
      <c r="CF167" s="793"/>
      <c r="CG167" s="1868">
        <v>11</v>
      </c>
    </row>
    <row s="12874" customFormat="1" customHeight="1" ht="11.549999999999999">
      <c r="A168" s="1214"/>
      <c r="B168" s="1863"/>
      <c r="C168" s="1863"/>
      <c r="D168" s="578"/>
      <c r="J168" s="4250"/>
      <c r="K168" s="4250"/>
      <c r="L168" s="4250"/>
      <c r="M168" s="4250"/>
      <c r="N168" s="4250"/>
      <c r="O168" s="4250"/>
      <c r="P168" s="10164"/>
      <c r="Q168" s="10164"/>
      <c r="R168" s="10164"/>
      <c r="S168" s="10164"/>
      <c r="T168" s="10164"/>
      <c r="U168" s="10164"/>
      <c r="V168" s="10164"/>
      <c r="W168" s="10164"/>
      <c r="X168" s="10164"/>
      <c r="Y168" s="10164"/>
      <c r="Z168" s="10164"/>
      <c r="AA168" s="10164"/>
      <c r="AB168" s="10164"/>
      <c r="AC168" s="10164"/>
      <c r="AD168" s="10164"/>
      <c r="AE168" s="10164"/>
      <c r="AF168" s="10164"/>
      <c r="AG168" s="10164"/>
      <c r="AH168" s="10164"/>
      <c r="AI168" s="10164"/>
      <c r="AJ168" s="10164"/>
      <c r="AK168" s="10164"/>
      <c r="AL168" s="10164"/>
      <c r="AM168" s="10164"/>
      <c r="AN168" s="10164"/>
      <c r="AO168" s="10164"/>
      <c r="AP168" s="10164"/>
      <c r="AQ168" s="10164"/>
      <c r="AR168" s="10164"/>
      <c r="AS168" s="10164"/>
      <c r="AT168" s="10164"/>
      <c r="AU168" s="10164"/>
      <c r="AV168" s="10164"/>
      <c r="AW168" s="10164"/>
      <c r="AX168" s="10164"/>
      <c r="AY168" s="10164"/>
      <c r="AZ168" s="10164"/>
      <c r="BA168" s="10164"/>
      <c r="BB168" s="10164"/>
      <c r="BC168" s="10164"/>
      <c r="BD168" s="10164"/>
      <c r="BE168" s="10164"/>
      <c r="BF168" s="10164"/>
      <c r="BG168" s="10164"/>
      <c r="BH168" s="10164"/>
      <c r="BI168" s="10164"/>
      <c r="BJ168" s="10164"/>
      <c r="BL168" s="1387"/>
      <c r="BM168" s="1863"/>
      <c r="BN168" s="1863"/>
      <c r="BO168" s="1387"/>
      <c r="BP168" s="1387"/>
      <c r="BQ168" s="1387"/>
      <c r="BR168" s="1387"/>
      <c r="BS168" s="1863"/>
      <c r="BT168" s="1387"/>
      <c r="BU168" s="1387"/>
      <c r="BV168" s="771"/>
      <c r="BW168" s="1387"/>
      <c r="BX168" s="1387"/>
      <c r="BY168" s="1387"/>
      <c r="BZ168" s="1387"/>
      <c r="CA168" s="1387"/>
      <c r="CB168" s="1859"/>
      <c r="CC168" s="793"/>
      <c r="CD168" s="793"/>
      <c r="CE168" s="793"/>
      <c r="CF168" s="793"/>
      <c r="CG168" s="1868">
        <v>11</v>
      </c>
    </row>
    <row s="12874" customFormat="1" customHeight="1" ht="11.549999999999999">
      <c r="A169" s="1214"/>
      <c r="B169" s="1863"/>
      <c r="C169" s="1863"/>
      <c r="D169" s="578"/>
      <c r="J169" s="4250"/>
      <c r="K169" s="4250"/>
      <c r="L169" s="4250"/>
      <c r="M169" s="4250"/>
      <c r="N169" s="4250"/>
      <c r="O169" s="4250"/>
      <c r="P169" s="10164"/>
      <c r="Q169" s="10164"/>
      <c r="R169" s="10164"/>
      <c r="S169" s="10164"/>
      <c r="T169" s="10164"/>
      <c r="U169" s="10164"/>
      <c r="V169" s="10164"/>
      <c r="W169" s="10164"/>
      <c r="X169" s="10164"/>
      <c r="Y169" s="10164"/>
      <c r="Z169" s="10164"/>
      <c r="AA169" s="10164"/>
      <c r="AB169" s="10164"/>
      <c r="AC169" s="10164"/>
      <c r="AD169" s="10164"/>
      <c r="AE169" s="10164"/>
      <c r="AF169" s="10164"/>
      <c r="AG169" s="10164"/>
      <c r="AH169" s="10164"/>
      <c r="AI169" s="10164"/>
      <c r="AJ169" s="10164"/>
      <c r="AK169" s="10164"/>
      <c r="AL169" s="10164"/>
      <c r="AM169" s="10164"/>
      <c r="AN169" s="10164"/>
      <c r="AO169" s="10164"/>
      <c r="AP169" s="10164"/>
      <c r="AQ169" s="10164"/>
      <c r="AR169" s="10164"/>
      <c r="AS169" s="10164"/>
      <c r="AT169" s="10164"/>
      <c r="AU169" s="10164"/>
      <c r="AV169" s="10164"/>
      <c r="AW169" s="10164"/>
      <c r="AX169" s="10164"/>
      <c r="AY169" s="10164"/>
      <c r="AZ169" s="10164"/>
      <c r="BA169" s="10164"/>
      <c r="BB169" s="10164"/>
      <c r="BC169" s="10164"/>
      <c r="BD169" s="10164"/>
      <c r="BE169" s="10164"/>
      <c r="BF169" s="10164"/>
      <c r="BG169" s="10164"/>
      <c r="BH169" s="10164"/>
      <c r="BI169" s="10164"/>
      <c r="BJ169" s="10164"/>
      <c r="BL169" s="1387"/>
      <c r="BM169" s="1863"/>
      <c r="BN169" s="1863"/>
      <c r="BO169" s="1387"/>
      <c r="BP169" s="1387"/>
      <c r="BQ169" s="1387"/>
      <c r="BR169" s="1387"/>
      <c r="BS169" s="1863"/>
      <c r="BT169" s="1387"/>
      <c r="BU169" s="1387"/>
      <c r="BV169" s="771"/>
      <c r="BW169" s="1387"/>
      <c r="BX169" s="1387"/>
      <c r="BY169" s="1387"/>
      <c r="BZ169" s="1387"/>
      <c r="CA169" s="1387"/>
      <c r="CB169" s="1859"/>
      <c r="CC169" s="793"/>
      <c r="CD169" s="793"/>
      <c r="CE169" s="793"/>
      <c r="CF169" s="793"/>
      <c r="CG169" s="1868">
        <v>11</v>
      </c>
    </row>
    <row s="12874" customFormat="1" customHeight="1" ht="11.549999999999999">
      <c r="A170" s="1214"/>
      <c r="B170" s="1863"/>
      <c r="C170" s="1863"/>
      <c r="D170" s="578"/>
      <c r="J170" s="4250"/>
      <c r="K170" s="4250"/>
      <c r="L170" s="4250"/>
      <c r="M170" s="4250"/>
      <c r="N170" s="4250"/>
      <c r="O170" s="4250"/>
      <c r="P170" s="10164"/>
      <c r="Q170" s="10164"/>
      <c r="R170" s="10164"/>
      <c r="S170" s="10164"/>
      <c r="T170" s="10164"/>
      <c r="U170" s="10164"/>
      <c r="V170" s="10164"/>
      <c r="W170" s="10164"/>
      <c r="X170" s="10164"/>
      <c r="Y170" s="10164"/>
      <c r="Z170" s="10164"/>
      <c r="AA170" s="10164"/>
      <c r="AB170" s="10164"/>
      <c r="AC170" s="10164"/>
      <c r="AD170" s="10164"/>
      <c r="AE170" s="10164"/>
      <c r="AF170" s="10164"/>
      <c r="AG170" s="10164"/>
      <c r="AH170" s="10164"/>
      <c r="AI170" s="10164"/>
      <c r="AJ170" s="10164"/>
      <c r="AK170" s="10164"/>
      <c r="AL170" s="10164"/>
      <c r="AM170" s="10164"/>
      <c r="AN170" s="10164"/>
      <c r="AO170" s="10164"/>
      <c r="AP170" s="10164"/>
      <c r="AQ170" s="10164"/>
      <c r="AR170" s="10164"/>
      <c r="AS170" s="10164"/>
      <c r="AT170" s="10164"/>
      <c r="AU170" s="10164"/>
      <c r="AV170" s="10164"/>
      <c r="AW170" s="10164"/>
      <c r="AX170" s="10164"/>
      <c r="AY170" s="10164"/>
      <c r="AZ170" s="10164"/>
      <c r="BA170" s="10164"/>
      <c r="BB170" s="10164"/>
      <c r="BC170" s="10164"/>
      <c r="BD170" s="10164"/>
      <c r="BE170" s="10164"/>
      <c r="BF170" s="10164"/>
      <c r="BG170" s="10164"/>
      <c r="BH170" s="10164"/>
      <c r="BI170" s="10164"/>
      <c r="BJ170" s="10164"/>
      <c r="BL170" s="1387"/>
      <c r="BM170" s="1863"/>
      <c r="BN170" s="1863"/>
      <c r="BO170" s="1387"/>
      <c r="BP170" s="1387"/>
      <c r="BQ170" s="1387"/>
      <c r="BR170" s="1387"/>
      <c r="BS170" s="1863"/>
      <c r="BT170" s="1387"/>
      <c r="BU170" s="1387"/>
      <c r="BV170" s="771"/>
      <c r="BW170" s="1387"/>
      <c r="BX170" s="1387"/>
      <c r="BY170" s="1387"/>
      <c r="BZ170" s="1387"/>
      <c r="CA170" s="1387"/>
      <c r="CB170" s="1859"/>
      <c r="CC170" s="793"/>
      <c r="CD170" s="793"/>
      <c r="CE170" s="793"/>
      <c r="CF170" s="793"/>
      <c r="CG170" s="1868">
        <v>11</v>
      </c>
    </row>
    <row s="12874" customFormat="1" customHeight="1" ht="11.549999999999999">
      <c r="A171" s="1214"/>
      <c r="B171" s="1863"/>
      <c r="C171" s="1863"/>
      <c r="D171" s="578"/>
      <c r="J171" s="4250"/>
      <c r="K171" s="4250"/>
      <c r="L171" s="4250"/>
      <c r="M171" s="4250"/>
      <c r="N171" s="4250"/>
      <c r="O171" s="4250"/>
      <c r="P171" s="10164"/>
      <c r="Q171" s="10164"/>
      <c r="R171" s="10164"/>
      <c r="S171" s="10164"/>
      <c r="T171" s="10164"/>
      <c r="U171" s="10164"/>
      <c r="V171" s="10164"/>
      <c r="W171" s="10164"/>
      <c r="X171" s="10164"/>
      <c r="Y171" s="10164"/>
      <c r="Z171" s="10164"/>
      <c r="AA171" s="10164"/>
      <c r="AB171" s="10164"/>
      <c r="AC171" s="10164"/>
      <c r="AD171" s="10164"/>
      <c r="AE171" s="10164"/>
      <c r="AF171" s="10164"/>
      <c r="AG171" s="10164"/>
      <c r="AH171" s="10164"/>
      <c r="AI171" s="10164"/>
      <c r="AJ171" s="10164"/>
      <c r="AK171" s="10164"/>
      <c r="AL171" s="10164"/>
      <c r="AM171" s="10164"/>
      <c r="AN171" s="10164"/>
      <c r="AO171" s="10164"/>
      <c r="AP171" s="10164"/>
      <c r="AQ171" s="10164"/>
      <c r="AR171" s="10164"/>
      <c r="AS171" s="10164"/>
      <c r="AT171" s="10164"/>
      <c r="AU171" s="10164"/>
      <c r="AV171" s="10164"/>
      <c r="AW171" s="10164"/>
      <c r="AX171" s="10164"/>
      <c r="AY171" s="10164"/>
      <c r="AZ171" s="10164"/>
      <c r="BA171" s="10164"/>
      <c r="BB171" s="10164"/>
      <c r="BC171" s="10164"/>
      <c r="BD171" s="10164"/>
      <c r="BE171" s="10164"/>
      <c r="BF171" s="10164"/>
      <c r="BG171" s="10164"/>
      <c r="BH171" s="10164"/>
      <c r="BI171" s="10164"/>
      <c r="BJ171" s="10164"/>
      <c r="BL171" s="1387"/>
      <c r="BM171" s="1863"/>
      <c r="BN171" s="1863"/>
      <c r="BO171" s="1387"/>
      <c r="BP171" s="1387"/>
      <c r="BQ171" s="1387"/>
      <c r="BR171" s="1387"/>
      <c r="BS171" s="1863"/>
      <c r="BT171" s="1387"/>
      <c r="BU171" s="1387"/>
      <c r="BV171" s="771"/>
      <c r="BW171" s="1387"/>
      <c r="BX171" s="1387"/>
      <c r="BY171" s="1387"/>
      <c r="BZ171" s="1387"/>
      <c r="CA171" s="1387"/>
      <c r="CB171" s="1859"/>
      <c r="CC171" s="793"/>
      <c r="CD171" s="793"/>
      <c r="CE171" s="793"/>
      <c r="CF171" s="793"/>
      <c r="CG171" s="1868">
        <v>11</v>
      </c>
    </row>
    <row s="12874" customFormat="1" customHeight="1" ht="11.549999999999999">
      <c r="A172" s="1214"/>
      <c r="B172" s="1863"/>
      <c r="C172" s="1863"/>
      <c r="D172" s="578"/>
      <c r="J172" s="4250"/>
      <c r="K172" s="4250"/>
      <c r="L172" s="4250"/>
      <c r="M172" s="4250"/>
      <c r="N172" s="4250"/>
      <c r="O172" s="4250"/>
      <c r="P172" s="10164"/>
      <c r="Q172" s="10164"/>
      <c r="R172" s="10164"/>
      <c r="S172" s="10164"/>
      <c r="T172" s="10164"/>
      <c r="U172" s="10164"/>
      <c r="V172" s="10164"/>
      <c r="W172" s="10164"/>
      <c r="X172" s="10164"/>
      <c r="Y172" s="10164"/>
      <c r="Z172" s="10164"/>
      <c r="AA172" s="10164"/>
      <c r="AB172" s="10164"/>
      <c r="AC172" s="10164"/>
      <c r="AD172" s="10164"/>
      <c r="AE172" s="10164"/>
      <c r="AF172" s="10164"/>
      <c r="AG172" s="10164"/>
      <c r="AH172" s="10164"/>
      <c r="AI172" s="10164"/>
      <c r="AJ172" s="10164"/>
      <c r="AK172" s="10164"/>
      <c r="AL172" s="10164"/>
      <c r="AM172" s="10164"/>
      <c r="AN172" s="10164"/>
      <c r="AO172" s="10164"/>
      <c r="AP172" s="10164"/>
      <c r="AQ172" s="10164"/>
      <c r="AR172" s="10164"/>
      <c r="AS172" s="10164"/>
      <c r="AT172" s="10164"/>
      <c r="AU172" s="10164"/>
      <c r="AV172" s="10164"/>
      <c r="AW172" s="10164"/>
      <c r="AX172" s="10164"/>
      <c r="AY172" s="10164"/>
      <c r="AZ172" s="10164"/>
      <c r="BA172" s="10164"/>
      <c r="BB172" s="10164"/>
      <c r="BC172" s="10164"/>
      <c r="BD172" s="10164"/>
      <c r="BE172" s="10164"/>
      <c r="BF172" s="10164"/>
      <c r="BG172" s="10164"/>
      <c r="BH172" s="10164"/>
      <c r="BI172" s="10164"/>
      <c r="BJ172" s="10164"/>
      <c r="BL172" s="1387"/>
      <c r="BM172" s="1863"/>
      <c r="BN172" s="1863"/>
      <c r="BO172" s="1387"/>
      <c r="BP172" s="1387"/>
      <c r="BQ172" s="1387"/>
      <c r="BR172" s="1387"/>
      <c r="BS172" s="1863"/>
      <c r="BT172" s="1387"/>
      <c r="BU172" s="1387"/>
      <c r="BV172" s="771"/>
      <c r="BW172" s="1387"/>
      <c r="BX172" s="1387"/>
      <c r="BY172" s="1387"/>
      <c r="BZ172" s="1387"/>
      <c r="CA172" s="1387"/>
      <c r="CB172" s="1859"/>
      <c r="CC172" s="793"/>
      <c r="CD172" s="793"/>
      <c r="CE172" s="793"/>
      <c r="CF172" s="793"/>
      <c r="CG172" s="1868">
        <v>11</v>
      </c>
    </row>
    <row s="12874" customFormat="1" customHeight="1" ht="11.549999999999999">
      <c r="A173" s="1214"/>
      <c r="B173" s="1863"/>
      <c r="C173" s="1863"/>
      <c r="D173" s="578"/>
      <c r="J173" s="4250"/>
      <c r="K173" s="4250"/>
      <c r="L173" s="4250"/>
      <c r="M173" s="4250"/>
      <c r="N173" s="4250"/>
      <c r="O173" s="4250"/>
      <c r="P173" s="10164"/>
      <c r="Q173" s="10164"/>
      <c r="R173" s="10164"/>
      <c r="S173" s="10164"/>
      <c r="T173" s="10164"/>
      <c r="U173" s="10164"/>
      <c r="V173" s="10164"/>
      <c r="W173" s="10164"/>
      <c r="X173" s="10164"/>
      <c r="Y173" s="10164"/>
      <c r="Z173" s="10164"/>
      <c r="AA173" s="10164"/>
      <c r="AB173" s="10164"/>
      <c r="AC173" s="10164"/>
      <c r="AD173" s="10164"/>
      <c r="AE173" s="10164"/>
      <c r="AF173" s="10164"/>
      <c r="AG173" s="10164"/>
      <c r="AH173" s="10164"/>
      <c r="AI173" s="10164"/>
      <c r="AJ173" s="10164"/>
      <c r="AK173" s="10164"/>
      <c r="AL173" s="10164"/>
      <c r="AM173" s="10164"/>
      <c r="AN173" s="10164"/>
      <c r="AO173" s="10164"/>
      <c r="AP173" s="10164"/>
      <c r="AQ173" s="10164"/>
      <c r="AR173" s="10164"/>
      <c r="AS173" s="10164"/>
      <c r="AT173" s="10164"/>
      <c r="AU173" s="10164"/>
      <c r="AV173" s="10164"/>
      <c r="AW173" s="10164"/>
      <c r="AX173" s="10164"/>
      <c r="AY173" s="10164"/>
      <c r="AZ173" s="10164"/>
      <c r="BA173" s="10164"/>
      <c r="BB173" s="10164"/>
      <c r="BC173" s="10164"/>
      <c r="BD173" s="10164"/>
      <c r="BE173" s="10164"/>
      <c r="BF173" s="10164"/>
      <c r="BG173" s="10164"/>
      <c r="BH173" s="10164"/>
      <c r="BI173" s="10164"/>
      <c r="BJ173" s="10164"/>
      <c r="BL173" s="1387"/>
      <c r="BM173" s="1863"/>
      <c r="BN173" s="1863"/>
      <c r="BO173" s="1387"/>
      <c r="BP173" s="1387"/>
      <c r="BQ173" s="1387"/>
      <c r="BR173" s="1387"/>
      <c r="BS173" s="1863"/>
      <c r="BT173" s="1387"/>
      <c r="BU173" s="1387"/>
      <c r="BV173" s="771"/>
      <c r="BW173" s="1387"/>
      <c r="BX173" s="1387"/>
      <c r="BY173" s="1387"/>
      <c r="BZ173" s="1387"/>
      <c r="CA173" s="1387"/>
      <c r="CB173" s="1859"/>
      <c r="CC173" s="793"/>
      <c r="CD173" s="793"/>
      <c r="CE173" s="793"/>
      <c r="CF173" s="793"/>
      <c r="CG173" s="1868">
        <v>11</v>
      </c>
    </row>
    <row s="12874" customFormat="1" customHeight="1" ht="11.549999999999999">
      <c r="A174" s="1214"/>
      <c r="B174" s="1863"/>
      <c r="C174" s="1863"/>
      <c r="D174" s="578"/>
      <c r="J174" s="4250"/>
      <c r="K174" s="4250"/>
      <c r="L174" s="4250"/>
      <c r="M174" s="4250"/>
      <c r="N174" s="4250"/>
      <c r="O174" s="4250"/>
      <c r="P174" s="10164"/>
      <c r="Q174" s="10164"/>
      <c r="R174" s="10164"/>
      <c r="S174" s="10164"/>
      <c r="T174" s="10164"/>
      <c r="U174" s="10164"/>
      <c r="V174" s="10164"/>
      <c r="W174" s="10164"/>
      <c r="X174" s="10164"/>
      <c r="Y174" s="10164"/>
      <c r="Z174" s="10164"/>
      <c r="AA174" s="10164"/>
      <c r="AB174" s="10164"/>
      <c r="AC174" s="10164"/>
      <c r="AD174" s="10164"/>
      <c r="AE174" s="10164"/>
      <c r="AF174" s="10164"/>
      <c r="AG174" s="10164"/>
      <c r="AH174" s="10164"/>
      <c r="AI174" s="10164"/>
      <c r="AJ174" s="10164"/>
      <c r="AK174" s="10164"/>
      <c r="AL174" s="10164"/>
      <c r="AM174" s="10164"/>
      <c r="AN174" s="10164"/>
      <c r="AO174" s="10164"/>
      <c r="AP174" s="10164"/>
      <c r="AQ174" s="10164"/>
      <c r="AR174" s="10164"/>
      <c r="AS174" s="10164"/>
      <c r="AT174" s="10164"/>
      <c r="AU174" s="10164"/>
      <c r="AV174" s="10164"/>
      <c r="AW174" s="10164"/>
      <c r="AX174" s="10164"/>
      <c r="AY174" s="10164"/>
      <c r="AZ174" s="10164"/>
      <c r="BA174" s="10164"/>
      <c r="BB174" s="10164"/>
      <c r="BC174" s="10164"/>
      <c r="BD174" s="10164"/>
      <c r="BE174" s="10164"/>
      <c r="BF174" s="10164"/>
      <c r="BG174" s="10164"/>
      <c r="BH174" s="10164"/>
      <c r="BI174" s="10164"/>
      <c r="BJ174" s="10164"/>
      <c r="BL174" s="1387"/>
      <c r="BM174" s="1863"/>
      <c r="BN174" s="1863"/>
      <c r="BO174" s="1387"/>
      <c r="BP174" s="1387"/>
      <c r="BQ174" s="1387"/>
      <c r="BR174" s="1387"/>
      <c r="BS174" s="1863"/>
      <c r="BT174" s="1387"/>
      <c r="BU174" s="1387"/>
      <c r="BV174" s="771"/>
      <c r="BW174" s="1387"/>
      <c r="BX174" s="1387"/>
      <c r="BY174" s="1387"/>
      <c r="BZ174" s="1387"/>
      <c r="CA174" s="1387"/>
      <c r="CB174" s="1859"/>
      <c r="CC174" s="793"/>
      <c r="CD174" s="793"/>
      <c r="CE174" s="793"/>
      <c r="CF174" s="793"/>
      <c r="CG174" s="1868">
        <v>11</v>
      </c>
    </row>
    <row s="12874" customFormat="1" customHeight="1" ht="11.549999999999999">
      <c r="A175" s="1214"/>
      <c r="B175" s="1863"/>
      <c r="C175" s="1863"/>
      <c r="D175" s="578"/>
      <c r="J175" s="4250"/>
      <c r="K175" s="4250"/>
      <c r="L175" s="4250"/>
      <c r="M175" s="4250"/>
      <c r="N175" s="4250"/>
      <c r="O175" s="4250"/>
      <c r="P175" s="10164"/>
      <c r="Q175" s="10164"/>
      <c r="R175" s="10164"/>
      <c r="S175" s="10164"/>
      <c r="T175" s="10164"/>
      <c r="U175" s="10164"/>
      <c r="V175" s="10164"/>
      <c r="W175" s="10164"/>
      <c r="X175" s="10164"/>
      <c r="Y175" s="10164"/>
      <c r="Z175" s="10164"/>
      <c r="AA175" s="10164"/>
      <c r="AB175" s="10164"/>
      <c r="AC175" s="10164"/>
      <c r="AD175" s="10164"/>
      <c r="AE175" s="10164"/>
      <c r="AF175" s="10164"/>
      <c r="AG175" s="10164"/>
      <c r="AH175" s="10164"/>
      <c r="AI175" s="10164"/>
      <c r="AJ175" s="10164"/>
      <c r="AK175" s="10164"/>
      <c r="AL175" s="10164"/>
      <c r="AM175" s="10164"/>
      <c r="AN175" s="10164"/>
      <c r="AO175" s="10164"/>
      <c r="AP175" s="10164"/>
      <c r="AQ175" s="10164"/>
      <c r="AR175" s="10164"/>
      <c r="AS175" s="10164"/>
      <c r="AT175" s="10164"/>
      <c r="AU175" s="10164"/>
      <c r="AV175" s="10164"/>
      <c r="AW175" s="10164"/>
      <c r="AX175" s="10164"/>
      <c r="AY175" s="10164"/>
      <c r="AZ175" s="10164"/>
      <c r="BA175" s="10164"/>
      <c r="BB175" s="10164"/>
      <c r="BC175" s="10164"/>
      <c r="BD175" s="10164"/>
      <c r="BE175" s="10164"/>
      <c r="BF175" s="10164"/>
      <c r="BG175" s="10164"/>
      <c r="BH175" s="10164"/>
      <c r="BI175" s="10164"/>
      <c r="BJ175" s="10164"/>
      <c r="BL175" s="1387"/>
      <c r="BM175" s="1863"/>
      <c r="BN175" s="1863"/>
      <c r="BO175" s="1387"/>
      <c r="BP175" s="1387"/>
      <c r="BQ175" s="1387"/>
      <c r="BR175" s="1387"/>
      <c r="BS175" s="1863"/>
      <c r="BT175" s="1387"/>
      <c r="BU175" s="1387"/>
      <c r="BV175" s="771"/>
      <c r="BW175" s="1387"/>
      <c r="BX175" s="1387"/>
      <c r="BY175" s="1387"/>
      <c r="BZ175" s="1387"/>
      <c r="CA175" s="1387"/>
      <c r="CB175" s="1859"/>
      <c r="CC175" s="793"/>
      <c r="CD175" s="793"/>
      <c r="CE175" s="793"/>
      <c r="CF175" s="793"/>
      <c r="CG175" s="1868">
        <v>11</v>
      </c>
    </row>
    <row s="12874" customFormat="1" customHeight="1" ht="11.549999999999999">
      <c r="A176" s="1214"/>
      <c r="B176" s="1863"/>
      <c r="C176" s="1863"/>
      <c r="D176" s="578"/>
      <c r="J176" s="4250"/>
      <c r="K176" s="4250"/>
      <c r="L176" s="4250"/>
      <c r="M176" s="4250"/>
      <c r="N176" s="4250"/>
      <c r="O176" s="4250"/>
      <c r="P176" s="10164"/>
      <c r="Q176" s="10164"/>
      <c r="R176" s="10164"/>
      <c r="S176" s="10164"/>
      <c r="T176" s="10164"/>
      <c r="U176" s="10164"/>
      <c r="V176" s="10164"/>
      <c r="W176" s="10164"/>
      <c r="X176" s="10164"/>
      <c r="Y176" s="10164"/>
      <c r="Z176" s="10164"/>
      <c r="AA176" s="10164"/>
      <c r="AB176" s="10164"/>
      <c r="AC176" s="10164"/>
      <c r="AD176" s="10164"/>
      <c r="AE176" s="10164"/>
      <c r="AF176" s="10164"/>
      <c r="AG176" s="10164"/>
      <c r="AH176" s="10164"/>
      <c r="AI176" s="10164"/>
      <c r="AJ176" s="10164"/>
      <c r="AK176" s="10164"/>
      <c r="AL176" s="10164"/>
      <c r="AM176" s="10164"/>
      <c r="AN176" s="10164"/>
      <c r="AO176" s="10164"/>
      <c r="AP176" s="10164"/>
      <c r="AQ176" s="10164"/>
      <c r="AR176" s="10164"/>
      <c r="AS176" s="10164"/>
      <c r="AT176" s="10164"/>
      <c r="AU176" s="10164"/>
      <c r="AV176" s="10164"/>
      <c r="AW176" s="10164"/>
      <c r="AX176" s="10164"/>
      <c r="AY176" s="10164"/>
      <c r="AZ176" s="10164"/>
      <c r="BA176" s="10164"/>
      <c r="BB176" s="10164"/>
      <c r="BC176" s="10164"/>
      <c r="BD176" s="10164"/>
      <c r="BE176" s="10164"/>
      <c r="BF176" s="10164"/>
      <c r="BG176" s="10164"/>
      <c r="BH176" s="10164"/>
      <c r="BI176" s="10164"/>
      <c r="BJ176" s="10164"/>
      <c r="BL176" s="1387"/>
      <c r="BM176" s="1863"/>
      <c r="BN176" s="1863"/>
      <c r="BO176" s="1387"/>
      <c r="BP176" s="1387"/>
      <c r="BQ176" s="1387"/>
      <c r="BR176" s="1387"/>
      <c r="BS176" s="1863"/>
      <c r="BT176" s="1387"/>
      <c r="BU176" s="1387"/>
      <c r="BV176" s="771"/>
      <c r="BW176" s="1387"/>
      <c r="BX176" s="1387"/>
      <c r="BY176" s="1387"/>
      <c r="BZ176" s="1387"/>
      <c r="CA176" s="1387"/>
      <c r="CB176" s="1859"/>
      <c r="CC176" s="793"/>
      <c r="CD176" s="793"/>
      <c r="CE176" s="793"/>
      <c r="CF176" s="793"/>
      <c r="CG176" s="1868">
        <v>11</v>
      </c>
    </row>
    <row s="12874" customFormat="1" customHeight="1" ht="11.549999999999999">
      <c r="A177" s="1214"/>
      <c r="B177" s="1863"/>
      <c r="C177" s="1863"/>
      <c r="D177" s="578"/>
      <c r="J177" s="4250"/>
      <c r="K177" s="4250"/>
      <c r="L177" s="4250"/>
      <c r="M177" s="4250"/>
      <c r="N177" s="4250"/>
      <c r="O177" s="4250"/>
      <c r="P177" s="10164"/>
      <c r="Q177" s="10164"/>
      <c r="R177" s="10164"/>
      <c r="S177" s="10164"/>
      <c r="T177" s="10164"/>
      <c r="U177" s="10164"/>
      <c r="V177" s="10164"/>
      <c r="W177" s="10164"/>
      <c r="X177" s="10164"/>
      <c r="Y177" s="10164"/>
      <c r="Z177" s="10164"/>
      <c r="AA177" s="10164"/>
      <c r="AB177" s="10164"/>
      <c r="AC177" s="10164"/>
      <c r="AD177" s="10164"/>
      <c r="AE177" s="10164"/>
      <c r="AF177" s="10164"/>
      <c r="AG177" s="10164"/>
      <c r="AH177" s="10164"/>
      <c r="AI177" s="10164"/>
      <c r="AJ177" s="10164"/>
      <c r="AK177" s="10164"/>
      <c r="AL177" s="10164"/>
      <c r="AM177" s="10164"/>
      <c r="AN177" s="10164"/>
      <c r="AO177" s="10164"/>
      <c r="AP177" s="10164"/>
      <c r="AQ177" s="10164"/>
      <c r="AR177" s="10164"/>
      <c r="AS177" s="10164"/>
      <c r="AT177" s="10164"/>
      <c r="AU177" s="10164"/>
      <c r="AV177" s="10164"/>
      <c r="AW177" s="10164"/>
      <c r="AX177" s="10164"/>
      <c r="AY177" s="10164"/>
      <c r="AZ177" s="10164"/>
      <c r="BA177" s="10164"/>
      <c r="BB177" s="10164"/>
      <c r="BC177" s="10164"/>
      <c r="BD177" s="10164"/>
      <c r="BE177" s="10164"/>
      <c r="BF177" s="10164"/>
      <c r="BG177" s="10164"/>
      <c r="BH177" s="10164"/>
      <c r="BI177" s="10164"/>
      <c r="BJ177" s="10164"/>
      <c r="BL177" s="1387"/>
      <c r="BM177" s="1863"/>
      <c r="BN177" s="1863"/>
      <c r="BO177" s="1387"/>
      <c r="BP177" s="1387"/>
      <c r="BQ177" s="1387"/>
      <c r="BR177" s="1387"/>
      <c r="BS177" s="1863"/>
      <c r="BT177" s="1387"/>
      <c r="BU177" s="1387"/>
      <c r="BV177" s="771"/>
      <c r="BW177" s="1387"/>
      <c r="BX177" s="1387"/>
      <c r="BY177" s="1387"/>
      <c r="BZ177" s="1387"/>
      <c r="CA177" s="1387"/>
      <c r="CB177" s="1859"/>
      <c r="CC177" s="793"/>
      <c r="CD177" s="793"/>
      <c r="CE177" s="793"/>
      <c r="CF177" s="793"/>
      <c r="CG177" s="1868">
        <v>11</v>
      </c>
    </row>
    <row s="12874" customFormat="1" customHeight="1" ht="11.549999999999999">
      <c r="A178" s="1214"/>
      <c r="B178" s="1863"/>
      <c r="C178" s="1863"/>
      <c r="D178" s="578"/>
      <c r="J178" s="4250"/>
      <c r="K178" s="4250"/>
      <c r="L178" s="4250"/>
      <c r="M178" s="4250"/>
      <c r="N178" s="4250"/>
      <c r="O178" s="4250"/>
      <c r="P178" s="10164"/>
      <c r="Q178" s="10164"/>
      <c r="R178" s="10164"/>
      <c r="S178" s="10164"/>
      <c r="T178" s="10164"/>
      <c r="U178" s="10164"/>
      <c r="V178" s="10164"/>
      <c r="W178" s="10164"/>
      <c r="X178" s="10164"/>
      <c r="Y178" s="10164"/>
      <c r="Z178" s="10164"/>
      <c r="AA178" s="10164"/>
      <c r="AB178" s="10164"/>
      <c r="AC178" s="10164"/>
      <c r="AD178" s="10164"/>
      <c r="AE178" s="10164"/>
      <c r="AF178" s="10164"/>
      <c r="AG178" s="10164"/>
      <c r="AH178" s="10164"/>
      <c r="AI178" s="10164"/>
      <c r="AJ178" s="10164"/>
      <c r="AK178" s="10164"/>
      <c r="AL178" s="10164"/>
      <c r="AM178" s="10164"/>
      <c r="AN178" s="10164"/>
      <c r="AO178" s="10164"/>
      <c r="AP178" s="10164"/>
      <c r="AQ178" s="10164"/>
      <c r="AR178" s="10164"/>
      <c r="AS178" s="10164"/>
      <c r="AT178" s="10164"/>
      <c r="AU178" s="10164"/>
      <c r="AV178" s="10164"/>
      <c r="AW178" s="10164"/>
      <c r="AX178" s="10164"/>
      <c r="AY178" s="10164"/>
      <c r="AZ178" s="10164"/>
      <c r="BA178" s="10164"/>
      <c r="BB178" s="10164"/>
      <c r="BC178" s="10164"/>
      <c r="BD178" s="10164"/>
      <c r="BE178" s="10164"/>
      <c r="BF178" s="10164"/>
      <c r="BG178" s="10164"/>
      <c r="BH178" s="10164"/>
      <c r="BI178" s="10164"/>
      <c r="BJ178" s="10164"/>
      <c r="BL178" s="1387"/>
      <c r="BM178" s="1863"/>
      <c r="BN178" s="1863"/>
      <c r="BO178" s="1387"/>
      <c r="BP178" s="1387"/>
      <c r="BQ178" s="1387"/>
      <c r="BR178" s="1387"/>
      <c r="BS178" s="1863"/>
      <c r="BT178" s="1387"/>
      <c r="BU178" s="1387"/>
      <c r="BV178" s="771"/>
      <c r="BW178" s="1387"/>
      <c r="BX178" s="1387"/>
      <c r="BY178" s="1387"/>
      <c r="BZ178" s="1387"/>
      <c r="CA178" s="1387"/>
      <c r="CB178" s="1859"/>
      <c r="CC178" s="793"/>
      <c r="CD178" s="793"/>
      <c r="CE178" s="793"/>
      <c r="CF178" s="793"/>
      <c r="CG178" s="1868">
        <v>11</v>
      </c>
    </row>
    <row s="12874" customFormat="1" customHeight="1" ht="11.549999999999999">
      <c r="A179" s="1214"/>
      <c r="B179" s="1863"/>
      <c r="C179" s="1863"/>
      <c r="D179" s="578"/>
      <c r="J179" s="4250"/>
      <c r="K179" s="4250"/>
      <c r="L179" s="4250"/>
      <c r="M179" s="4250"/>
      <c r="N179" s="4250"/>
      <c r="O179" s="4250"/>
      <c r="P179" s="10164"/>
      <c r="Q179" s="10164"/>
      <c r="R179" s="10164"/>
      <c r="S179" s="10164"/>
      <c r="T179" s="10164"/>
      <c r="U179" s="10164"/>
      <c r="V179" s="10164"/>
      <c r="W179" s="10164"/>
      <c r="X179" s="10164"/>
      <c r="Y179" s="10164"/>
      <c r="Z179" s="10164"/>
      <c r="AA179" s="10164"/>
      <c r="AB179" s="10164"/>
      <c r="AC179" s="10164"/>
      <c r="AD179" s="10164"/>
      <c r="AE179" s="10164"/>
      <c r="AF179" s="10164"/>
      <c r="AG179" s="10164"/>
      <c r="AH179" s="10164"/>
      <c r="AI179" s="10164"/>
      <c r="AJ179" s="10164"/>
      <c r="AK179" s="10164"/>
      <c r="AL179" s="10164"/>
      <c r="AM179" s="10164"/>
      <c r="AN179" s="10164"/>
      <c r="AO179" s="10164"/>
      <c r="AP179" s="10164"/>
      <c r="AQ179" s="10164"/>
      <c r="AR179" s="10164"/>
      <c r="AS179" s="10164"/>
      <c r="AT179" s="10164"/>
      <c r="AU179" s="10164"/>
      <c r="AV179" s="10164"/>
      <c r="AW179" s="10164"/>
      <c r="AX179" s="10164"/>
      <c r="AY179" s="10164"/>
      <c r="AZ179" s="10164"/>
      <c r="BA179" s="10164"/>
      <c r="BB179" s="10164"/>
      <c r="BC179" s="10164"/>
      <c r="BD179" s="10164"/>
      <c r="BE179" s="10164"/>
      <c r="BF179" s="10164"/>
      <c r="BG179" s="10164"/>
      <c r="BH179" s="10164"/>
      <c r="BI179" s="10164"/>
      <c r="BJ179" s="10164"/>
      <c r="BL179" s="1387"/>
      <c r="BM179" s="1863"/>
      <c r="BN179" s="1863"/>
      <c r="BO179" s="1387"/>
      <c r="BP179" s="1387"/>
      <c r="BQ179" s="1387"/>
      <c r="BR179" s="1387"/>
      <c r="BS179" s="1863"/>
      <c r="BT179" s="1387"/>
      <c r="BU179" s="1387"/>
      <c r="BV179" s="771"/>
      <c r="BW179" s="1387"/>
      <c r="BX179" s="1387"/>
      <c r="BY179" s="1387"/>
      <c r="BZ179" s="1387"/>
      <c r="CA179" s="1387"/>
      <c r="CB179" s="1859"/>
      <c r="CC179" s="793"/>
      <c r="CD179" s="793"/>
      <c r="CE179" s="793"/>
      <c r="CF179" s="793"/>
      <c r="CG179" s="1868">
        <v>11</v>
      </c>
    </row>
    <row s="12874" customFormat="1" customHeight="1" ht="11.549999999999999">
      <c r="A180" s="1214"/>
      <c r="B180" s="1863"/>
      <c r="C180" s="1863"/>
      <c r="D180" s="578"/>
      <c r="J180" s="4250"/>
      <c r="K180" s="4250"/>
      <c r="L180" s="4250"/>
      <c r="M180" s="4250"/>
      <c r="N180" s="4250"/>
      <c r="O180" s="4250"/>
      <c r="P180" s="10164"/>
      <c r="Q180" s="10164"/>
      <c r="R180" s="10164"/>
      <c r="S180" s="10164"/>
      <c r="T180" s="10164"/>
      <c r="U180" s="10164"/>
      <c r="V180" s="10164"/>
      <c r="W180" s="10164"/>
      <c r="X180" s="10164"/>
      <c r="Y180" s="10164"/>
      <c r="Z180" s="10164"/>
      <c r="AA180" s="10164"/>
      <c r="AB180" s="10164"/>
      <c r="AC180" s="10164"/>
      <c r="AD180" s="10164"/>
      <c r="AE180" s="10164"/>
      <c r="AF180" s="10164"/>
      <c r="AG180" s="10164"/>
      <c r="AH180" s="10164"/>
      <c r="AI180" s="10164"/>
      <c r="AJ180" s="10164"/>
      <c r="AK180" s="10164"/>
      <c r="AL180" s="10164"/>
      <c r="AM180" s="10164"/>
      <c r="AN180" s="10164"/>
      <c r="AO180" s="10164"/>
      <c r="AP180" s="10164"/>
      <c r="AQ180" s="10164"/>
      <c r="AR180" s="10164"/>
      <c r="AS180" s="10164"/>
      <c r="AT180" s="10164"/>
      <c r="AU180" s="10164"/>
      <c r="AV180" s="10164"/>
      <c r="AW180" s="10164"/>
      <c r="AX180" s="10164"/>
      <c r="AY180" s="10164"/>
      <c r="AZ180" s="10164"/>
      <c r="BA180" s="10164"/>
      <c r="BB180" s="10164"/>
      <c r="BC180" s="10164"/>
      <c r="BD180" s="10164"/>
      <c r="BE180" s="10164"/>
      <c r="BF180" s="10164"/>
      <c r="BG180" s="10164"/>
      <c r="BH180" s="10164"/>
      <c r="BI180" s="10164"/>
      <c r="BJ180" s="10164"/>
      <c r="BL180" s="1387"/>
      <c r="BM180" s="1863"/>
      <c r="BN180" s="1863"/>
      <c r="BO180" s="1387"/>
      <c r="BP180" s="1387"/>
      <c r="BQ180" s="1387"/>
      <c r="BR180" s="1387"/>
      <c r="BS180" s="1863"/>
      <c r="BT180" s="1387"/>
      <c r="BU180" s="1387"/>
      <c r="BV180" s="771"/>
      <c r="BW180" s="1387"/>
      <c r="BX180" s="1387"/>
      <c r="BY180" s="1387"/>
      <c r="BZ180" s="1387"/>
      <c r="CA180" s="1387"/>
      <c r="CB180" s="1859"/>
      <c r="CC180" s="793"/>
      <c r="CD180" s="793"/>
      <c r="CE180" s="793"/>
      <c r="CF180" s="793"/>
      <c r="CG180" s="1868">
        <v>11</v>
      </c>
    </row>
    <row s="12874" customFormat="1" customHeight="1" ht="11.549999999999999">
      <c r="A181" s="1214"/>
      <c r="B181" s="1863"/>
      <c r="C181" s="1863"/>
      <c r="D181" s="578"/>
      <c r="J181" s="4250"/>
      <c r="K181" s="4250"/>
      <c r="L181" s="4250"/>
      <c r="M181" s="4250"/>
      <c r="N181" s="4250"/>
      <c r="O181" s="4250"/>
      <c r="P181" s="10164"/>
      <c r="Q181" s="10164"/>
      <c r="R181" s="10164"/>
      <c r="S181" s="10164"/>
      <c r="T181" s="10164"/>
      <c r="U181" s="10164"/>
      <c r="V181" s="10164"/>
      <c r="W181" s="10164"/>
      <c r="X181" s="10164"/>
      <c r="Y181" s="10164"/>
      <c r="Z181" s="10164"/>
      <c r="AA181" s="10164"/>
      <c r="AB181" s="10164"/>
      <c r="AC181" s="10164"/>
      <c r="AD181" s="10164"/>
      <c r="AE181" s="10164"/>
      <c r="AF181" s="10164"/>
      <c r="AG181" s="10164"/>
      <c r="AH181" s="10164"/>
      <c r="AI181" s="10164"/>
      <c r="AJ181" s="10164"/>
      <c r="AK181" s="10164"/>
      <c r="AL181" s="10164"/>
      <c r="AM181" s="10164"/>
      <c r="AN181" s="10164"/>
      <c r="AO181" s="10164"/>
      <c r="AP181" s="10164"/>
      <c r="AQ181" s="10164"/>
      <c r="AR181" s="10164"/>
      <c r="AS181" s="10164"/>
      <c r="AT181" s="10164"/>
      <c r="AU181" s="10164"/>
      <c r="AV181" s="10164"/>
      <c r="AW181" s="10164"/>
      <c r="AX181" s="10164"/>
      <c r="AY181" s="10164"/>
      <c r="AZ181" s="10164"/>
      <c r="BA181" s="10164"/>
      <c r="BB181" s="10164"/>
      <c r="BC181" s="10164"/>
      <c r="BD181" s="10164"/>
      <c r="BE181" s="10164"/>
      <c r="BF181" s="10164"/>
      <c r="BG181" s="10164"/>
      <c r="BH181" s="10164"/>
      <c r="BI181" s="10164"/>
      <c r="BJ181" s="10164"/>
      <c r="BL181" s="1387"/>
      <c r="BM181" s="1863"/>
      <c r="BN181" s="1863"/>
      <c r="BO181" s="1387"/>
      <c r="BP181" s="1387"/>
      <c r="BQ181" s="1387"/>
      <c r="BR181" s="1387"/>
      <c r="BS181" s="1863"/>
      <c r="BT181" s="1387"/>
      <c r="BU181" s="1387"/>
      <c r="BV181" s="771"/>
      <c r="BW181" s="1387"/>
      <c r="BX181" s="1387"/>
      <c r="BY181" s="1387"/>
      <c r="BZ181" s="1387"/>
      <c r="CA181" s="1387"/>
      <c r="CB181" s="1859"/>
      <c r="CC181" s="793"/>
      <c r="CD181" s="793"/>
      <c r="CE181" s="793"/>
      <c r="CF181" s="793"/>
      <c r="CG181" s="1868">
        <v>11</v>
      </c>
    </row>
    <row s="12874" customFormat="1" customHeight="1" ht="11.549999999999999">
      <c r="A182" s="1214"/>
      <c r="B182" s="1863"/>
      <c r="C182" s="1863"/>
      <c r="D182" s="578"/>
      <c r="J182" s="4250"/>
      <c r="K182" s="4250"/>
      <c r="L182" s="4250"/>
      <c r="M182" s="4250"/>
      <c r="N182" s="4250"/>
      <c r="O182" s="4250"/>
      <c r="P182" s="10164"/>
      <c r="Q182" s="10164"/>
      <c r="R182" s="10164"/>
      <c r="S182" s="10164"/>
      <c r="T182" s="10164"/>
      <c r="U182" s="10164"/>
      <c r="V182" s="10164"/>
      <c r="W182" s="10164"/>
      <c r="X182" s="10164"/>
      <c r="Y182" s="10164"/>
      <c r="Z182" s="10164"/>
      <c r="AA182" s="10164"/>
      <c r="AB182" s="10164"/>
      <c r="AC182" s="10164"/>
      <c r="AD182" s="10164"/>
      <c r="AE182" s="10164"/>
      <c r="AF182" s="10164"/>
      <c r="AG182" s="10164"/>
      <c r="AH182" s="10164"/>
      <c r="AI182" s="10164"/>
      <c r="AJ182" s="10164"/>
      <c r="AK182" s="10164"/>
      <c r="AL182" s="10164"/>
      <c r="AM182" s="10164"/>
      <c r="AN182" s="10164"/>
      <c r="AO182" s="10164"/>
      <c r="AP182" s="10164"/>
      <c r="AQ182" s="10164"/>
      <c r="AR182" s="10164"/>
      <c r="AS182" s="10164"/>
      <c r="AT182" s="10164"/>
      <c r="AU182" s="10164"/>
      <c r="AV182" s="10164"/>
      <c r="AW182" s="10164"/>
      <c r="AX182" s="10164"/>
      <c r="AY182" s="10164"/>
      <c r="AZ182" s="10164"/>
      <c r="BA182" s="10164"/>
      <c r="BB182" s="10164"/>
      <c r="BC182" s="10164"/>
      <c r="BD182" s="10164"/>
      <c r="BE182" s="10164"/>
      <c r="BF182" s="10164"/>
      <c r="BG182" s="10164"/>
      <c r="BH182" s="10164"/>
      <c r="BI182" s="10164"/>
      <c r="BJ182" s="10164"/>
      <c r="BL182" s="1387"/>
      <c r="BM182" s="1863"/>
      <c r="BN182" s="1863"/>
      <c r="BO182" s="1387"/>
      <c r="BP182" s="1387"/>
      <c r="BQ182" s="1387"/>
      <c r="BR182" s="1387"/>
      <c r="BS182" s="1863"/>
      <c r="BT182" s="1387"/>
      <c r="BU182" s="1387"/>
      <c r="BV182" s="771"/>
      <c r="BW182" s="1387"/>
      <c r="BX182" s="1387"/>
      <c r="BY182" s="1387"/>
      <c r="BZ182" s="1387"/>
      <c r="CA182" s="1387"/>
      <c r="CB182" s="1859"/>
      <c r="CC182" s="793"/>
      <c r="CD182" s="793"/>
      <c r="CE182" s="793"/>
      <c r="CF182" s="793"/>
      <c r="CG182" s="1868">
        <v>11</v>
      </c>
    </row>
    <row s="12874" customFormat="1" customHeight="1" ht="11.549999999999999">
      <c r="A183" s="1214"/>
      <c r="B183" s="1863"/>
      <c r="C183" s="1863"/>
      <c r="D183" s="578"/>
      <c r="J183" s="4250"/>
      <c r="K183" s="4250"/>
      <c r="L183" s="4250"/>
      <c r="M183" s="4250"/>
      <c r="N183" s="4250"/>
      <c r="O183" s="4250"/>
      <c r="P183" s="10164"/>
      <c r="Q183" s="10164"/>
      <c r="R183" s="10164"/>
      <c r="S183" s="10164"/>
      <c r="T183" s="10164"/>
      <c r="U183" s="10164"/>
      <c r="V183" s="10164"/>
      <c r="W183" s="10164"/>
      <c r="X183" s="10164"/>
      <c r="Y183" s="10164"/>
      <c r="Z183" s="10164"/>
      <c r="AA183" s="10164"/>
      <c r="AB183" s="10164"/>
      <c r="AC183" s="10164"/>
      <c r="AD183" s="10164"/>
      <c r="AE183" s="10164"/>
      <c r="AF183" s="10164"/>
      <c r="AG183" s="10164"/>
      <c r="AH183" s="10164"/>
      <c r="AI183" s="10164"/>
      <c r="AJ183" s="10164"/>
      <c r="AK183" s="10164"/>
      <c r="AL183" s="10164"/>
      <c r="AM183" s="10164"/>
      <c r="AN183" s="10164"/>
      <c r="AO183" s="10164"/>
      <c r="AP183" s="10164"/>
      <c r="AQ183" s="10164"/>
      <c r="AR183" s="10164"/>
      <c r="AS183" s="10164"/>
      <c r="AT183" s="10164"/>
      <c r="AU183" s="10164"/>
      <c r="AV183" s="10164"/>
      <c r="AW183" s="10164"/>
      <c r="AX183" s="10164"/>
      <c r="AY183" s="10164"/>
      <c r="AZ183" s="10164"/>
      <c r="BA183" s="10164"/>
      <c r="BB183" s="10164"/>
      <c r="BC183" s="10164"/>
      <c r="BD183" s="10164"/>
      <c r="BE183" s="10164"/>
      <c r="BF183" s="10164"/>
      <c r="BG183" s="10164"/>
      <c r="BH183" s="10164"/>
      <c r="BI183" s="10164"/>
      <c r="BJ183" s="10164"/>
      <c r="BL183" s="1387"/>
      <c r="BM183" s="1863"/>
      <c r="BN183" s="1863"/>
      <c r="BO183" s="1387"/>
      <c r="BP183" s="1387"/>
      <c r="BQ183" s="1387"/>
      <c r="BR183" s="1387"/>
      <c r="BS183" s="1863"/>
      <c r="BT183" s="1387"/>
      <c r="BU183" s="1387"/>
      <c r="BV183" s="771"/>
      <c r="BW183" s="1387"/>
      <c r="BX183" s="1387"/>
      <c r="BY183" s="1387"/>
      <c r="BZ183" s="1387"/>
      <c r="CA183" s="1387"/>
      <c r="CB183" s="1859"/>
      <c r="CC183" s="793"/>
      <c r="CD183" s="793"/>
      <c r="CE183" s="793"/>
      <c r="CF183" s="793"/>
      <c r="CG183" s="1868">
        <v>11</v>
      </c>
    </row>
    <row s="12874" customFormat="1" customHeight="1" ht="11.549999999999999">
      <c r="A184" s="1214"/>
      <c r="B184" s="1863"/>
      <c r="C184" s="1863"/>
      <c r="D184" s="578"/>
      <c r="J184" s="4250"/>
      <c r="K184" s="4250"/>
      <c r="L184" s="4250"/>
      <c r="M184" s="4250"/>
      <c r="N184" s="4250"/>
      <c r="O184" s="4250"/>
      <c r="P184" s="10164"/>
      <c r="Q184" s="10164"/>
      <c r="R184" s="10164"/>
      <c r="S184" s="10164"/>
      <c r="T184" s="10164"/>
      <c r="U184" s="10164"/>
      <c r="V184" s="10164"/>
      <c r="W184" s="10164"/>
      <c r="X184" s="10164"/>
      <c r="Y184" s="10164"/>
      <c r="Z184" s="10164"/>
      <c r="AA184" s="10164"/>
      <c r="AB184" s="10164"/>
      <c r="AC184" s="10164"/>
      <c r="AD184" s="10164"/>
      <c r="AE184" s="10164"/>
      <c r="AF184" s="10164"/>
      <c r="AG184" s="10164"/>
      <c r="AH184" s="10164"/>
      <c r="AI184" s="10164"/>
      <c r="AJ184" s="10164"/>
      <c r="AK184" s="10164"/>
      <c r="AL184" s="10164"/>
      <c r="AM184" s="10164"/>
      <c r="AN184" s="10164"/>
      <c r="AO184" s="10164"/>
      <c r="AP184" s="10164"/>
      <c r="AQ184" s="10164"/>
      <c r="AR184" s="10164"/>
      <c r="AS184" s="10164"/>
      <c r="AT184" s="10164"/>
      <c r="AU184" s="10164"/>
      <c r="AV184" s="10164"/>
      <c r="AW184" s="10164"/>
      <c r="AX184" s="10164"/>
      <c r="AY184" s="10164"/>
      <c r="AZ184" s="10164"/>
      <c r="BA184" s="10164"/>
      <c r="BB184" s="10164"/>
      <c r="BC184" s="10164"/>
      <c r="BD184" s="10164"/>
      <c r="BE184" s="10164"/>
      <c r="BF184" s="10164"/>
      <c r="BG184" s="10164"/>
      <c r="BH184" s="10164"/>
      <c r="BI184" s="10164"/>
      <c r="BJ184" s="10164"/>
      <c r="BL184" s="1387"/>
      <c r="BM184" s="1863"/>
      <c r="BN184" s="1863"/>
      <c r="BO184" s="1387"/>
      <c r="BP184" s="1387"/>
      <c r="BQ184" s="1387"/>
      <c r="BR184" s="1387"/>
      <c r="BS184" s="1863"/>
      <c r="BT184" s="1387"/>
      <c r="BU184" s="1387"/>
      <c r="BV184" s="771"/>
      <c r="BW184" s="1387"/>
      <c r="BX184" s="1387"/>
      <c r="BY184" s="1387"/>
      <c r="BZ184" s="1387"/>
      <c r="CA184" s="1387"/>
      <c r="CB184" s="1859"/>
      <c r="CC184" s="793"/>
      <c r="CD184" s="793"/>
      <c r="CE184" s="793"/>
      <c r="CF184" s="793"/>
      <c r="CG184" s="1868">
        <v>11</v>
      </c>
    </row>
    <row s="12874" customFormat="1" customHeight="1" ht="11.549999999999999">
      <c r="A185" s="1214"/>
      <c r="B185" s="1863"/>
      <c r="C185" s="1863"/>
      <c r="D185" s="578"/>
      <c r="J185" s="4250"/>
      <c r="K185" s="4250"/>
      <c r="L185" s="4250"/>
      <c r="M185" s="4250"/>
      <c r="N185" s="4250"/>
      <c r="O185" s="4250"/>
      <c r="P185" s="10164"/>
      <c r="Q185" s="10164"/>
      <c r="R185" s="10164"/>
      <c r="S185" s="10164"/>
      <c r="T185" s="10164"/>
      <c r="U185" s="10164"/>
      <c r="V185" s="10164"/>
      <c r="W185" s="10164"/>
      <c r="X185" s="10164"/>
      <c r="Y185" s="10164"/>
      <c r="Z185" s="10164"/>
      <c r="AA185" s="10164"/>
      <c r="AB185" s="10164"/>
      <c r="AC185" s="10164"/>
      <c r="AD185" s="10164"/>
      <c r="AE185" s="10164"/>
      <c r="AF185" s="10164"/>
      <c r="AG185" s="10164"/>
      <c r="AH185" s="10164"/>
      <c r="AI185" s="10164"/>
      <c r="AJ185" s="10164"/>
      <c r="AK185" s="10164"/>
      <c r="AL185" s="10164"/>
      <c r="AM185" s="10164"/>
      <c r="AN185" s="10164"/>
      <c r="AO185" s="10164"/>
      <c r="AP185" s="10164"/>
      <c r="AQ185" s="10164"/>
      <c r="AR185" s="10164"/>
      <c r="AS185" s="10164"/>
      <c r="AT185" s="10164"/>
      <c r="AU185" s="10164"/>
      <c r="AV185" s="10164"/>
      <c r="AW185" s="10164"/>
      <c r="AX185" s="10164"/>
      <c r="AY185" s="10164"/>
      <c r="AZ185" s="10164"/>
      <c r="BA185" s="10164"/>
      <c r="BB185" s="10164"/>
      <c r="BC185" s="10164"/>
      <c r="BD185" s="10164"/>
      <c r="BE185" s="10164"/>
      <c r="BF185" s="10164"/>
      <c r="BG185" s="10164"/>
      <c r="BH185" s="10164"/>
      <c r="BI185" s="10164"/>
      <c r="BJ185" s="10164"/>
      <c r="BL185" s="1387"/>
      <c r="BM185" s="1863"/>
      <c r="BN185" s="1863"/>
      <c r="BO185" s="1387"/>
      <c r="BP185" s="1387"/>
      <c r="BQ185" s="1387"/>
      <c r="BR185" s="1387"/>
      <c r="BS185" s="1863"/>
      <c r="BT185" s="1387"/>
      <c r="BU185" s="1387"/>
      <c r="BV185" s="771"/>
      <c r="BW185" s="1387"/>
      <c r="BX185" s="1387"/>
      <c r="BY185" s="1387"/>
      <c r="BZ185" s="1387"/>
      <c r="CA185" s="1387"/>
      <c r="CB185" s="1859"/>
      <c r="CC185" s="793"/>
      <c r="CD185" s="793"/>
      <c r="CE185" s="793"/>
      <c r="CF185" s="793"/>
      <c r="CG185" s="1868">
        <v>11</v>
      </c>
    </row>
    <row s="12874" customFormat="1" customHeight="1" ht="11.549999999999999">
      <c r="A186" s="1214"/>
      <c r="B186" s="1863"/>
      <c r="C186" s="1863"/>
      <c r="D186" s="578"/>
      <c r="J186" s="4250"/>
      <c r="K186" s="4250"/>
      <c r="L186" s="4250"/>
      <c r="M186" s="4250"/>
      <c r="N186" s="4250"/>
      <c r="O186" s="4250"/>
      <c r="P186" s="10164"/>
      <c r="Q186" s="10164"/>
      <c r="R186" s="10164"/>
      <c r="S186" s="10164"/>
      <c r="T186" s="10164"/>
      <c r="U186" s="10164"/>
      <c r="V186" s="10164"/>
      <c r="W186" s="10164"/>
      <c r="X186" s="10164"/>
      <c r="Y186" s="10164"/>
      <c r="Z186" s="10164"/>
      <c r="AA186" s="10164"/>
      <c r="AB186" s="10164"/>
      <c r="AC186" s="10164"/>
      <c r="AD186" s="10164"/>
      <c r="AE186" s="10164"/>
      <c r="AF186" s="10164"/>
      <c r="AG186" s="10164"/>
      <c r="AH186" s="10164"/>
      <c r="AI186" s="10164"/>
      <c r="AJ186" s="10164"/>
      <c r="AK186" s="10164"/>
      <c r="AL186" s="10164"/>
      <c r="AM186" s="10164"/>
      <c r="AN186" s="10164"/>
      <c r="AO186" s="10164"/>
      <c r="AP186" s="10164"/>
      <c r="AQ186" s="10164"/>
      <c r="AR186" s="10164"/>
      <c r="AS186" s="10164"/>
      <c r="AT186" s="10164"/>
      <c r="AU186" s="10164"/>
      <c r="AV186" s="10164"/>
      <c r="AW186" s="10164"/>
      <c r="AX186" s="10164"/>
      <c r="AY186" s="10164"/>
      <c r="AZ186" s="10164"/>
      <c r="BA186" s="10164"/>
      <c r="BB186" s="10164"/>
      <c r="BC186" s="10164"/>
      <c r="BD186" s="10164"/>
      <c r="BE186" s="10164"/>
      <c r="BF186" s="10164"/>
      <c r="BG186" s="10164"/>
      <c r="BH186" s="10164"/>
      <c r="BI186" s="10164"/>
      <c r="BJ186" s="10164"/>
      <c r="BL186" s="1387"/>
      <c r="BM186" s="1863"/>
      <c r="BN186" s="1863"/>
      <c r="BO186" s="1387"/>
      <c r="BP186" s="1387"/>
      <c r="BQ186" s="1387"/>
      <c r="BR186" s="1387"/>
      <c r="BS186" s="1863"/>
      <c r="BT186" s="1387"/>
      <c r="BU186" s="1387"/>
      <c r="BV186" s="771"/>
      <c r="BW186" s="1387"/>
      <c r="BX186" s="1387"/>
      <c r="BY186" s="1387"/>
      <c r="BZ186" s="1387"/>
      <c r="CA186" s="1387"/>
      <c r="CB186" s="1859"/>
      <c r="CC186" s="793"/>
      <c r="CD186" s="793"/>
      <c r="CE186" s="793"/>
      <c r="CF186" s="793"/>
      <c r="CG186" s="1868">
        <v>11</v>
      </c>
    </row>
    <row s="12874" customFormat="1" customHeight="1" ht="11.549999999999999">
      <c r="A187" s="1214"/>
      <c r="B187" s="1863"/>
      <c r="C187" s="1863"/>
      <c r="D187" s="578"/>
      <c r="J187" s="4250"/>
      <c r="K187" s="4250"/>
      <c r="L187" s="4250"/>
      <c r="M187" s="4250"/>
      <c r="N187" s="4250"/>
      <c r="O187" s="4250"/>
      <c r="P187" s="10164"/>
      <c r="Q187" s="10164"/>
      <c r="R187" s="10164"/>
      <c r="S187" s="10164"/>
      <c r="T187" s="10164"/>
      <c r="U187" s="10164"/>
      <c r="V187" s="10164"/>
      <c r="W187" s="10164"/>
      <c r="X187" s="10164"/>
      <c r="Y187" s="10164"/>
      <c r="Z187" s="10164"/>
      <c r="AA187" s="10164"/>
      <c r="AB187" s="10164"/>
      <c r="AC187" s="10164"/>
      <c r="AD187" s="10164"/>
      <c r="AE187" s="10164"/>
      <c r="AF187" s="10164"/>
      <c r="AG187" s="10164"/>
      <c r="AH187" s="10164"/>
      <c r="AI187" s="10164"/>
      <c r="AJ187" s="10164"/>
      <c r="AK187" s="10164"/>
      <c r="AL187" s="10164"/>
      <c r="AM187" s="10164"/>
      <c r="AN187" s="10164"/>
      <c r="AO187" s="10164"/>
      <c r="AP187" s="10164"/>
      <c r="AQ187" s="10164"/>
      <c r="AR187" s="10164"/>
      <c r="AS187" s="10164"/>
      <c r="AT187" s="10164"/>
      <c r="AU187" s="10164"/>
      <c r="AV187" s="10164"/>
      <c r="AW187" s="10164"/>
      <c r="AX187" s="10164"/>
      <c r="AY187" s="10164"/>
      <c r="AZ187" s="10164"/>
      <c r="BA187" s="10164"/>
      <c r="BB187" s="10164"/>
      <c r="BC187" s="10164"/>
      <c r="BD187" s="10164"/>
      <c r="BE187" s="10164"/>
      <c r="BF187" s="10164"/>
      <c r="BG187" s="10164"/>
      <c r="BH187" s="10164"/>
      <c r="BI187" s="10164"/>
      <c r="BJ187" s="10164"/>
      <c r="BL187" s="1387"/>
      <c r="BM187" s="1863"/>
      <c r="BN187" s="1863"/>
      <c r="BO187" s="1387"/>
      <c r="BP187" s="1387"/>
      <c r="BQ187" s="1387"/>
      <c r="BR187" s="1387"/>
      <c r="BS187" s="1863"/>
      <c r="BT187" s="1387"/>
      <c r="BU187" s="1387"/>
      <c r="BV187" s="771"/>
      <c r="BW187" s="1387"/>
      <c r="BX187" s="1387"/>
      <c r="BY187" s="1387"/>
      <c r="BZ187" s="1387"/>
      <c r="CA187" s="1387"/>
      <c r="CB187" s="1859"/>
      <c r="CC187" s="793"/>
      <c r="CD187" s="793"/>
      <c r="CE187" s="793"/>
      <c r="CF187" s="793"/>
      <c r="CG187" s="1868">
        <v>11</v>
      </c>
    </row>
    <row s="12874" customFormat="1" customHeight="1" ht="11.549999999999999">
      <c r="A188" s="1214"/>
      <c r="B188" s="1863"/>
      <c r="C188" s="1863"/>
      <c r="D188" s="578"/>
      <c r="J188" s="4250"/>
      <c r="K188" s="4250"/>
      <c r="L188" s="4250"/>
      <c r="M188" s="4250"/>
      <c r="N188" s="4250"/>
      <c r="O188" s="4250"/>
      <c r="P188" s="10164"/>
      <c r="Q188" s="10164"/>
      <c r="R188" s="10164"/>
      <c r="S188" s="10164"/>
      <c r="T188" s="10164"/>
      <c r="U188" s="10164"/>
      <c r="V188" s="10164"/>
      <c r="W188" s="10164"/>
      <c r="X188" s="10164"/>
      <c r="Y188" s="10164"/>
      <c r="Z188" s="10164"/>
      <c r="AA188" s="10164"/>
      <c r="AB188" s="10164"/>
      <c r="AC188" s="10164"/>
      <c r="AD188" s="10164"/>
      <c r="AE188" s="10164"/>
      <c r="AF188" s="10164"/>
      <c r="AG188" s="10164"/>
      <c r="AH188" s="10164"/>
      <c r="AI188" s="10164"/>
      <c r="AJ188" s="10164"/>
      <c r="AK188" s="10164"/>
      <c r="AL188" s="10164"/>
      <c r="AM188" s="10164"/>
      <c r="AN188" s="10164"/>
      <c r="AO188" s="10164"/>
      <c r="AP188" s="10164"/>
      <c r="AQ188" s="10164"/>
      <c r="AR188" s="10164"/>
      <c r="AS188" s="10164"/>
      <c r="AT188" s="10164"/>
      <c r="AU188" s="10164"/>
      <c r="AV188" s="10164"/>
      <c r="AW188" s="10164"/>
      <c r="AX188" s="10164"/>
      <c r="AY188" s="10164"/>
      <c r="AZ188" s="10164"/>
      <c r="BA188" s="10164"/>
      <c r="BB188" s="10164"/>
      <c r="BC188" s="10164"/>
      <c r="BD188" s="10164"/>
      <c r="BE188" s="10164"/>
      <c r="BF188" s="10164"/>
      <c r="BG188" s="10164"/>
      <c r="BH188" s="10164"/>
      <c r="BI188" s="10164"/>
      <c r="BJ188" s="10164"/>
      <c r="BL188" s="1387"/>
      <c r="BM188" s="1863"/>
      <c r="BN188" s="1863"/>
      <c r="BO188" s="1387"/>
      <c r="BP188" s="1387"/>
      <c r="BQ188" s="1387"/>
      <c r="BR188" s="1387"/>
      <c r="BS188" s="1863"/>
      <c r="BT188" s="1387"/>
      <c r="BU188" s="1387"/>
      <c r="BV188" s="771"/>
      <c r="BW188" s="1387"/>
      <c r="BX188" s="1387"/>
      <c r="BY188" s="1387"/>
      <c r="BZ188" s="1387"/>
      <c r="CA188" s="1387"/>
      <c r="CB188" s="1859"/>
      <c r="CC188" s="793"/>
      <c r="CD188" s="793"/>
      <c r="CE188" s="793"/>
      <c r="CF188" s="793"/>
      <c r="CG188" s="1868">
        <v>11</v>
      </c>
    </row>
    <row s="12874" customFormat="1" customHeight="1" ht="11.549999999999999">
      <c r="A189" s="1214"/>
      <c r="B189" s="1863"/>
      <c r="C189" s="1863"/>
      <c r="D189" s="578"/>
      <c r="J189" s="4250"/>
      <c r="K189" s="4250"/>
      <c r="L189" s="4250"/>
      <c r="M189" s="4250"/>
      <c r="N189" s="4250"/>
      <c r="O189" s="4250"/>
      <c r="P189" s="10164"/>
      <c r="Q189" s="10164"/>
      <c r="R189" s="10164"/>
      <c r="S189" s="10164"/>
      <c r="T189" s="10164"/>
      <c r="U189" s="10164"/>
      <c r="V189" s="10164"/>
      <c r="W189" s="10164"/>
      <c r="X189" s="10164"/>
      <c r="Y189" s="10164"/>
      <c r="Z189" s="10164"/>
      <c r="AA189" s="10164"/>
      <c r="AB189" s="10164"/>
      <c r="AC189" s="10164"/>
      <c r="AD189" s="10164"/>
      <c r="AE189" s="10164"/>
      <c r="AF189" s="10164"/>
      <c r="AG189" s="10164"/>
      <c r="AH189" s="10164"/>
      <c r="AI189" s="10164"/>
      <c r="AJ189" s="10164"/>
      <c r="AK189" s="10164"/>
      <c r="AL189" s="10164"/>
      <c r="AM189" s="10164"/>
      <c r="AN189" s="10164"/>
      <c r="AO189" s="10164"/>
      <c r="AP189" s="10164"/>
      <c r="AQ189" s="10164"/>
      <c r="AR189" s="10164"/>
      <c r="AS189" s="10164"/>
      <c r="AT189" s="10164"/>
      <c r="AU189" s="10164"/>
      <c r="AV189" s="10164"/>
      <c r="AW189" s="10164"/>
      <c r="AX189" s="10164"/>
      <c r="AY189" s="10164"/>
      <c r="AZ189" s="10164"/>
      <c r="BA189" s="10164"/>
      <c r="BB189" s="10164"/>
      <c r="BC189" s="10164"/>
      <c r="BD189" s="10164"/>
      <c r="BE189" s="10164"/>
      <c r="BF189" s="10164"/>
      <c r="BG189" s="10164"/>
      <c r="BH189" s="10164"/>
      <c r="BI189" s="10164"/>
      <c r="BJ189" s="10164"/>
      <c r="BL189" s="1387"/>
      <c r="BM189" s="1863"/>
      <c r="BN189" s="1863"/>
      <c r="BO189" s="1387"/>
      <c r="BP189" s="1387"/>
      <c r="BQ189" s="1387"/>
      <c r="BR189" s="1387"/>
      <c r="BS189" s="1863"/>
      <c r="BT189" s="1387"/>
      <c r="BU189" s="1387"/>
      <c r="BV189" s="771"/>
      <c r="BW189" s="1387"/>
      <c r="BX189" s="1387"/>
      <c r="BY189" s="1387"/>
      <c r="BZ189" s="1387"/>
      <c r="CA189" s="1387"/>
      <c r="CB189" s="1859"/>
      <c r="CC189" s="793"/>
      <c r="CD189" s="793"/>
      <c r="CE189" s="793"/>
      <c r="CF189" s="793"/>
      <c r="CG189" s="1868">
        <v>11</v>
      </c>
    </row>
    <row s="12874" customFormat="1" customHeight="1" ht="11.549999999999999">
      <c r="A190" s="1214"/>
      <c r="B190" s="1863"/>
      <c r="C190" s="1863"/>
      <c r="D190" s="578"/>
      <c r="J190" s="4250"/>
      <c r="K190" s="4250"/>
      <c r="L190" s="4250"/>
      <c r="M190" s="4250"/>
      <c r="N190" s="4250"/>
      <c r="O190" s="4250"/>
      <c r="P190" s="10164"/>
      <c r="Q190" s="10164"/>
      <c r="R190" s="10164"/>
      <c r="S190" s="10164"/>
      <c r="T190" s="10164"/>
      <c r="U190" s="10164"/>
      <c r="V190" s="10164"/>
      <c r="W190" s="10164"/>
      <c r="X190" s="10164"/>
      <c r="Y190" s="10164"/>
      <c r="Z190" s="10164"/>
      <c r="AA190" s="10164"/>
      <c r="AB190" s="10164"/>
      <c r="AC190" s="10164"/>
      <c r="AD190" s="10164"/>
      <c r="AE190" s="10164"/>
      <c r="AF190" s="10164"/>
      <c r="AG190" s="10164"/>
      <c r="AH190" s="10164"/>
      <c r="AI190" s="10164"/>
      <c r="AJ190" s="10164"/>
      <c r="AK190" s="10164"/>
      <c r="AL190" s="10164"/>
      <c r="AM190" s="10164"/>
      <c r="AN190" s="10164"/>
      <c r="AO190" s="10164"/>
      <c r="AP190" s="10164"/>
      <c r="AQ190" s="10164"/>
      <c r="AR190" s="10164"/>
      <c r="AS190" s="10164"/>
      <c r="AT190" s="10164"/>
      <c r="AU190" s="10164"/>
      <c r="AV190" s="10164"/>
      <c r="AW190" s="10164"/>
      <c r="AX190" s="10164"/>
      <c r="AY190" s="10164"/>
      <c r="AZ190" s="10164"/>
      <c r="BA190" s="10164"/>
      <c r="BB190" s="10164"/>
      <c r="BC190" s="10164"/>
      <c r="BD190" s="10164"/>
      <c r="BE190" s="10164"/>
      <c r="BF190" s="10164"/>
      <c r="BG190" s="10164"/>
      <c r="BH190" s="10164"/>
      <c r="BI190" s="10164"/>
      <c r="BJ190" s="10164"/>
      <c r="BL190" s="1387"/>
      <c r="BM190" s="1863"/>
      <c r="BN190" s="1863"/>
      <c r="BO190" s="1387"/>
      <c r="BP190" s="1387"/>
      <c r="BQ190" s="1387"/>
      <c r="BR190" s="1387"/>
      <c r="BS190" s="1863"/>
      <c r="BT190" s="1387"/>
      <c r="BU190" s="1387"/>
      <c r="BV190" s="771"/>
      <c r="BW190" s="1387"/>
      <c r="BX190" s="1387"/>
      <c r="BY190" s="1387"/>
      <c r="BZ190" s="1387"/>
      <c r="CA190" s="1387"/>
      <c r="CB190" s="1859"/>
      <c r="CC190" s="793"/>
      <c r="CD190" s="793"/>
      <c r="CE190" s="793"/>
      <c r="CF190" s="793"/>
      <c r="CG190" s="1868">
        <v>11</v>
      </c>
    </row>
    <row s="12874" customFormat="1" customHeight="1" ht="11.549999999999999">
      <c r="A191" s="1214"/>
      <c r="B191" s="1863"/>
      <c r="C191" s="1863"/>
      <c r="D191" s="578"/>
      <c r="J191" s="4250"/>
      <c r="K191" s="4250"/>
      <c r="L191" s="4250"/>
      <c r="M191" s="4250"/>
      <c r="N191" s="4250"/>
      <c r="O191" s="4250"/>
      <c r="P191" s="10164"/>
      <c r="Q191" s="10164"/>
      <c r="R191" s="10164"/>
      <c r="S191" s="10164"/>
      <c r="T191" s="10164"/>
      <c r="U191" s="10164"/>
      <c r="V191" s="10164"/>
      <c r="W191" s="10164"/>
      <c r="X191" s="10164"/>
      <c r="Y191" s="10164"/>
      <c r="Z191" s="10164"/>
      <c r="AA191" s="10164"/>
      <c r="AB191" s="10164"/>
      <c r="AC191" s="10164"/>
      <c r="AD191" s="10164"/>
      <c r="AE191" s="10164"/>
      <c r="AF191" s="10164"/>
      <c r="AG191" s="10164"/>
      <c r="AH191" s="10164"/>
      <c r="AI191" s="10164"/>
      <c r="AJ191" s="10164"/>
      <c r="AK191" s="10164"/>
      <c r="AL191" s="10164"/>
      <c r="AM191" s="10164"/>
      <c r="AN191" s="10164"/>
      <c r="AO191" s="10164"/>
      <c r="AP191" s="10164"/>
      <c r="AQ191" s="10164"/>
      <c r="AR191" s="10164"/>
      <c r="AS191" s="10164"/>
      <c r="AT191" s="10164"/>
      <c r="AU191" s="10164"/>
      <c r="AV191" s="10164"/>
      <c r="AW191" s="10164"/>
      <c r="AX191" s="10164"/>
      <c r="AY191" s="10164"/>
      <c r="AZ191" s="10164"/>
      <c r="BA191" s="10164"/>
      <c r="BB191" s="10164"/>
      <c r="BC191" s="10164"/>
      <c r="BD191" s="10164"/>
      <c r="BE191" s="10164"/>
      <c r="BF191" s="10164"/>
      <c r="BG191" s="10164"/>
      <c r="BH191" s="10164"/>
      <c r="BI191" s="10164"/>
      <c r="BJ191" s="10164"/>
      <c r="BL191" s="1387"/>
      <c r="BM191" s="1863"/>
      <c r="BN191" s="1863"/>
      <c r="BO191" s="1387"/>
      <c r="BP191" s="1387"/>
      <c r="BQ191" s="1387"/>
      <c r="BR191" s="1387"/>
      <c r="BS191" s="1863"/>
      <c r="BT191" s="1387"/>
      <c r="BU191" s="1387"/>
      <c r="BV191" s="771"/>
      <c r="BW191" s="1387"/>
      <c r="BX191" s="1387"/>
      <c r="BY191" s="1387"/>
      <c r="BZ191" s="1387"/>
      <c r="CA191" s="1387"/>
      <c r="CB191" s="1859"/>
      <c r="CC191" s="793"/>
      <c r="CD191" s="793"/>
      <c r="CE191" s="793"/>
      <c r="CF191" s="793"/>
      <c r="CG191" s="1868">
        <v>11</v>
      </c>
    </row>
    <row s="12874" customFormat="1" customHeight="1" ht="11.549999999999999">
      <c r="A192" s="1214"/>
      <c r="B192" s="1863"/>
      <c r="C192" s="1863"/>
      <c r="D192" s="578"/>
      <c r="J192" s="4250"/>
      <c r="K192" s="4250"/>
      <c r="L192" s="4250"/>
      <c r="M192" s="4250"/>
      <c r="N192" s="4250"/>
      <c r="O192" s="4250"/>
      <c r="P192" s="10164"/>
      <c r="Q192" s="10164"/>
      <c r="R192" s="10164"/>
      <c r="S192" s="10164"/>
      <c r="T192" s="10164"/>
      <c r="U192" s="10164"/>
      <c r="V192" s="10164"/>
      <c r="W192" s="10164"/>
      <c r="X192" s="10164"/>
      <c r="Y192" s="10164"/>
      <c r="Z192" s="10164"/>
      <c r="AA192" s="10164"/>
      <c r="AB192" s="10164"/>
      <c r="AC192" s="10164"/>
      <c r="AD192" s="10164"/>
      <c r="AE192" s="10164"/>
      <c r="AF192" s="10164"/>
      <c r="AG192" s="10164"/>
      <c r="AH192" s="10164"/>
      <c r="AI192" s="10164"/>
      <c r="AJ192" s="10164"/>
      <c r="AK192" s="10164"/>
      <c r="AL192" s="10164"/>
      <c r="AM192" s="10164"/>
      <c r="AN192" s="10164"/>
      <c r="AO192" s="10164"/>
      <c r="AP192" s="10164"/>
      <c r="AQ192" s="10164"/>
      <c r="AR192" s="10164"/>
      <c r="AS192" s="10164"/>
      <c r="AT192" s="10164"/>
      <c r="AU192" s="10164"/>
      <c r="AV192" s="10164"/>
      <c r="AW192" s="10164"/>
      <c r="AX192" s="10164"/>
      <c r="AY192" s="10164"/>
      <c r="AZ192" s="10164"/>
      <c r="BA192" s="10164"/>
      <c r="BB192" s="10164"/>
      <c r="BC192" s="10164"/>
      <c r="BD192" s="10164"/>
      <c r="BE192" s="10164"/>
      <c r="BF192" s="10164"/>
      <c r="BG192" s="10164"/>
      <c r="BH192" s="10164"/>
      <c r="BI192" s="10164"/>
      <c r="BJ192" s="10164"/>
      <c r="BL192" s="1387"/>
      <c r="BM192" s="1863"/>
      <c r="BN192" s="1863"/>
      <c r="BO192" s="1387"/>
      <c r="BP192" s="1387"/>
      <c r="BQ192" s="1387"/>
      <c r="BR192" s="1387"/>
      <c r="BS192" s="1863"/>
      <c r="BT192" s="1387"/>
      <c r="BU192" s="1387"/>
      <c r="BV192" s="771"/>
      <c r="BW192" s="1387"/>
      <c r="BX192" s="1387"/>
      <c r="BY192" s="1387"/>
      <c r="BZ192" s="1387"/>
      <c r="CA192" s="1387"/>
      <c r="CB192" s="1859"/>
      <c r="CC192" s="793"/>
      <c r="CD192" s="793"/>
      <c r="CE192" s="793"/>
      <c r="CF192" s="793"/>
      <c r="CG192" s="1868">
        <v>11</v>
      </c>
    </row>
    <row s="12874" customFormat="1" customHeight="1" ht="11.549999999999999">
      <c r="A193" s="1214"/>
      <c r="B193" s="1863"/>
      <c r="C193" s="1863"/>
      <c r="D193" s="578"/>
      <c r="J193" s="4250"/>
      <c r="K193" s="4250"/>
      <c r="L193" s="4250"/>
      <c r="M193" s="4250"/>
      <c r="N193" s="4250"/>
      <c r="O193" s="4250"/>
      <c r="P193" s="10164"/>
      <c r="Q193" s="10164"/>
      <c r="R193" s="10164"/>
      <c r="S193" s="10164"/>
      <c r="T193" s="10164"/>
      <c r="U193" s="10164"/>
      <c r="V193" s="10164"/>
      <c r="W193" s="10164"/>
      <c r="X193" s="10164"/>
      <c r="Y193" s="10164"/>
      <c r="Z193" s="10164"/>
      <c r="AA193" s="10164"/>
      <c r="AB193" s="10164"/>
      <c r="AC193" s="10164"/>
      <c r="AD193" s="10164"/>
      <c r="AE193" s="10164"/>
      <c r="AF193" s="10164"/>
      <c r="AG193" s="10164"/>
      <c r="AH193" s="10164"/>
      <c r="AI193" s="10164"/>
      <c r="AJ193" s="10164"/>
      <c r="AK193" s="10164"/>
      <c r="AL193" s="10164"/>
      <c r="AM193" s="10164"/>
      <c r="AN193" s="10164"/>
      <c r="AO193" s="10164"/>
      <c r="AP193" s="10164"/>
      <c r="AQ193" s="10164"/>
      <c r="AR193" s="10164"/>
      <c r="AS193" s="10164"/>
      <c r="AT193" s="10164"/>
      <c r="AU193" s="10164"/>
      <c r="AV193" s="10164"/>
      <c r="AW193" s="10164"/>
      <c r="AX193" s="10164"/>
      <c r="AY193" s="10164"/>
      <c r="AZ193" s="10164"/>
      <c r="BA193" s="10164"/>
      <c r="BB193" s="10164"/>
      <c r="BC193" s="10164"/>
      <c r="BD193" s="10164"/>
      <c r="BE193" s="10164"/>
      <c r="BF193" s="10164"/>
      <c r="BG193" s="10164"/>
      <c r="BH193" s="10164"/>
      <c r="BI193" s="10164"/>
      <c r="BJ193" s="10164"/>
      <c r="BL193" s="1387"/>
      <c r="BM193" s="1863"/>
      <c r="BN193" s="1863"/>
      <c r="BO193" s="1387"/>
      <c r="BP193" s="1387"/>
      <c r="BQ193" s="1387"/>
      <c r="BR193" s="1387"/>
      <c r="BS193" s="1863"/>
      <c r="BT193" s="1387"/>
      <c r="BU193" s="1387"/>
      <c r="BV193" s="771"/>
      <c r="BW193" s="1387"/>
      <c r="BX193" s="1387"/>
      <c r="BY193" s="1387"/>
      <c r="BZ193" s="1387"/>
      <c r="CA193" s="1387"/>
      <c r="CB193" s="1859"/>
      <c r="CC193" s="793"/>
      <c r="CD193" s="793"/>
      <c r="CE193" s="793"/>
      <c r="CF193" s="793"/>
      <c r="CG193" s="1868">
        <v>11</v>
      </c>
    </row>
    <row s="12874" customFormat="1" customHeight="1" ht="11.549999999999999">
      <c r="A194" s="1214"/>
      <c r="B194" s="1863"/>
      <c r="C194" s="1863"/>
      <c r="D194" s="578"/>
      <c r="J194" s="4250"/>
      <c r="K194" s="4250"/>
      <c r="L194" s="4250"/>
      <c r="M194" s="4250"/>
      <c r="N194" s="4250"/>
      <c r="O194" s="4250"/>
      <c r="P194" s="10164"/>
      <c r="Q194" s="10164"/>
      <c r="R194" s="10164"/>
      <c r="S194" s="10164"/>
      <c r="T194" s="10164"/>
      <c r="U194" s="10164"/>
      <c r="V194" s="10164"/>
      <c r="W194" s="10164"/>
      <c r="X194" s="10164"/>
      <c r="Y194" s="10164"/>
      <c r="Z194" s="10164"/>
      <c r="AA194" s="10164"/>
      <c r="AB194" s="10164"/>
      <c r="AC194" s="10164"/>
      <c r="AD194" s="10164"/>
      <c r="AE194" s="10164"/>
      <c r="AF194" s="10164"/>
      <c r="AG194" s="10164"/>
      <c r="AH194" s="10164"/>
      <c r="AI194" s="10164"/>
      <c r="AJ194" s="10164"/>
      <c r="AK194" s="10164"/>
      <c r="AL194" s="10164"/>
      <c r="AM194" s="10164"/>
      <c r="AN194" s="10164"/>
      <c r="AO194" s="10164"/>
      <c r="AP194" s="10164"/>
      <c r="AQ194" s="10164"/>
      <c r="AR194" s="10164"/>
      <c r="AS194" s="10164"/>
      <c r="AT194" s="10164"/>
      <c r="AU194" s="10164"/>
      <c r="AV194" s="10164"/>
      <c r="AW194" s="10164"/>
      <c r="AX194" s="10164"/>
      <c r="AY194" s="10164"/>
      <c r="AZ194" s="10164"/>
      <c r="BA194" s="10164"/>
      <c r="BB194" s="10164"/>
      <c r="BC194" s="10164"/>
      <c r="BD194" s="10164"/>
      <c r="BE194" s="10164"/>
      <c r="BF194" s="10164"/>
      <c r="BG194" s="10164"/>
      <c r="BH194" s="10164"/>
      <c r="BI194" s="10164"/>
      <c r="BJ194" s="10164"/>
      <c r="BL194" s="1387"/>
      <c r="BM194" s="1863"/>
      <c r="BN194" s="1863"/>
      <c r="BO194" s="1387"/>
      <c r="BP194" s="1387"/>
      <c r="BQ194" s="1387"/>
      <c r="BR194" s="1387"/>
      <c r="BS194" s="1863"/>
      <c r="BT194" s="1387"/>
      <c r="BU194" s="1387"/>
      <c r="BV194" s="771"/>
      <c r="BW194" s="1387"/>
      <c r="BX194" s="1387"/>
      <c r="BY194" s="1387"/>
      <c r="BZ194" s="1387"/>
      <c r="CA194" s="1387"/>
      <c r="CB194" s="1859"/>
      <c r="CC194" s="793"/>
      <c r="CD194" s="793"/>
      <c r="CE194" s="793"/>
      <c r="CF194" s="793"/>
      <c r="CG194" s="1868">
        <v>11</v>
      </c>
    </row>
    <row s="12874" customFormat="1" customHeight="1" ht="11.549999999999999">
      <c r="A195" s="1214"/>
      <c r="B195" s="1863"/>
      <c r="C195" s="1863"/>
      <c r="D195" s="578"/>
      <c r="J195" s="4250"/>
      <c r="K195" s="4250"/>
      <c r="L195" s="4250"/>
      <c r="M195" s="4250"/>
      <c r="N195" s="4250"/>
      <c r="O195" s="4250"/>
      <c r="P195" s="10164"/>
      <c r="Q195" s="10164"/>
      <c r="R195" s="10164"/>
      <c r="S195" s="10164"/>
      <c r="T195" s="10164"/>
      <c r="U195" s="10164"/>
      <c r="V195" s="10164"/>
      <c r="W195" s="10164"/>
      <c r="X195" s="10164"/>
      <c r="Y195" s="10164"/>
      <c r="Z195" s="10164"/>
      <c r="AA195" s="10164"/>
      <c r="AB195" s="10164"/>
      <c r="AC195" s="10164"/>
      <c r="AD195" s="10164"/>
      <c r="AE195" s="10164"/>
      <c r="AF195" s="10164"/>
      <c r="AG195" s="10164"/>
      <c r="AH195" s="10164"/>
      <c r="AI195" s="10164"/>
      <c r="AJ195" s="10164"/>
      <c r="AK195" s="10164"/>
      <c r="AL195" s="10164"/>
      <c r="AM195" s="10164"/>
      <c r="AN195" s="10164"/>
      <c r="AO195" s="10164"/>
      <c r="AP195" s="10164"/>
      <c r="AQ195" s="10164"/>
      <c r="AR195" s="10164"/>
      <c r="AS195" s="10164"/>
      <c r="AT195" s="10164"/>
      <c r="AU195" s="10164"/>
      <c r="AV195" s="10164"/>
      <c r="AW195" s="10164"/>
      <c r="AX195" s="10164"/>
      <c r="AY195" s="10164"/>
      <c r="AZ195" s="10164"/>
      <c r="BA195" s="10164"/>
      <c r="BB195" s="10164"/>
      <c r="BC195" s="10164"/>
      <c r="BD195" s="10164"/>
      <c r="BE195" s="10164"/>
      <c r="BF195" s="10164"/>
      <c r="BG195" s="10164"/>
      <c r="BH195" s="10164"/>
      <c r="BI195" s="10164"/>
      <c r="BJ195" s="10164"/>
      <c r="BL195" s="1387"/>
      <c r="BM195" s="1863"/>
      <c r="BN195" s="1863"/>
      <c r="BO195" s="1387"/>
      <c r="BP195" s="1387"/>
      <c r="BQ195" s="1387"/>
      <c r="BR195" s="1387"/>
      <c r="BS195" s="1863"/>
      <c r="BT195" s="1387"/>
      <c r="BU195" s="1387"/>
      <c r="BV195" s="771"/>
      <c r="BW195" s="1387"/>
      <c r="BX195" s="1387"/>
      <c r="BY195" s="1387"/>
      <c r="BZ195" s="1387"/>
      <c r="CA195" s="1387"/>
      <c r="CB195" s="1859"/>
      <c r="CC195" s="793"/>
      <c r="CD195" s="793"/>
      <c r="CE195" s="793"/>
      <c r="CF195" s="793"/>
      <c r="CG195" s="1868">
        <v>11</v>
      </c>
    </row>
    <row s="12874" customFormat="1" customHeight="1" ht="11.549999999999999">
      <c r="A196" s="1214"/>
      <c r="B196" s="1863"/>
      <c r="C196" s="1863"/>
      <c r="D196" s="578"/>
      <c r="J196" s="4250"/>
      <c r="K196" s="4250"/>
      <c r="L196" s="4250"/>
      <c r="M196" s="4250"/>
      <c r="N196" s="4250"/>
      <c r="O196" s="4250"/>
      <c r="P196" s="10164"/>
      <c r="Q196" s="10164"/>
      <c r="R196" s="10164"/>
      <c r="S196" s="10164"/>
      <c r="T196" s="10164"/>
      <c r="U196" s="10164"/>
      <c r="V196" s="10164"/>
      <c r="W196" s="10164"/>
      <c r="X196" s="10164"/>
      <c r="Y196" s="10164"/>
      <c r="Z196" s="10164"/>
      <c r="AA196" s="10164"/>
      <c r="AB196" s="10164"/>
      <c r="AC196" s="10164"/>
      <c r="AD196" s="10164"/>
      <c r="AE196" s="10164"/>
      <c r="AF196" s="10164"/>
      <c r="AG196" s="10164"/>
      <c r="AH196" s="10164"/>
      <c r="AI196" s="10164"/>
      <c r="AJ196" s="10164"/>
      <c r="AK196" s="10164"/>
      <c r="AL196" s="10164"/>
      <c r="AM196" s="10164"/>
      <c r="AN196" s="10164"/>
      <c r="AO196" s="10164"/>
      <c r="AP196" s="10164"/>
      <c r="AQ196" s="10164"/>
      <c r="AR196" s="10164"/>
      <c r="AS196" s="10164"/>
      <c r="AT196" s="10164"/>
      <c r="AU196" s="10164"/>
      <c r="AV196" s="10164"/>
      <c r="AW196" s="10164"/>
      <c r="AX196" s="10164"/>
      <c r="AY196" s="10164"/>
      <c r="AZ196" s="10164"/>
      <c r="BA196" s="10164"/>
      <c r="BB196" s="10164"/>
      <c r="BC196" s="10164"/>
      <c r="BD196" s="10164"/>
      <c r="BE196" s="10164"/>
      <c r="BF196" s="10164"/>
      <c r="BG196" s="10164"/>
      <c r="BH196" s="10164"/>
      <c r="BI196" s="10164"/>
      <c r="BJ196" s="10164"/>
      <c r="BL196" s="1387"/>
      <c r="BM196" s="1863"/>
      <c r="BN196" s="1863"/>
      <c r="BO196" s="1387"/>
      <c r="BP196" s="1387"/>
      <c r="BQ196" s="1387"/>
      <c r="BR196" s="1387"/>
      <c r="BS196" s="1863"/>
      <c r="BT196" s="1387"/>
      <c r="BU196" s="1387"/>
      <c r="BV196" s="771"/>
      <c r="BW196" s="1387"/>
      <c r="BX196" s="1387"/>
      <c r="BY196" s="1387"/>
      <c r="BZ196" s="1387"/>
      <c r="CA196" s="1387"/>
      <c r="CB196" s="1859"/>
      <c r="CC196" s="793"/>
      <c r="CD196" s="793"/>
      <c r="CE196" s="793"/>
      <c r="CF196" s="793"/>
      <c r="CG196" s="1868">
        <v>11</v>
      </c>
    </row>
    <row s="12874" customFormat="1" customHeight="1" ht="11.549999999999999">
      <c r="A197" s="1214"/>
      <c r="B197" s="1863"/>
      <c r="C197" s="1863"/>
      <c r="D197" s="578"/>
      <c r="J197" s="4250"/>
      <c r="K197" s="4250"/>
      <c r="L197" s="4250"/>
      <c r="M197" s="4250"/>
      <c r="N197" s="4250"/>
      <c r="O197" s="4250"/>
      <c r="P197" s="10164"/>
      <c r="Q197" s="10164"/>
      <c r="R197" s="10164"/>
      <c r="S197" s="10164"/>
      <c r="T197" s="10164"/>
      <c r="U197" s="10164"/>
      <c r="V197" s="10164"/>
      <c r="W197" s="10164"/>
      <c r="X197" s="10164"/>
      <c r="Y197" s="10164"/>
      <c r="Z197" s="10164"/>
      <c r="AA197" s="10164"/>
      <c r="AB197" s="10164"/>
      <c r="AC197" s="10164"/>
      <c r="AD197" s="10164"/>
      <c r="AE197" s="10164"/>
      <c r="AF197" s="10164"/>
      <c r="AG197" s="10164"/>
      <c r="AH197" s="10164"/>
      <c r="AI197" s="10164"/>
      <c r="AJ197" s="10164"/>
      <c r="AK197" s="10164"/>
      <c r="AL197" s="10164"/>
      <c r="AM197" s="10164"/>
      <c r="AN197" s="10164"/>
      <c r="AO197" s="10164"/>
      <c r="AP197" s="10164"/>
      <c r="AQ197" s="10164"/>
      <c r="AR197" s="10164"/>
      <c r="AS197" s="10164"/>
      <c r="AT197" s="10164"/>
      <c r="AU197" s="10164"/>
      <c r="AV197" s="10164"/>
      <c r="AW197" s="10164"/>
      <c r="AX197" s="10164"/>
      <c r="AY197" s="10164"/>
      <c r="AZ197" s="10164"/>
      <c r="BA197" s="10164"/>
      <c r="BB197" s="10164"/>
      <c r="BC197" s="10164"/>
      <c r="BD197" s="10164"/>
      <c r="BE197" s="10164"/>
      <c r="BF197" s="10164"/>
      <c r="BG197" s="10164"/>
      <c r="BH197" s="10164"/>
      <c r="BI197" s="10164"/>
      <c r="BJ197" s="10164"/>
      <c r="BL197" s="1387"/>
      <c r="BM197" s="1863"/>
      <c r="BN197" s="1863"/>
      <c r="BO197" s="1387"/>
      <c r="BP197" s="1387"/>
      <c r="BQ197" s="1387"/>
      <c r="BR197" s="1387"/>
      <c r="BS197" s="1863"/>
      <c r="BT197" s="1387"/>
      <c r="BU197" s="1387"/>
      <c r="BV197" s="771"/>
      <c r="BW197" s="1387"/>
      <c r="BX197" s="1387"/>
      <c r="BY197" s="1387"/>
      <c r="BZ197" s="1387"/>
      <c r="CA197" s="1387"/>
      <c r="CB197" s="1859"/>
      <c r="CC197" s="793"/>
      <c r="CD197" s="793"/>
      <c r="CE197" s="793"/>
      <c r="CF197" s="793"/>
      <c r="CG197" s="1868">
        <v>11</v>
      </c>
    </row>
    <row s="12874" customFormat="1" customHeight="1" ht="11.549999999999999">
      <c r="A198" s="1214"/>
      <c r="B198" s="1863"/>
      <c r="C198" s="1863"/>
      <c r="D198" s="578"/>
      <c r="J198" s="4250"/>
      <c r="K198" s="4250"/>
      <c r="L198" s="4250"/>
      <c r="M198" s="4250"/>
      <c r="N198" s="4250"/>
      <c r="O198" s="4250"/>
      <c r="P198" s="10164"/>
      <c r="Q198" s="10164"/>
      <c r="R198" s="10164"/>
      <c r="S198" s="10164"/>
      <c r="T198" s="10164"/>
      <c r="U198" s="10164"/>
      <c r="V198" s="10164"/>
      <c r="W198" s="10164"/>
      <c r="X198" s="10164"/>
      <c r="Y198" s="10164"/>
      <c r="Z198" s="10164"/>
      <c r="AA198" s="10164"/>
      <c r="AB198" s="10164"/>
      <c r="AC198" s="10164"/>
      <c r="AD198" s="10164"/>
      <c r="AE198" s="10164"/>
      <c r="AF198" s="10164"/>
      <c r="AG198" s="10164"/>
      <c r="AH198" s="10164"/>
      <c r="AI198" s="10164"/>
      <c r="AJ198" s="10164"/>
      <c r="AK198" s="10164"/>
      <c r="AL198" s="10164"/>
      <c r="AM198" s="10164"/>
      <c r="AN198" s="10164"/>
      <c r="AO198" s="10164"/>
      <c r="AP198" s="10164"/>
      <c r="AQ198" s="10164"/>
      <c r="AR198" s="10164"/>
      <c r="AS198" s="10164"/>
      <c r="AT198" s="10164"/>
      <c r="AU198" s="10164"/>
      <c r="AV198" s="10164"/>
      <c r="AW198" s="10164"/>
      <c r="AX198" s="10164"/>
      <c r="AY198" s="10164"/>
      <c r="AZ198" s="10164"/>
      <c r="BA198" s="10164"/>
      <c r="BB198" s="10164"/>
      <c r="BC198" s="10164"/>
      <c r="BD198" s="10164"/>
      <c r="BE198" s="10164"/>
      <c r="BF198" s="10164"/>
      <c r="BG198" s="10164"/>
      <c r="BH198" s="10164"/>
      <c r="BI198" s="10164"/>
      <c r="BJ198" s="10164"/>
      <c r="BL198" s="1387"/>
      <c r="BM198" s="1863"/>
      <c r="BN198" s="1863"/>
      <c r="BO198" s="1387"/>
      <c r="BP198" s="1387"/>
      <c r="BQ198" s="1387"/>
      <c r="BR198" s="1387"/>
      <c r="BS198" s="1863"/>
      <c r="BT198" s="1387"/>
      <c r="BU198" s="1387"/>
      <c r="BV198" s="771"/>
      <c r="BW198" s="1387"/>
      <c r="BX198" s="1387"/>
      <c r="BY198" s="1387"/>
      <c r="BZ198" s="1387"/>
      <c r="CA198" s="1387"/>
      <c r="CB198" s="1859"/>
      <c r="CC198" s="793"/>
      <c r="CD198" s="793"/>
      <c r="CE198" s="793"/>
      <c r="CF198" s="793"/>
      <c r="CG198" s="1868">
        <v>11</v>
      </c>
    </row>
    <row s="12874" customFormat="1" customHeight="1" ht="11.549999999999999">
      <c r="A199" s="1214"/>
      <c r="B199" s="1863"/>
      <c r="C199" s="1863"/>
      <c r="D199" s="578"/>
      <c r="J199" s="4250"/>
      <c r="K199" s="4250"/>
      <c r="L199" s="4250"/>
      <c r="M199" s="4250"/>
      <c r="N199" s="4250"/>
      <c r="O199" s="4250"/>
      <c r="P199" s="10164"/>
      <c r="Q199" s="10164"/>
      <c r="R199" s="10164"/>
      <c r="S199" s="10164"/>
      <c r="T199" s="10164"/>
      <c r="U199" s="10164"/>
      <c r="V199" s="10164"/>
      <c r="W199" s="10164"/>
      <c r="X199" s="10164"/>
      <c r="Y199" s="10164"/>
      <c r="Z199" s="10164"/>
      <c r="AA199" s="10164"/>
      <c r="AB199" s="10164"/>
      <c r="AC199" s="10164"/>
      <c r="AD199" s="10164"/>
      <c r="AE199" s="10164"/>
      <c r="AF199" s="10164"/>
      <c r="AG199" s="10164"/>
      <c r="AH199" s="10164"/>
      <c r="AI199" s="10164"/>
      <c r="AJ199" s="10164"/>
      <c r="AK199" s="10164"/>
      <c r="AL199" s="10164"/>
      <c r="AM199" s="10164"/>
      <c r="AN199" s="10164"/>
      <c r="AO199" s="10164"/>
      <c r="AP199" s="10164"/>
      <c r="AQ199" s="10164"/>
      <c r="AR199" s="10164"/>
      <c r="AS199" s="10164"/>
      <c r="AT199" s="10164"/>
      <c r="AU199" s="10164"/>
      <c r="AV199" s="10164"/>
      <c r="AW199" s="10164"/>
      <c r="AX199" s="10164"/>
      <c r="AY199" s="10164"/>
      <c r="AZ199" s="10164"/>
      <c r="BA199" s="10164"/>
      <c r="BB199" s="10164"/>
      <c r="BC199" s="10164"/>
      <c r="BD199" s="10164"/>
      <c r="BE199" s="10164"/>
      <c r="BF199" s="10164"/>
      <c r="BG199" s="10164"/>
      <c r="BH199" s="10164"/>
      <c r="BI199" s="10164"/>
      <c r="BJ199" s="10164"/>
      <c r="BL199" s="1387"/>
      <c r="BM199" s="1863"/>
      <c r="BN199" s="1863"/>
      <c r="BO199" s="1387"/>
      <c r="BP199" s="1387"/>
      <c r="BQ199" s="1387"/>
      <c r="BR199" s="1387"/>
      <c r="BS199" s="1863"/>
      <c r="BT199" s="1387"/>
      <c r="BU199" s="1387"/>
      <c r="BV199" s="771"/>
      <c r="BW199" s="1387"/>
      <c r="BX199" s="1387"/>
      <c r="BY199" s="1387"/>
      <c r="BZ199" s="1387"/>
      <c r="CA199" s="1387"/>
      <c r="CB199" s="1859"/>
      <c r="CC199" s="793"/>
      <c r="CD199" s="793"/>
      <c r="CE199" s="793"/>
      <c r="CF199" s="793"/>
      <c r="CG199" s="1868">
        <v>11</v>
      </c>
    </row>
    <row s="12874" customFormat="1" customHeight="1" ht="11.549999999999999">
      <c r="A200" s="1214"/>
      <c r="B200" s="1863"/>
      <c r="C200" s="1863"/>
      <c r="D200" s="578"/>
      <c r="J200" s="4250"/>
      <c r="K200" s="4250"/>
      <c r="L200" s="4250"/>
      <c r="M200" s="4250"/>
      <c r="N200" s="4250"/>
      <c r="O200" s="4250"/>
      <c r="P200" s="10164"/>
      <c r="Q200" s="10164"/>
      <c r="R200" s="10164"/>
      <c r="S200" s="10164"/>
      <c r="T200" s="10164"/>
      <c r="U200" s="10164"/>
      <c r="V200" s="10164"/>
      <c r="W200" s="10164"/>
      <c r="X200" s="10164"/>
      <c r="Y200" s="10164"/>
      <c r="Z200" s="10164"/>
      <c r="AA200" s="10164"/>
      <c r="AB200" s="10164"/>
      <c r="AC200" s="10164"/>
      <c r="AD200" s="10164"/>
      <c r="AE200" s="10164"/>
      <c r="AF200" s="10164"/>
      <c r="AG200" s="10164"/>
      <c r="AH200" s="10164"/>
      <c r="AI200" s="10164"/>
      <c r="AJ200" s="10164"/>
      <c r="AK200" s="10164"/>
      <c r="AL200" s="10164"/>
      <c r="AM200" s="10164"/>
      <c r="AN200" s="10164"/>
      <c r="AO200" s="10164"/>
      <c r="AP200" s="10164"/>
      <c r="AQ200" s="10164"/>
      <c r="AR200" s="10164"/>
      <c r="AS200" s="10164"/>
      <c r="AT200" s="10164"/>
      <c r="AU200" s="10164"/>
      <c r="AV200" s="10164"/>
      <c r="AW200" s="10164"/>
      <c r="AX200" s="10164"/>
      <c r="AY200" s="10164"/>
      <c r="AZ200" s="10164"/>
      <c r="BA200" s="10164"/>
      <c r="BB200" s="10164"/>
      <c r="BC200" s="10164"/>
      <c r="BD200" s="10164"/>
      <c r="BE200" s="10164"/>
      <c r="BF200" s="10164"/>
      <c r="BG200" s="10164"/>
      <c r="BH200" s="10164"/>
      <c r="BI200" s="10164"/>
      <c r="BJ200" s="10164"/>
      <c r="BL200" s="1387"/>
      <c r="BM200" s="1863"/>
      <c r="BN200" s="1863"/>
      <c r="BO200" s="1387"/>
      <c r="BP200" s="1387"/>
      <c r="BQ200" s="1387"/>
      <c r="BR200" s="1387"/>
      <c r="BS200" s="1863"/>
      <c r="BT200" s="1387"/>
      <c r="BU200" s="1387"/>
      <c r="BV200" s="771"/>
      <c r="BW200" s="1387"/>
      <c r="BX200" s="1387"/>
      <c r="BY200" s="1387"/>
      <c r="BZ200" s="1387"/>
      <c r="CA200" s="1387"/>
      <c r="CB200" s="1859"/>
      <c r="CC200" s="793"/>
      <c r="CD200" s="793"/>
      <c r="CE200" s="793"/>
      <c r="CF200" s="793"/>
      <c r="CG200" s="1868">
        <v>11</v>
      </c>
    </row>
    <row s="12874" customFormat="1" customHeight="1" ht="11.549999999999999">
      <c r="A201" s="1214"/>
      <c r="B201" s="1863"/>
      <c r="C201" s="1863"/>
      <c r="D201" s="578"/>
      <c r="J201" s="4250"/>
      <c r="K201" s="4250"/>
      <c r="L201" s="4250"/>
      <c r="M201" s="4250"/>
      <c r="N201" s="4250"/>
      <c r="O201" s="4250"/>
      <c r="P201" s="10164"/>
      <c r="Q201" s="10164"/>
      <c r="R201" s="10164"/>
      <c r="S201" s="10164"/>
      <c r="T201" s="10164"/>
      <c r="U201" s="10164"/>
      <c r="V201" s="10164"/>
      <c r="W201" s="10164"/>
      <c r="X201" s="10164"/>
      <c r="Y201" s="10164"/>
      <c r="Z201" s="10164"/>
      <c r="AA201" s="10164"/>
      <c r="AB201" s="10164"/>
      <c r="AC201" s="10164"/>
      <c r="AD201" s="10164"/>
      <c r="AE201" s="10164"/>
      <c r="AF201" s="10164"/>
      <c r="AG201" s="10164"/>
      <c r="AH201" s="10164"/>
      <c r="AI201" s="10164"/>
      <c r="AJ201" s="10164"/>
      <c r="AK201" s="10164"/>
      <c r="AL201" s="10164"/>
      <c r="AM201" s="10164"/>
      <c r="AN201" s="10164"/>
      <c r="AO201" s="10164"/>
      <c r="AP201" s="10164"/>
      <c r="AQ201" s="10164"/>
      <c r="AR201" s="10164"/>
      <c r="AS201" s="10164"/>
      <c r="AT201" s="10164"/>
      <c r="AU201" s="10164"/>
      <c r="AV201" s="10164"/>
      <c r="AW201" s="10164"/>
      <c r="AX201" s="10164"/>
      <c r="AY201" s="10164"/>
      <c r="AZ201" s="10164"/>
      <c r="BA201" s="10164"/>
      <c r="BB201" s="10164"/>
      <c r="BC201" s="10164"/>
      <c r="BD201" s="10164"/>
      <c r="BE201" s="10164"/>
      <c r="BF201" s="10164"/>
      <c r="BG201" s="10164"/>
      <c r="BH201" s="10164"/>
      <c r="BI201" s="10164"/>
      <c r="BJ201" s="10164"/>
      <c r="BL201" s="1387"/>
      <c r="BM201" s="1863"/>
      <c r="BN201" s="1863"/>
      <c r="BO201" s="1387"/>
      <c r="BP201" s="1387"/>
      <c r="BQ201" s="1387"/>
      <c r="BR201" s="1387"/>
      <c r="BS201" s="1863"/>
      <c r="BT201" s="1387"/>
      <c r="BU201" s="1387"/>
      <c r="BV201" s="771"/>
      <c r="BW201" s="1387"/>
      <c r="BX201" s="1387"/>
      <c r="BY201" s="1387"/>
      <c r="BZ201" s="1387"/>
      <c r="CA201" s="1387"/>
      <c r="CB201" s="1859"/>
      <c r="CC201" s="793"/>
      <c r="CD201" s="793"/>
      <c r="CE201" s="793"/>
      <c r="CF201" s="793"/>
      <c r="CG201" s="1868">
        <v>11</v>
      </c>
    </row>
    <row s="12874" customFormat="1" customHeight="1" ht="11.549999999999999">
      <c r="A202" s="1214"/>
      <c r="B202" s="1863"/>
      <c r="C202" s="1863"/>
      <c r="D202" s="578"/>
      <c r="J202" s="4250"/>
      <c r="K202" s="4250"/>
      <c r="L202" s="4250"/>
      <c r="M202" s="4250"/>
      <c r="N202" s="4250"/>
      <c r="O202" s="4250"/>
      <c r="P202" s="10164"/>
      <c r="Q202" s="10164"/>
      <c r="R202" s="10164"/>
      <c r="S202" s="10164"/>
      <c r="T202" s="10164"/>
      <c r="U202" s="10164"/>
      <c r="V202" s="10164"/>
      <c r="W202" s="10164"/>
      <c r="X202" s="10164"/>
      <c r="Y202" s="10164"/>
      <c r="Z202" s="10164"/>
      <c r="AA202" s="10164"/>
      <c r="AB202" s="10164"/>
      <c r="AC202" s="10164"/>
      <c r="AD202" s="10164"/>
      <c r="AE202" s="10164"/>
      <c r="AF202" s="10164"/>
      <c r="AG202" s="10164"/>
      <c r="AH202" s="10164"/>
      <c r="AI202" s="10164"/>
      <c r="AJ202" s="10164"/>
      <c r="AK202" s="10164"/>
      <c r="AL202" s="10164"/>
      <c r="AM202" s="10164"/>
      <c r="AN202" s="10164"/>
      <c r="AO202" s="10164"/>
      <c r="AP202" s="10164"/>
      <c r="AQ202" s="10164"/>
      <c r="AR202" s="10164"/>
      <c r="AS202" s="10164"/>
      <c r="AT202" s="10164"/>
      <c r="AU202" s="10164"/>
      <c r="AV202" s="10164"/>
      <c r="AW202" s="10164"/>
      <c r="AX202" s="10164"/>
      <c r="AY202" s="10164"/>
      <c r="AZ202" s="10164"/>
      <c r="BA202" s="10164"/>
      <c r="BB202" s="10164"/>
      <c r="BC202" s="10164"/>
      <c r="BD202" s="10164"/>
      <c r="BE202" s="10164"/>
      <c r="BF202" s="10164"/>
      <c r="BG202" s="10164"/>
      <c r="BH202" s="10164"/>
      <c r="BI202" s="10164"/>
      <c r="BJ202" s="10164"/>
      <c r="BL202" s="1387"/>
      <c r="BM202" s="1863"/>
      <c r="BN202" s="1863"/>
      <c r="BO202" s="1387"/>
      <c r="BP202" s="1387"/>
      <c r="BQ202" s="1387"/>
      <c r="BR202" s="1387"/>
      <c r="BS202" s="1863"/>
      <c r="BT202" s="1387"/>
      <c r="BU202" s="1387"/>
      <c r="BV202" s="771"/>
      <c r="BW202" s="1387"/>
      <c r="BX202" s="1387"/>
      <c r="BY202" s="1387"/>
      <c r="BZ202" s="1387"/>
      <c r="CA202" s="1387"/>
      <c r="CB202" s="1859"/>
      <c r="CC202" s="793"/>
      <c r="CD202" s="793"/>
      <c r="CE202" s="793"/>
      <c r="CF202" s="793"/>
      <c r="CG202" s="1868">
        <v>11</v>
      </c>
    </row>
    <row s="12874" customFormat="1" customHeight="1" ht="11.549999999999999">
      <c r="A203" s="1214"/>
      <c r="B203" s="1863"/>
      <c r="C203" s="1863"/>
      <c r="D203" s="578"/>
      <c r="J203" s="4250"/>
      <c r="K203" s="4250"/>
      <c r="L203" s="4250"/>
      <c r="M203" s="4250"/>
      <c r="N203" s="4250"/>
      <c r="O203" s="4250"/>
      <c r="P203" s="10164"/>
      <c r="Q203" s="10164"/>
      <c r="R203" s="10164"/>
      <c r="S203" s="10164"/>
      <c r="T203" s="10164"/>
      <c r="U203" s="10164"/>
      <c r="V203" s="10164"/>
      <c r="W203" s="10164"/>
      <c r="X203" s="10164"/>
      <c r="Y203" s="10164"/>
      <c r="Z203" s="10164"/>
      <c r="AA203" s="10164"/>
      <c r="AB203" s="10164"/>
      <c r="AC203" s="10164"/>
      <c r="AD203" s="10164"/>
      <c r="AE203" s="10164"/>
      <c r="AF203" s="10164"/>
      <c r="AG203" s="10164"/>
      <c r="AH203" s="10164"/>
      <c r="AI203" s="10164"/>
      <c r="AJ203" s="10164"/>
      <c r="AK203" s="10164"/>
      <c r="AL203" s="10164"/>
      <c r="AM203" s="10164"/>
      <c r="AN203" s="10164"/>
      <c r="AO203" s="10164"/>
      <c r="AP203" s="10164"/>
      <c r="AQ203" s="10164"/>
      <c r="AR203" s="10164"/>
      <c r="AS203" s="10164"/>
      <c r="AT203" s="10164"/>
      <c r="AU203" s="10164"/>
      <c r="AV203" s="10164"/>
      <c r="AW203" s="10164"/>
      <c r="AX203" s="10164"/>
      <c r="AY203" s="10164"/>
      <c r="AZ203" s="10164"/>
      <c r="BA203" s="10164"/>
      <c r="BB203" s="10164"/>
      <c r="BC203" s="10164"/>
      <c r="BD203" s="10164"/>
      <c r="BE203" s="10164"/>
      <c r="BF203" s="10164"/>
      <c r="BG203" s="10164"/>
      <c r="BH203" s="10164"/>
      <c r="BI203" s="10164"/>
      <c r="BJ203" s="10164"/>
      <c r="BL203" s="1387"/>
      <c r="BM203" s="1863"/>
      <c r="BN203" s="1863"/>
      <c r="BO203" s="1387"/>
      <c r="BP203" s="1387"/>
      <c r="BQ203" s="1387"/>
      <c r="BR203" s="1387"/>
      <c r="BS203" s="1863"/>
      <c r="BT203" s="1387"/>
      <c r="BU203" s="1387"/>
      <c r="BV203" s="771"/>
      <c r="BW203" s="1387"/>
      <c r="BX203" s="1387"/>
      <c r="BY203" s="1387"/>
      <c r="BZ203" s="1387"/>
      <c r="CA203" s="1387"/>
      <c r="CB203" s="1859"/>
      <c r="CC203" s="793"/>
      <c r="CD203" s="793"/>
      <c r="CE203" s="793"/>
      <c r="CF203" s="793"/>
      <c r="CG203" s="1868">
        <v>11</v>
      </c>
    </row>
    <row s="12874" customFormat="1" customHeight="1" ht="11.549999999999999">
      <c r="A204" s="1214"/>
      <c r="B204" s="1863"/>
      <c r="C204" s="1863"/>
      <c r="D204" s="578"/>
      <c r="J204" s="4250"/>
      <c r="K204" s="4250"/>
      <c r="L204" s="4250"/>
      <c r="M204" s="4250"/>
      <c r="N204" s="4250"/>
      <c r="O204" s="4250"/>
      <c r="P204" s="10164"/>
      <c r="Q204" s="10164"/>
      <c r="R204" s="10164"/>
      <c r="S204" s="10164"/>
      <c r="T204" s="10164"/>
      <c r="U204" s="10164"/>
      <c r="V204" s="10164"/>
      <c r="W204" s="10164"/>
      <c r="X204" s="10164"/>
      <c r="Y204" s="10164"/>
      <c r="Z204" s="10164"/>
      <c r="AA204" s="10164"/>
      <c r="AB204" s="10164"/>
      <c r="AC204" s="10164"/>
      <c r="AD204" s="10164"/>
      <c r="AE204" s="10164"/>
      <c r="AF204" s="10164"/>
      <c r="AG204" s="10164"/>
      <c r="AH204" s="10164"/>
      <c r="AI204" s="10164"/>
      <c r="AJ204" s="10164"/>
      <c r="AK204" s="10164"/>
      <c r="AL204" s="10164"/>
      <c r="AM204" s="10164"/>
      <c r="AN204" s="10164"/>
      <c r="AO204" s="10164"/>
      <c r="AP204" s="10164"/>
      <c r="AQ204" s="10164"/>
      <c r="AR204" s="10164"/>
      <c r="AS204" s="10164"/>
      <c r="AT204" s="10164"/>
      <c r="AU204" s="10164"/>
      <c r="AV204" s="10164"/>
      <c r="AW204" s="10164"/>
      <c r="AX204" s="10164"/>
      <c r="AY204" s="10164"/>
      <c r="AZ204" s="10164"/>
      <c r="BA204" s="10164"/>
      <c r="BB204" s="10164"/>
      <c r="BC204" s="10164"/>
      <c r="BD204" s="10164"/>
      <c r="BE204" s="10164"/>
      <c r="BF204" s="10164"/>
      <c r="BG204" s="10164"/>
      <c r="BH204" s="10164"/>
      <c r="BI204" s="10164"/>
      <c r="BJ204" s="10164"/>
      <c r="BL204" s="1387"/>
      <c r="BM204" s="1863"/>
      <c r="BN204" s="1863"/>
      <c r="BO204" s="1387"/>
      <c r="BP204" s="1387"/>
      <c r="BQ204" s="1387"/>
      <c r="BR204" s="1387"/>
      <c r="BS204" s="1863"/>
      <c r="BT204" s="1387"/>
      <c r="BU204" s="1387"/>
      <c r="BV204" s="771"/>
      <c r="BW204" s="1387"/>
      <c r="BX204" s="1387"/>
      <c r="BY204" s="1387"/>
      <c r="BZ204" s="1387"/>
      <c r="CA204" s="1387"/>
      <c r="CB204" s="1859"/>
      <c r="CC204" s="793"/>
      <c r="CD204" s="793"/>
      <c r="CE204" s="793"/>
      <c r="CF204" s="793"/>
      <c r="CG204" s="1868">
        <v>11</v>
      </c>
    </row>
    <row s="12874" customFormat="1" customHeight="1" ht="11.549999999999999">
      <c r="A205" s="1214"/>
      <c r="B205" s="1863"/>
      <c r="C205" s="1863"/>
      <c r="D205" s="578"/>
      <c r="J205" s="4250"/>
      <c r="K205" s="4250"/>
      <c r="L205" s="4250"/>
      <c r="M205" s="4250"/>
      <c r="N205" s="4250"/>
      <c r="O205" s="4250"/>
      <c r="P205" s="10164"/>
      <c r="Q205" s="10164"/>
      <c r="R205" s="10164"/>
      <c r="S205" s="10164"/>
      <c r="T205" s="10164"/>
      <c r="U205" s="10164"/>
      <c r="V205" s="10164"/>
      <c r="W205" s="10164"/>
      <c r="X205" s="10164"/>
      <c r="Y205" s="10164"/>
      <c r="Z205" s="10164"/>
      <c r="AA205" s="10164"/>
      <c r="AB205" s="10164"/>
      <c r="AC205" s="10164"/>
      <c r="AD205" s="10164"/>
      <c r="AE205" s="10164"/>
      <c r="AF205" s="10164"/>
      <c r="AG205" s="10164"/>
      <c r="AH205" s="10164"/>
      <c r="AI205" s="10164"/>
      <c r="AJ205" s="10164"/>
      <c r="AK205" s="10164"/>
      <c r="AL205" s="10164"/>
      <c r="AM205" s="10164"/>
      <c r="AN205" s="10164"/>
      <c r="AO205" s="10164"/>
      <c r="AP205" s="10164"/>
      <c r="AQ205" s="10164"/>
      <c r="AR205" s="10164"/>
      <c r="AS205" s="10164"/>
      <c r="AT205" s="10164"/>
      <c r="AU205" s="10164"/>
      <c r="AV205" s="10164"/>
      <c r="AW205" s="10164"/>
      <c r="AX205" s="10164"/>
      <c r="AY205" s="10164"/>
      <c r="AZ205" s="10164"/>
      <c r="BA205" s="10164"/>
      <c r="BB205" s="10164"/>
      <c r="BC205" s="10164"/>
      <c r="BD205" s="10164"/>
      <c r="BE205" s="10164"/>
      <c r="BF205" s="10164"/>
      <c r="BG205" s="10164"/>
      <c r="BH205" s="10164"/>
      <c r="BI205" s="10164"/>
      <c r="BJ205" s="10164"/>
      <c r="BL205" s="1387"/>
      <c r="BM205" s="1863"/>
      <c r="BN205" s="1863"/>
      <c r="BO205" s="1387"/>
      <c r="BP205" s="1387"/>
      <c r="BQ205" s="1387"/>
      <c r="BR205" s="1387"/>
      <c r="BS205" s="1863"/>
      <c r="BT205" s="1387"/>
      <c r="BU205" s="1387"/>
      <c r="BV205" s="771"/>
      <c r="BW205" s="1387"/>
      <c r="BX205" s="1387"/>
      <c r="BY205" s="1387"/>
      <c r="BZ205" s="1387"/>
      <c r="CA205" s="1387"/>
      <c r="CB205" s="1859"/>
      <c r="CC205" s="793"/>
      <c r="CD205" s="793"/>
      <c r="CE205" s="793"/>
      <c r="CF205" s="793"/>
      <c r="CG205" s="1868">
        <v>11</v>
      </c>
    </row>
    <row s="12874" customFormat="1" customHeight="1" ht="11.549999999999999">
      <c r="A206" s="1214"/>
      <c r="B206" s="1863"/>
      <c r="C206" s="1863"/>
      <c r="D206" s="578"/>
      <c r="J206" s="4250"/>
      <c r="K206" s="4250"/>
      <c r="L206" s="4250"/>
      <c r="M206" s="4250"/>
      <c r="N206" s="4250"/>
      <c r="O206" s="4250"/>
      <c r="P206" s="10164"/>
      <c r="Q206" s="10164"/>
      <c r="R206" s="10164"/>
      <c r="S206" s="10164"/>
      <c r="T206" s="10164"/>
      <c r="U206" s="10164"/>
      <c r="V206" s="10164"/>
      <c r="W206" s="10164"/>
      <c r="X206" s="10164"/>
      <c r="Y206" s="10164"/>
      <c r="Z206" s="10164"/>
      <c r="AA206" s="10164"/>
      <c r="AB206" s="10164"/>
      <c r="AC206" s="10164"/>
      <c r="AD206" s="10164"/>
      <c r="AE206" s="10164"/>
      <c r="AF206" s="10164"/>
      <c r="AG206" s="10164"/>
      <c r="AH206" s="10164"/>
      <c r="AI206" s="10164"/>
      <c r="AJ206" s="10164"/>
      <c r="AK206" s="10164"/>
      <c r="AL206" s="10164"/>
      <c r="AM206" s="10164"/>
      <c r="AN206" s="10164"/>
      <c r="AO206" s="10164"/>
      <c r="AP206" s="10164"/>
      <c r="AQ206" s="10164"/>
      <c r="AR206" s="10164"/>
      <c r="AS206" s="10164"/>
      <c r="AT206" s="10164"/>
      <c r="AU206" s="10164"/>
      <c r="AV206" s="10164"/>
      <c r="AW206" s="10164"/>
      <c r="AX206" s="10164"/>
      <c r="AY206" s="10164"/>
      <c r="AZ206" s="10164"/>
      <c r="BA206" s="10164"/>
      <c r="BB206" s="10164"/>
      <c r="BC206" s="10164"/>
      <c r="BD206" s="10164"/>
      <c r="BE206" s="10164"/>
      <c r="BF206" s="10164"/>
      <c r="BG206" s="10164"/>
      <c r="BH206" s="10164"/>
      <c r="BI206" s="10164"/>
      <c r="BJ206" s="10164"/>
      <c r="BL206" s="1387"/>
      <c r="BM206" s="1863"/>
      <c r="BN206" s="1863"/>
      <c r="BO206" s="1387"/>
      <c r="BP206" s="1387"/>
      <c r="BQ206" s="1387"/>
      <c r="BR206" s="1387"/>
      <c r="BS206" s="1863"/>
      <c r="BT206" s="1387"/>
      <c r="BU206" s="1387"/>
      <c r="BV206" s="771"/>
      <c r="BW206" s="1387"/>
      <c r="BX206" s="1387"/>
      <c r="BY206" s="1387"/>
      <c r="BZ206" s="1387"/>
      <c r="CA206" s="1387"/>
      <c r="CB206" s="1859"/>
      <c r="CC206" s="793"/>
      <c r="CD206" s="793"/>
      <c r="CE206" s="793"/>
      <c r="CF206" s="793"/>
      <c r="CG206" s="1868">
        <v>11</v>
      </c>
    </row>
    <row s="12874" customFormat="1" customHeight="1" ht="11.549999999999999">
      <c r="A207" s="1214"/>
      <c r="B207" s="1863"/>
      <c r="C207" s="1863"/>
      <c r="D207" s="578"/>
      <c r="J207" s="4250"/>
      <c r="K207" s="4250"/>
      <c r="L207" s="4250"/>
      <c r="M207" s="4250"/>
      <c r="N207" s="4250"/>
      <c r="O207" s="4250"/>
      <c r="P207" s="10164"/>
      <c r="Q207" s="10164"/>
      <c r="R207" s="10164"/>
      <c r="S207" s="10164"/>
      <c r="T207" s="10164"/>
      <c r="U207" s="10164"/>
      <c r="V207" s="10164"/>
      <c r="W207" s="10164"/>
      <c r="X207" s="10164"/>
      <c r="Y207" s="10164"/>
      <c r="Z207" s="10164"/>
      <c r="AA207" s="10164"/>
      <c r="AB207" s="10164"/>
      <c r="AC207" s="10164"/>
      <c r="AD207" s="10164"/>
      <c r="AE207" s="10164"/>
      <c r="AF207" s="10164"/>
      <c r="AG207" s="10164"/>
      <c r="AH207" s="10164"/>
      <c r="AI207" s="10164"/>
      <c r="AJ207" s="10164"/>
      <c r="AK207" s="10164"/>
      <c r="AL207" s="10164"/>
      <c r="AM207" s="10164"/>
      <c r="AN207" s="10164"/>
      <c r="AO207" s="10164"/>
      <c r="AP207" s="10164"/>
      <c r="AQ207" s="10164"/>
      <c r="AR207" s="10164"/>
      <c r="AS207" s="10164"/>
      <c r="AT207" s="10164"/>
      <c r="AU207" s="10164"/>
      <c r="AV207" s="10164"/>
      <c r="AW207" s="10164"/>
      <c r="AX207" s="10164"/>
      <c r="AY207" s="10164"/>
      <c r="AZ207" s="10164"/>
      <c r="BA207" s="10164"/>
      <c r="BB207" s="10164"/>
      <c r="BC207" s="10164"/>
      <c r="BD207" s="10164"/>
      <c r="BE207" s="10164"/>
      <c r="BF207" s="10164"/>
      <c r="BG207" s="10164"/>
      <c r="BH207" s="10164"/>
      <c r="BI207" s="10164"/>
      <c r="BJ207" s="10164"/>
      <c r="BL207" s="1387"/>
      <c r="BM207" s="1863"/>
      <c r="BN207" s="1863"/>
      <c r="BO207" s="1387"/>
      <c r="BP207" s="1387"/>
      <c r="BQ207" s="1387"/>
      <c r="BR207" s="1387"/>
      <c r="BS207" s="1863"/>
      <c r="BT207" s="1387"/>
      <c r="BU207" s="1387"/>
      <c r="BV207" s="771"/>
      <c r="BW207" s="1387"/>
      <c r="BX207" s="1387"/>
      <c r="BY207" s="1387"/>
      <c r="BZ207" s="1387"/>
      <c r="CA207" s="1387"/>
      <c r="CB207" s="1859"/>
      <c r="CC207" s="793"/>
      <c r="CD207" s="793"/>
      <c r="CE207" s="793"/>
      <c r="CF207" s="793"/>
      <c r="CG207" s="1868">
        <v>11</v>
      </c>
    </row>
    <row s="12874" customFormat="1" customHeight="1" ht="11.549999999999999">
      <c r="A208" s="1214"/>
      <c r="B208" s="1863"/>
      <c r="C208" s="1863"/>
      <c r="D208" s="578"/>
      <c r="J208" s="4250"/>
      <c r="K208" s="4250"/>
      <c r="L208" s="4250"/>
      <c r="M208" s="4250"/>
      <c r="N208" s="4250"/>
      <c r="O208" s="4250"/>
      <c r="P208" s="10164"/>
      <c r="Q208" s="10164"/>
      <c r="R208" s="10164"/>
      <c r="S208" s="10164"/>
      <c r="T208" s="10164"/>
      <c r="U208" s="10164"/>
      <c r="V208" s="10164"/>
      <c r="W208" s="10164"/>
      <c r="X208" s="10164"/>
      <c r="Y208" s="10164"/>
      <c r="Z208" s="10164"/>
      <c r="AA208" s="10164"/>
      <c r="AB208" s="10164"/>
      <c r="AC208" s="10164"/>
      <c r="AD208" s="10164"/>
      <c r="AE208" s="10164"/>
      <c r="AF208" s="10164"/>
      <c r="AG208" s="10164"/>
      <c r="AH208" s="10164"/>
      <c r="AI208" s="10164"/>
      <c r="AJ208" s="10164"/>
      <c r="AK208" s="10164"/>
      <c r="AL208" s="10164"/>
      <c r="AM208" s="10164"/>
      <c r="AN208" s="10164"/>
      <c r="AO208" s="10164"/>
      <c r="AP208" s="10164"/>
      <c r="AQ208" s="10164"/>
      <c r="AR208" s="10164"/>
      <c r="AS208" s="10164"/>
      <c r="AT208" s="10164"/>
      <c r="AU208" s="10164"/>
      <c r="AV208" s="10164"/>
      <c r="AW208" s="10164"/>
      <c r="AX208" s="10164"/>
      <c r="AY208" s="10164"/>
      <c r="AZ208" s="10164"/>
      <c r="BA208" s="10164"/>
      <c r="BB208" s="10164"/>
      <c r="BC208" s="10164"/>
      <c r="BD208" s="10164"/>
      <c r="BE208" s="10164"/>
      <c r="BF208" s="10164"/>
      <c r="BG208" s="10164"/>
      <c r="BH208" s="10164"/>
      <c r="BI208" s="10164"/>
      <c r="BJ208" s="10164"/>
      <c r="BL208" s="1387"/>
      <c r="BM208" s="1863"/>
      <c r="BN208" s="1863"/>
      <c r="BO208" s="1387"/>
      <c r="BP208" s="1387"/>
      <c r="BQ208" s="1387"/>
      <c r="BR208" s="1387"/>
      <c r="BS208" s="1863"/>
      <c r="BT208" s="1387"/>
      <c r="BU208" s="1387"/>
      <c r="BV208" s="771"/>
      <c r="BW208" s="1387"/>
      <c r="BX208" s="1387"/>
      <c r="BY208" s="1387"/>
      <c r="BZ208" s="1387"/>
      <c r="CA208" s="1387"/>
      <c r="CB208" s="1859"/>
      <c r="CC208" s="793"/>
      <c r="CD208" s="793"/>
      <c r="CE208" s="793"/>
      <c r="CF208" s="793"/>
      <c r="CG208" s="1868">
        <v>11</v>
      </c>
    </row>
    <row s="12874" customFormat="1" customHeight="1" ht="11.549999999999999">
      <c r="A209" s="1214"/>
      <c r="B209" s="1863"/>
      <c r="C209" s="1863"/>
      <c r="D209" s="578"/>
      <c r="J209" s="4250"/>
      <c r="K209" s="4250"/>
      <c r="L209" s="4250"/>
      <c r="M209" s="4250"/>
      <c r="N209" s="4250"/>
      <c r="O209" s="4250"/>
      <c r="P209" s="10164"/>
      <c r="Q209" s="10164"/>
      <c r="R209" s="10164"/>
      <c r="S209" s="10164"/>
      <c r="T209" s="10164"/>
      <c r="U209" s="10164"/>
      <c r="V209" s="10164"/>
      <c r="W209" s="10164"/>
      <c r="X209" s="10164"/>
      <c r="Y209" s="10164"/>
      <c r="Z209" s="10164"/>
      <c r="AA209" s="10164"/>
      <c r="AB209" s="10164"/>
      <c r="AC209" s="10164"/>
      <c r="AD209" s="10164"/>
      <c r="AE209" s="10164"/>
      <c r="AF209" s="10164"/>
      <c r="AG209" s="10164"/>
      <c r="AH209" s="10164"/>
      <c r="AI209" s="10164"/>
      <c r="AJ209" s="10164"/>
      <c r="AK209" s="10164"/>
      <c r="AL209" s="10164"/>
      <c r="AM209" s="10164"/>
      <c r="AN209" s="10164"/>
      <c r="AO209" s="10164"/>
      <c r="AP209" s="10164"/>
      <c r="AQ209" s="10164"/>
      <c r="AR209" s="10164"/>
      <c r="AS209" s="10164"/>
      <c r="AT209" s="10164"/>
      <c r="AU209" s="10164"/>
      <c r="AV209" s="10164"/>
      <c r="AW209" s="10164"/>
      <c r="AX209" s="10164"/>
      <c r="AY209" s="10164"/>
      <c r="AZ209" s="10164"/>
      <c r="BA209" s="10164"/>
      <c r="BB209" s="10164"/>
      <c r="BC209" s="10164"/>
      <c r="BD209" s="10164"/>
      <c r="BE209" s="10164"/>
      <c r="BF209" s="10164"/>
      <c r="BG209" s="10164"/>
      <c r="BH209" s="10164"/>
      <c r="BI209" s="10164"/>
      <c r="BJ209" s="10164"/>
      <c r="BL209" s="1387"/>
      <c r="BM209" s="1863"/>
      <c r="BN209" s="1863"/>
      <c r="BO209" s="1387"/>
      <c r="BP209" s="1387"/>
      <c r="BQ209" s="1387"/>
      <c r="BR209" s="1387"/>
      <c r="BS209" s="1863"/>
      <c r="BT209" s="1387"/>
      <c r="BU209" s="1387"/>
      <c r="BV209" s="771"/>
      <c r="BW209" s="1387"/>
      <c r="BX209" s="1387"/>
      <c r="BY209" s="1387"/>
      <c r="BZ209" s="1387"/>
      <c r="CA209" s="1387"/>
      <c r="CB209" s="1859"/>
      <c r="CC209" s="793"/>
      <c r="CD209" s="793"/>
      <c r="CE209" s="793"/>
      <c r="CF209" s="793"/>
      <c r="CG209" s="1868">
        <v>11</v>
      </c>
    </row>
    <row s="12874" customFormat="1" customHeight="1" ht="11.549999999999999">
      <c r="A210" s="1214"/>
      <c r="B210" s="1863"/>
      <c r="C210" s="1863"/>
      <c r="D210" s="578"/>
      <c r="J210" s="4250"/>
      <c r="K210" s="4250"/>
      <c r="L210" s="4250"/>
      <c r="M210" s="4250"/>
      <c r="N210" s="4250"/>
      <c r="O210" s="4250"/>
      <c r="P210" s="10164"/>
      <c r="Q210" s="10164"/>
      <c r="R210" s="10164"/>
      <c r="S210" s="10164"/>
      <c r="T210" s="10164"/>
      <c r="U210" s="10164"/>
      <c r="V210" s="10164"/>
      <c r="W210" s="10164"/>
      <c r="X210" s="10164"/>
      <c r="Y210" s="10164"/>
      <c r="Z210" s="10164"/>
      <c r="AA210" s="10164"/>
      <c r="AB210" s="10164"/>
      <c r="AC210" s="10164"/>
      <c r="AD210" s="10164"/>
      <c r="AE210" s="10164"/>
      <c r="AF210" s="10164"/>
      <c r="AG210" s="10164"/>
      <c r="AH210" s="10164"/>
      <c r="AI210" s="10164"/>
      <c r="AJ210" s="10164"/>
      <c r="AK210" s="10164"/>
      <c r="AL210" s="10164"/>
      <c r="AM210" s="10164"/>
      <c r="AN210" s="10164"/>
      <c r="AO210" s="10164"/>
      <c r="AP210" s="10164"/>
      <c r="AQ210" s="10164"/>
      <c r="AR210" s="10164"/>
      <c r="AS210" s="10164"/>
      <c r="AT210" s="10164"/>
      <c r="AU210" s="10164"/>
      <c r="AV210" s="10164"/>
      <c r="AW210" s="10164"/>
      <c r="AX210" s="10164"/>
      <c r="AY210" s="10164"/>
      <c r="AZ210" s="10164"/>
      <c r="BA210" s="10164"/>
      <c r="BB210" s="10164"/>
      <c r="BC210" s="10164"/>
      <c r="BD210" s="10164"/>
      <c r="BE210" s="10164"/>
      <c r="BF210" s="10164"/>
      <c r="BG210" s="10164"/>
      <c r="BH210" s="10164"/>
      <c r="BI210" s="10164"/>
      <c r="BJ210" s="10164"/>
      <c r="BL210" s="1387"/>
      <c r="BM210" s="1863"/>
      <c r="BN210" s="1863"/>
      <c r="BO210" s="1387"/>
      <c r="BP210" s="1387"/>
      <c r="BQ210" s="1387"/>
      <c r="BR210" s="1387"/>
      <c r="BS210" s="1863"/>
      <c r="BT210" s="1387"/>
      <c r="BU210" s="1387"/>
      <c r="BV210" s="771"/>
      <c r="BW210" s="1387"/>
      <c r="BX210" s="1387"/>
      <c r="BY210" s="1387"/>
      <c r="BZ210" s="1387"/>
      <c r="CA210" s="1387"/>
      <c r="CB210" s="1859"/>
      <c r="CC210" s="793"/>
      <c r="CD210" s="793"/>
      <c r="CE210" s="793"/>
      <c r="CF210" s="793"/>
      <c r="CG210" s="1868">
        <v>11</v>
      </c>
    </row>
    <row s="12874" customFormat="1" customHeight="1" ht="11.549999999999999">
      <c r="A211" s="1214"/>
      <c r="B211" s="1863"/>
      <c r="C211" s="1863"/>
      <c r="D211" s="578"/>
      <c r="J211" s="4250"/>
      <c r="K211" s="4250"/>
      <c r="L211" s="4250"/>
      <c r="M211" s="4250"/>
      <c r="N211" s="4250"/>
      <c r="O211" s="4250"/>
      <c r="P211" s="10164"/>
      <c r="Q211" s="10164"/>
      <c r="R211" s="10164"/>
      <c r="S211" s="10164"/>
      <c r="T211" s="10164"/>
      <c r="U211" s="10164"/>
      <c r="V211" s="10164"/>
      <c r="W211" s="10164"/>
      <c r="X211" s="10164"/>
      <c r="Y211" s="10164"/>
      <c r="Z211" s="10164"/>
      <c r="AA211" s="10164"/>
      <c r="AB211" s="10164"/>
      <c r="AC211" s="10164"/>
      <c r="AD211" s="10164"/>
      <c r="AE211" s="10164"/>
      <c r="AF211" s="10164"/>
      <c r="AG211" s="10164"/>
      <c r="AH211" s="10164"/>
      <c r="AI211" s="10164"/>
      <c r="AJ211" s="10164"/>
      <c r="AK211" s="10164"/>
      <c r="AL211" s="10164"/>
      <c r="AM211" s="10164"/>
      <c r="AN211" s="10164"/>
      <c r="AO211" s="10164"/>
      <c r="AP211" s="10164"/>
      <c r="AQ211" s="10164"/>
      <c r="AR211" s="10164"/>
      <c r="AS211" s="10164"/>
      <c r="AT211" s="10164"/>
      <c r="AU211" s="10164"/>
      <c r="AV211" s="10164"/>
      <c r="AW211" s="10164"/>
      <c r="AX211" s="10164"/>
      <c r="AY211" s="10164"/>
      <c r="AZ211" s="10164"/>
      <c r="BA211" s="10164"/>
      <c r="BB211" s="10164"/>
      <c r="BC211" s="10164"/>
      <c r="BD211" s="10164"/>
      <c r="BE211" s="10164"/>
      <c r="BF211" s="10164"/>
      <c r="BG211" s="10164"/>
      <c r="BH211" s="10164"/>
      <c r="BI211" s="10164"/>
      <c r="BJ211" s="10164"/>
      <c r="BL211" s="1387"/>
      <c r="BM211" s="1863"/>
      <c r="BN211" s="1863"/>
      <c r="BO211" s="1387"/>
      <c r="BP211" s="1387"/>
      <c r="BQ211" s="1387"/>
      <c r="BR211" s="1387"/>
      <c r="BS211" s="1863"/>
      <c r="BT211" s="1387"/>
      <c r="BU211" s="1387"/>
      <c r="BV211" s="771"/>
      <c r="BW211" s="1387"/>
      <c r="BX211" s="1387"/>
      <c r="BY211" s="1387"/>
      <c r="BZ211" s="1387"/>
      <c r="CA211" s="1387"/>
      <c r="CB211" s="1859"/>
      <c r="CC211" s="793"/>
      <c r="CD211" s="793"/>
      <c r="CE211" s="793"/>
      <c r="CF211" s="793"/>
      <c r="CG211" s="1868">
        <v>11</v>
      </c>
    </row>
    <row s="12874" customFormat="1" customHeight="1" ht="11.549999999999999">
      <c r="A212" s="1214"/>
      <c r="B212" s="1863"/>
      <c r="C212" s="1863"/>
      <c r="D212" s="578"/>
      <c r="J212" s="4250"/>
      <c r="K212" s="4250"/>
      <c r="L212" s="4250"/>
      <c r="M212" s="4250"/>
      <c r="N212" s="4250"/>
      <c r="O212" s="4250"/>
      <c r="P212" s="10164"/>
      <c r="Q212" s="10164"/>
      <c r="R212" s="10164"/>
      <c r="S212" s="10164"/>
      <c r="T212" s="10164"/>
      <c r="U212" s="10164"/>
      <c r="V212" s="10164"/>
      <c r="W212" s="10164"/>
      <c r="X212" s="10164"/>
      <c r="Y212" s="10164"/>
      <c r="Z212" s="10164"/>
      <c r="AA212" s="10164"/>
      <c r="AB212" s="10164"/>
      <c r="AC212" s="10164"/>
      <c r="AD212" s="10164"/>
      <c r="AE212" s="10164"/>
      <c r="AF212" s="10164"/>
      <c r="AG212" s="10164"/>
      <c r="AH212" s="10164"/>
      <c r="AI212" s="10164"/>
      <c r="AJ212" s="10164"/>
      <c r="AK212" s="10164"/>
      <c r="AL212" s="10164"/>
      <c r="AM212" s="10164"/>
      <c r="AN212" s="10164"/>
      <c r="AO212" s="10164"/>
      <c r="AP212" s="10164"/>
      <c r="AQ212" s="10164"/>
      <c r="AR212" s="10164"/>
      <c r="AS212" s="10164"/>
      <c r="AT212" s="10164"/>
      <c r="AU212" s="10164"/>
      <c r="AV212" s="10164"/>
      <c r="AW212" s="10164"/>
      <c r="AX212" s="10164"/>
      <c r="AY212" s="10164"/>
      <c r="AZ212" s="10164"/>
      <c r="BA212" s="10164"/>
      <c r="BB212" s="10164"/>
      <c r="BC212" s="10164"/>
      <c r="BD212" s="10164"/>
      <c r="BE212" s="10164"/>
      <c r="BF212" s="10164"/>
      <c r="BG212" s="10164"/>
      <c r="BH212" s="10164"/>
      <c r="BI212" s="10164"/>
      <c r="BJ212" s="10164"/>
      <c r="BL212" s="1387"/>
      <c r="BM212" s="1863"/>
      <c r="BN212" s="1863"/>
      <c r="BO212" s="1387"/>
      <c r="BP212" s="1387"/>
      <c r="BQ212" s="1387"/>
      <c r="BR212" s="1387"/>
      <c r="BS212" s="1863"/>
      <c r="BT212" s="1387"/>
      <c r="BU212" s="1387"/>
      <c r="BV212" s="771"/>
      <c r="BW212" s="1387"/>
      <c r="BX212" s="1387"/>
      <c r="BY212" s="1387"/>
      <c r="BZ212" s="1387"/>
      <c r="CA212" s="1387"/>
      <c r="CB212" s="1859"/>
      <c r="CC212" s="793"/>
      <c r="CD212" s="793"/>
      <c r="CE212" s="793"/>
      <c r="CF212" s="793"/>
      <c r="CG212" s="1868">
        <v>11</v>
      </c>
    </row>
    <row s="12874" customFormat="1" customHeight="1" ht="11.549999999999999">
      <c r="A213" s="1214"/>
      <c r="B213" s="1863"/>
      <c r="C213" s="1863"/>
      <c r="D213" s="578"/>
      <c r="J213" s="4250"/>
      <c r="K213" s="4250"/>
      <c r="L213" s="4250"/>
      <c r="M213" s="4250"/>
      <c r="N213" s="4250"/>
      <c r="O213" s="4250"/>
      <c r="P213" s="10164"/>
      <c r="Q213" s="10164"/>
      <c r="R213" s="10164"/>
      <c r="S213" s="10164"/>
      <c r="T213" s="10164"/>
      <c r="U213" s="10164"/>
      <c r="V213" s="10164"/>
      <c r="W213" s="10164"/>
      <c r="X213" s="10164"/>
      <c r="Y213" s="10164"/>
      <c r="Z213" s="10164"/>
      <c r="AA213" s="10164"/>
      <c r="AB213" s="10164"/>
      <c r="AC213" s="10164"/>
      <c r="AD213" s="10164"/>
      <c r="AE213" s="10164"/>
      <c r="AF213" s="10164"/>
      <c r="AG213" s="10164"/>
      <c r="AH213" s="10164"/>
      <c r="AI213" s="10164"/>
      <c r="AJ213" s="10164"/>
      <c r="AK213" s="10164"/>
      <c r="AL213" s="10164"/>
      <c r="AM213" s="10164"/>
      <c r="AN213" s="10164"/>
      <c r="AO213" s="10164"/>
      <c r="AP213" s="10164"/>
      <c r="AQ213" s="10164"/>
      <c r="AR213" s="10164"/>
      <c r="AS213" s="10164"/>
      <c r="AT213" s="10164"/>
      <c r="AU213" s="10164"/>
      <c r="AV213" s="10164"/>
      <c r="AW213" s="10164"/>
      <c r="AX213" s="10164"/>
      <c r="AY213" s="10164"/>
      <c r="AZ213" s="10164"/>
      <c r="BA213" s="10164"/>
      <c r="BB213" s="10164"/>
      <c r="BC213" s="10164"/>
      <c r="BD213" s="10164"/>
      <c r="BE213" s="10164"/>
      <c r="BF213" s="10164"/>
      <c r="BG213" s="10164"/>
      <c r="BH213" s="10164"/>
      <c r="BI213" s="10164"/>
      <c r="BJ213" s="10164"/>
      <c r="BL213" s="1387"/>
      <c r="BM213" s="1863"/>
      <c r="BN213" s="1863"/>
      <c r="BO213" s="1387"/>
      <c r="BP213" s="1387"/>
      <c r="BQ213" s="1387"/>
      <c r="BR213" s="1387"/>
      <c r="BS213" s="1863"/>
      <c r="BT213" s="1387"/>
      <c r="BU213" s="1387"/>
      <c r="BV213" s="771"/>
      <c r="BW213" s="1387"/>
      <c r="BX213" s="1387"/>
      <c r="BY213" s="1387"/>
      <c r="BZ213" s="1387"/>
      <c r="CA213" s="1387"/>
      <c r="CB213" s="1859"/>
      <c r="CC213" s="793"/>
      <c r="CD213" s="793"/>
      <c r="CE213" s="793"/>
      <c r="CF213" s="793"/>
      <c r="CG213" s="1868">
        <v>11</v>
      </c>
    </row>
    <row s="12874" customFormat="1" customHeight="1" ht="11.549999999999999">
      <c r="A214" s="1214"/>
      <c r="B214" s="1863"/>
      <c r="C214" s="1863"/>
      <c r="D214" s="578"/>
      <c r="J214" s="4250"/>
      <c r="K214" s="4250"/>
      <c r="L214" s="4250"/>
      <c r="M214" s="4250"/>
      <c r="N214" s="4250"/>
      <c r="O214" s="4250"/>
      <c r="P214" s="10164"/>
      <c r="Q214" s="10164"/>
      <c r="R214" s="10164"/>
      <c r="S214" s="10164"/>
      <c r="T214" s="10164"/>
      <c r="U214" s="10164"/>
      <c r="V214" s="10164"/>
      <c r="W214" s="10164"/>
      <c r="X214" s="10164"/>
      <c r="Y214" s="10164"/>
      <c r="Z214" s="10164"/>
      <c r="AA214" s="10164"/>
      <c r="AB214" s="10164"/>
      <c r="AC214" s="10164"/>
      <c r="AD214" s="10164"/>
      <c r="AE214" s="10164"/>
      <c r="AF214" s="10164"/>
      <c r="AG214" s="10164"/>
      <c r="AH214" s="10164"/>
      <c r="AI214" s="10164"/>
      <c r="AJ214" s="10164"/>
      <c r="AK214" s="10164"/>
      <c r="AL214" s="10164"/>
      <c r="AM214" s="10164"/>
      <c r="AN214" s="10164"/>
      <c r="AO214" s="10164"/>
      <c r="AP214" s="10164"/>
      <c r="AQ214" s="10164"/>
      <c r="AR214" s="10164"/>
      <c r="AS214" s="10164"/>
      <c r="AT214" s="10164"/>
      <c r="AU214" s="10164"/>
      <c r="AV214" s="10164"/>
      <c r="AW214" s="10164"/>
      <c r="AX214" s="10164"/>
      <c r="AY214" s="10164"/>
      <c r="AZ214" s="10164"/>
      <c r="BA214" s="10164"/>
      <c r="BB214" s="10164"/>
      <c r="BC214" s="10164"/>
      <c r="BD214" s="10164"/>
      <c r="BE214" s="10164"/>
      <c r="BF214" s="10164"/>
      <c r="BG214" s="10164"/>
      <c r="BH214" s="10164"/>
      <c r="BI214" s="10164"/>
      <c r="BJ214" s="10164"/>
      <c r="BL214" s="1387"/>
      <c r="BM214" s="1863"/>
      <c r="BN214" s="1863"/>
      <c r="BO214" s="1387"/>
      <c r="BP214" s="1387"/>
      <c r="BQ214" s="1387"/>
      <c r="BR214" s="1387"/>
      <c r="BS214" s="1863"/>
      <c r="BT214" s="1387"/>
      <c r="BU214" s="1387"/>
      <c r="BV214" s="771"/>
      <c r="BW214" s="1387"/>
      <c r="BX214" s="1387"/>
      <c r="BY214" s="1387"/>
      <c r="BZ214" s="1387"/>
      <c r="CA214" s="1387"/>
      <c r="CB214" s="1859"/>
      <c r="CC214" s="793"/>
      <c r="CD214" s="793"/>
      <c r="CE214" s="793"/>
      <c r="CF214" s="793"/>
      <c r="CG214" s="1868">
        <v>11</v>
      </c>
    </row>
    <row s="12874" customFormat="1" customHeight="1" ht="11.549999999999999">
      <c r="A215" s="1214"/>
      <c r="B215" s="1863"/>
      <c r="C215" s="1863"/>
      <c r="D215" s="578"/>
      <c r="J215" s="4250"/>
      <c r="K215" s="4250"/>
      <c r="L215" s="4250"/>
      <c r="M215" s="4250"/>
      <c r="N215" s="4250"/>
      <c r="O215" s="4250"/>
      <c r="P215" s="10164"/>
      <c r="Q215" s="10164"/>
      <c r="R215" s="10164"/>
      <c r="S215" s="10164"/>
      <c r="T215" s="10164"/>
      <c r="U215" s="10164"/>
      <c r="V215" s="10164"/>
      <c r="W215" s="10164"/>
      <c r="X215" s="10164"/>
      <c r="Y215" s="10164"/>
      <c r="Z215" s="10164"/>
      <c r="AA215" s="10164"/>
      <c r="AB215" s="10164"/>
      <c r="AC215" s="10164"/>
      <c r="AD215" s="10164"/>
      <c r="AE215" s="10164"/>
      <c r="AF215" s="10164"/>
      <c r="AG215" s="10164"/>
      <c r="AH215" s="10164"/>
      <c r="AI215" s="10164"/>
      <c r="AJ215" s="10164"/>
      <c r="AK215" s="10164"/>
      <c r="AL215" s="10164"/>
      <c r="AM215" s="10164"/>
      <c r="AN215" s="10164"/>
      <c r="AO215" s="10164"/>
      <c r="AP215" s="10164"/>
      <c r="AQ215" s="10164"/>
      <c r="AR215" s="10164"/>
      <c r="AS215" s="10164"/>
      <c r="AT215" s="10164"/>
      <c r="AU215" s="10164"/>
      <c r="AV215" s="10164"/>
      <c r="AW215" s="10164"/>
      <c r="AX215" s="10164"/>
      <c r="AY215" s="10164"/>
      <c r="AZ215" s="10164"/>
      <c r="BA215" s="10164"/>
      <c r="BB215" s="10164"/>
      <c r="BC215" s="10164"/>
      <c r="BD215" s="10164"/>
      <c r="BE215" s="10164"/>
      <c r="BF215" s="10164"/>
      <c r="BG215" s="10164"/>
      <c r="BH215" s="10164"/>
      <c r="BI215" s="10164"/>
      <c r="BJ215" s="10164"/>
      <c r="BL215" s="1387"/>
      <c r="BM215" s="1863"/>
      <c r="BN215" s="1863"/>
      <c r="BO215" s="1387"/>
      <c r="BP215" s="1387"/>
      <c r="BQ215" s="1387"/>
      <c r="BR215" s="1387"/>
      <c r="BS215" s="1863"/>
      <c r="BT215" s="1387"/>
      <c r="BU215" s="1387"/>
      <c r="BV215" s="771"/>
      <c r="BW215" s="1387"/>
      <c r="BX215" s="1387"/>
      <c r="BY215" s="1387"/>
      <c r="BZ215" s="1387"/>
      <c r="CA215" s="1387"/>
      <c r="CB215" s="1859"/>
      <c r="CC215" s="793"/>
      <c r="CD215" s="793"/>
      <c r="CE215" s="793"/>
      <c r="CF215" s="793"/>
      <c r="CG215" s="1868">
        <v>11</v>
      </c>
    </row>
    <row s="12874" customFormat="1" customHeight="1" ht="11.549999999999999">
      <c r="A216" s="1214"/>
      <c r="B216" s="1863"/>
      <c r="C216" s="1863"/>
      <c r="D216" s="578"/>
      <c r="J216" s="4250"/>
      <c r="K216" s="4250"/>
      <c r="L216" s="4250"/>
      <c r="M216" s="4250"/>
      <c r="N216" s="4250"/>
      <c r="O216" s="4250"/>
      <c r="P216" s="10164"/>
      <c r="Q216" s="10164"/>
      <c r="R216" s="10164"/>
      <c r="S216" s="10164"/>
      <c r="T216" s="10164"/>
      <c r="U216" s="10164"/>
      <c r="V216" s="10164"/>
      <c r="W216" s="10164"/>
      <c r="X216" s="10164"/>
      <c r="Y216" s="10164"/>
      <c r="Z216" s="10164"/>
      <c r="AA216" s="10164"/>
      <c r="AB216" s="10164"/>
      <c r="AC216" s="10164"/>
      <c r="AD216" s="10164"/>
      <c r="AE216" s="10164"/>
      <c r="AF216" s="10164"/>
      <c r="AG216" s="10164"/>
      <c r="AH216" s="10164"/>
      <c r="AI216" s="10164"/>
      <c r="AJ216" s="10164"/>
      <c r="AK216" s="10164"/>
      <c r="AL216" s="10164"/>
      <c r="AM216" s="10164"/>
      <c r="AN216" s="10164"/>
      <c r="AO216" s="10164"/>
      <c r="AP216" s="10164"/>
      <c r="AQ216" s="10164"/>
      <c r="AR216" s="10164"/>
      <c r="AS216" s="10164"/>
      <c r="AT216" s="10164"/>
      <c r="AU216" s="10164"/>
      <c r="AV216" s="10164"/>
      <c r="AW216" s="10164"/>
      <c r="AX216" s="10164"/>
      <c r="AY216" s="10164"/>
      <c r="AZ216" s="10164"/>
      <c r="BA216" s="10164"/>
      <c r="BB216" s="10164"/>
      <c r="BC216" s="10164"/>
      <c r="BD216" s="10164"/>
      <c r="BE216" s="10164"/>
      <c r="BF216" s="10164"/>
      <c r="BG216" s="10164"/>
      <c r="BH216" s="10164"/>
      <c r="BI216" s="10164"/>
      <c r="BJ216" s="10164"/>
      <c r="BL216" s="1387"/>
      <c r="BM216" s="1863"/>
      <c r="BN216" s="1863"/>
      <c r="BO216" s="1387"/>
      <c r="BP216" s="1387"/>
      <c r="BQ216" s="1387"/>
      <c r="BR216" s="1387"/>
      <c r="BS216" s="1863"/>
      <c r="BT216" s="1387"/>
      <c r="BU216" s="1387"/>
      <c r="BV216" s="771"/>
      <c r="BW216" s="1387"/>
      <c r="BX216" s="1387"/>
      <c r="BY216" s="1387"/>
      <c r="BZ216" s="1387"/>
      <c r="CA216" s="1387"/>
      <c r="CB216" s="1859"/>
      <c r="CC216" s="793"/>
      <c r="CD216" s="793"/>
      <c r="CE216" s="793"/>
      <c r="CF216" s="793"/>
      <c r="CG216" s="1868">
        <v>11</v>
      </c>
    </row>
    <row s="12874" customFormat="1" customHeight="1" ht="11.549999999999999">
      <c r="A217" s="1214"/>
      <c r="B217" s="1863"/>
      <c r="C217" s="1863"/>
      <c r="D217" s="578"/>
      <c r="J217" s="4250"/>
      <c r="K217" s="4250"/>
      <c r="L217" s="4250"/>
      <c r="M217" s="4250"/>
      <c r="N217" s="4250"/>
      <c r="O217" s="4250"/>
      <c r="P217" s="10164"/>
      <c r="Q217" s="10164"/>
      <c r="R217" s="10164"/>
      <c r="S217" s="10164"/>
      <c r="T217" s="10164"/>
      <c r="U217" s="10164"/>
      <c r="V217" s="10164"/>
      <c r="W217" s="10164"/>
      <c r="X217" s="10164"/>
      <c r="Y217" s="10164"/>
      <c r="Z217" s="10164"/>
      <c r="AA217" s="10164"/>
      <c r="AB217" s="10164"/>
      <c r="AC217" s="10164"/>
      <c r="AD217" s="10164"/>
      <c r="AE217" s="10164"/>
      <c r="AF217" s="10164"/>
      <c r="AG217" s="10164"/>
      <c r="AH217" s="10164"/>
      <c r="AI217" s="10164"/>
      <c r="AJ217" s="10164"/>
      <c r="AK217" s="10164"/>
      <c r="AL217" s="10164"/>
      <c r="AM217" s="10164"/>
      <c r="AN217" s="10164"/>
      <c r="AO217" s="10164"/>
      <c r="AP217" s="10164"/>
      <c r="AQ217" s="10164"/>
      <c r="AR217" s="10164"/>
      <c r="AS217" s="10164"/>
      <c r="AT217" s="10164"/>
      <c r="AU217" s="10164"/>
      <c r="AV217" s="10164"/>
      <c r="AW217" s="10164"/>
      <c r="AX217" s="10164"/>
      <c r="AY217" s="10164"/>
      <c r="AZ217" s="10164"/>
      <c r="BA217" s="10164"/>
      <c r="BB217" s="10164"/>
      <c r="BC217" s="10164"/>
      <c r="BD217" s="10164"/>
      <c r="BE217" s="10164"/>
      <c r="BF217" s="10164"/>
      <c r="BG217" s="10164"/>
      <c r="BH217" s="10164"/>
      <c r="BI217" s="10164"/>
      <c r="BJ217" s="10164"/>
      <c r="BL217" s="1387"/>
      <c r="BM217" s="1863"/>
      <c r="BN217" s="1863"/>
      <c r="BO217" s="1387"/>
      <c r="BP217" s="1387"/>
      <c r="BQ217" s="1387"/>
      <c r="BR217" s="1387"/>
      <c r="BS217" s="1863"/>
      <c r="BT217" s="1387"/>
      <c r="BU217" s="1387"/>
      <c r="BV217" s="771"/>
      <c r="BW217" s="1387"/>
      <c r="BX217" s="1387"/>
      <c r="BY217" s="1387"/>
      <c r="BZ217" s="1387"/>
      <c r="CA217" s="1387"/>
      <c r="CB217" s="1859"/>
      <c r="CC217" s="793"/>
      <c r="CD217" s="793"/>
      <c r="CE217" s="793"/>
      <c r="CF217" s="793"/>
      <c r="CG217" s="1868">
        <v>11</v>
      </c>
    </row>
    <row s="12874" customFormat="1" customHeight="1" ht="11.549999999999999">
      <c r="A218" s="1214"/>
      <c r="B218" s="1863"/>
      <c r="C218" s="1863"/>
      <c r="D218" s="578"/>
      <c r="J218" s="4250"/>
      <c r="K218" s="4250"/>
      <c r="L218" s="4250"/>
      <c r="M218" s="4250"/>
      <c r="N218" s="4250"/>
      <c r="O218" s="4250"/>
      <c r="P218" s="10164"/>
      <c r="Q218" s="10164"/>
      <c r="R218" s="10164"/>
      <c r="S218" s="10164"/>
      <c r="T218" s="10164"/>
      <c r="U218" s="10164"/>
      <c r="V218" s="10164"/>
      <c r="W218" s="10164"/>
      <c r="X218" s="10164"/>
      <c r="Y218" s="10164"/>
      <c r="Z218" s="10164"/>
      <c r="AA218" s="10164"/>
      <c r="AB218" s="10164"/>
      <c r="AC218" s="10164"/>
      <c r="AD218" s="10164"/>
      <c r="AE218" s="10164"/>
      <c r="AF218" s="10164"/>
      <c r="AG218" s="10164"/>
      <c r="AH218" s="10164"/>
      <c r="AI218" s="10164"/>
      <c r="AJ218" s="10164"/>
      <c r="AK218" s="10164"/>
      <c r="AL218" s="10164"/>
      <c r="AM218" s="10164"/>
      <c r="AN218" s="10164"/>
      <c r="AO218" s="10164"/>
      <c r="AP218" s="10164"/>
      <c r="AQ218" s="10164"/>
      <c r="AR218" s="10164"/>
      <c r="AS218" s="10164"/>
      <c r="AT218" s="10164"/>
      <c r="AU218" s="10164"/>
      <c r="AV218" s="10164"/>
      <c r="AW218" s="10164"/>
      <c r="AX218" s="10164"/>
      <c r="AY218" s="10164"/>
      <c r="AZ218" s="10164"/>
      <c r="BA218" s="10164"/>
      <c r="BB218" s="10164"/>
      <c r="BC218" s="10164"/>
      <c r="BD218" s="10164"/>
      <c r="BE218" s="10164"/>
      <c r="BF218" s="10164"/>
      <c r="BG218" s="10164"/>
      <c r="BH218" s="10164"/>
      <c r="BI218" s="10164"/>
      <c r="BJ218" s="10164"/>
      <c r="BL218" s="1387"/>
      <c r="BM218" s="1863"/>
      <c r="BN218" s="1863"/>
      <c r="BO218" s="1387"/>
      <c r="BP218" s="1387"/>
      <c r="BQ218" s="1387"/>
      <c r="BR218" s="1387"/>
      <c r="BS218" s="1863"/>
      <c r="BT218" s="1387"/>
      <c r="BU218" s="1387"/>
      <c r="BV218" s="771"/>
      <c r="BW218" s="1387"/>
      <c r="BX218" s="1387"/>
      <c r="BY218" s="1387"/>
      <c r="BZ218" s="1387"/>
      <c r="CA218" s="1387"/>
      <c r="CB218" s="1859"/>
      <c r="CC218" s="793"/>
      <c r="CD218" s="793"/>
      <c r="CE218" s="793"/>
      <c r="CF218" s="793"/>
      <c r="CG218" s="1868">
        <v>11</v>
      </c>
    </row>
    <row s="12874" customFormat="1" customHeight="1" ht="11.549999999999999">
      <c r="A219" s="1214"/>
      <c r="B219" s="1863"/>
      <c r="C219" s="1863"/>
      <c r="D219" s="578"/>
      <c r="J219" s="4250"/>
      <c r="K219" s="4250"/>
      <c r="L219" s="4250"/>
      <c r="M219" s="4250"/>
      <c r="N219" s="4250"/>
      <c r="O219" s="4250"/>
      <c r="P219" s="10164"/>
      <c r="Q219" s="10164"/>
      <c r="R219" s="10164"/>
      <c r="S219" s="10164"/>
      <c r="T219" s="10164"/>
      <c r="U219" s="10164"/>
      <c r="V219" s="10164"/>
      <c r="W219" s="10164"/>
      <c r="X219" s="10164"/>
      <c r="Y219" s="10164"/>
      <c r="Z219" s="10164"/>
      <c r="AA219" s="10164"/>
      <c r="AB219" s="10164"/>
      <c r="AC219" s="10164"/>
      <c r="AD219" s="10164"/>
      <c r="AE219" s="10164"/>
      <c r="AF219" s="10164"/>
      <c r="AG219" s="10164"/>
      <c r="AH219" s="10164"/>
      <c r="AI219" s="10164"/>
      <c r="AJ219" s="10164"/>
      <c r="AK219" s="10164"/>
      <c r="AL219" s="10164"/>
      <c r="AM219" s="10164"/>
      <c r="AN219" s="10164"/>
      <c r="AO219" s="10164"/>
      <c r="AP219" s="10164"/>
      <c r="AQ219" s="10164"/>
      <c r="AR219" s="10164"/>
      <c r="AS219" s="10164"/>
      <c r="AT219" s="10164"/>
      <c r="AU219" s="10164"/>
      <c r="AV219" s="10164"/>
      <c r="AW219" s="10164"/>
      <c r="AX219" s="10164"/>
      <c r="AY219" s="10164"/>
      <c r="AZ219" s="10164"/>
      <c r="BA219" s="10164"/>
      <c r="BB219" s="10164"/>
      <c r="BC219" s="10164"/>
      <c r="BD219" s="10164"/>
      <c r="BE219" s="10164"/>
      <c r="BF219" s="10164"/>
      <c r="BG219" s="10164"/>
      <c r="BH219" s="10164"/>
      <c r="BI219" s="10164"/>
      <c r="BJ219" s="10164"/>
      <c r="BL219" s="1387"/>
      <c r="BM219" s="1863"/>
      <c r="BN219" s="1863"/>
      <c r="BO219" s="1387"/>
      <c r="BP219" s="1387"/>
      <c r="BQ219" s="1387"/>
      <c r="BR219" s="1387"/>
      <c r="BS219" s="1863"/>
      <c r="BT219" s="1387"/>
      <c r="BU219" s="1387"/>
      <c r="BV219" s="771"/>
      <c r="BW219" s="1387"/>
      <c r="BX219" s="1387"/>
      <c r="BY219" s="1387"/>
      <c r="BZ219" s="1387"/>
      <c r="CA219" s="1387"/>
      <c r="CB219" s="1859"/>
      <c r="CC219" s="793"/>
      <c r="CD219" s="793"/>
      <c r="CE219" s="793"/>
      <c r="CF219" s="793"/>
      <c r="CG219" s="1868">
        <v>11</v>
      </c>
    </row>
    <row s="12874" customFormat="1" customHeight="1" ht="11.549999999999999">
      <c r="A220" s="1214"/>
      <c r="B220" s="1863"/>
      <c r="C220" s="1863"/>
      <c r="D220" s="578"/>
      <c r="J220" s="4250"/>
      <c r="K220" s="4250"/>
      <c r="L220" s="4250"/>
      <c r="M220" s="4250"/>
      <c r="N220" s="4250"/>
      <c r="O220" s="4250"/>
      <c r="P220" s="10164"/>
      <c r="Q220" s="10164"/>
      <c r="R220" s="10164"/>
      <c r="S220" s="10164"/>
      <c r="T220" s="10164"/>
      <c r="U220" s="10164"/>
      <c r="V220" s="10164"/>
      <c r="W220" s="10164"/>
      <c r="X220" s="10164"/>
      <c r="Y220" s="10164"/>
      <c r="Z220" s="10164"/>
      <c r="AA220" s="10164"/>
      <c r="AB220" s="10164"/>
      <c r="AC220" s="10164"/>
      <c r="AD220" s="10164"/>
      <c r="AE220" s="10164"/>
      <c r="AF220" s="10164"/>
      <c r="AG220" s="10164"/>
      <c r="AH220" s="10164"/>
      <c r="AI220" s="10164"/>
      <c r="AJ220" s="10164"/>
      <c r="AK220" s="10164"/>
      <c r="AL220" s="10164"/>
      <c r="AM220" s="10164"/>
      <c r="AN220" s="10164"/>
      <c r="AO220" s="10164"/>
      <c r="AP220" s="10164"/>
      <c r="AQ220" s="10164"/>
      <c r="AR220" s="10164"/>
      <c r="AS220" s="10164"/>
      <c r="AT220" s="10164"/>
      <c r="AU220" s="10164"/>
      <c r="AV220" s="10164"/>
      <c r="AW220" s="10164"/>
      <c r="AX220" s="10164"/>
      <c r="AY220" s="10164"/>
      <c r="AZ220" s="10164"/>
      <c r="BA220" s="10164"/>
      <c r="BB220" s="10164"/>
      <c r="BC220" s="10164"/>
      <c r="BD220" s="10164"/>
      <c r="BE220" s="10164"/>
      <c r="BF220" s="10164"/>
      <c r="BG220" s="10164"/>
      <c r="BH220" s="10164"/>
      <c r="BI220" s="10164"/>
      <c r="BJ220" s="10164"/>
      <c r="BL220" s="1387"/>
      <c r="BM220" s="1863"/>
      <c r="BN220" s="1863"/>
      <c r="BO220" s="1387"/>
      <c r="BP220" s="1387"/>
      <c r="BQ220" s="1387"/>
      <c r="BR220" s="1387"/>
      <c r="BS220" s="1863"/>
      <c r="BT220" s="1387"/>
      <c r="BU220" s="1387"/>
      <c r="BV220" s="771"/>
      <c r="BW220" s="1387"/>
      <c r="BX220" s="1387"/>
      <c r="BY220" s="1387"/>
      <c r="BZ220" s="1387"/>
      <c r="CA220" s="1387"/>
      <c r="CB220" s="1859"/>
      <c r="CC220" s="793"/>
      <c r="CD220" s="793"/>
      <c r="CE220" s="793"/>
      <c r="CF220" s="793"/>
      <c r="CG220" s="1868">
        <v>11</v>
      </c>
    </row>
    <row s="12874" customFormat="1" customHeight="1" ht="11.549999999999999">
      <c r="A221" s="1214"/>
      <c r="B221" s="1863"/>
      <c r="C221" s="1863"/>
      <c r="D221" s="578"/>
      <c r="J221" s="4250"/>
      <c r="K221" s="4250"/>
      <c r="L221" s="4250"/>
      <c r="M221" s="4250"/>
      <c r="N221" s="4250"/>
      <c r="O221" s="4250"/>
      <c r="P221" s="10164"/>
      <c r="Q221" s="10164"/>
      <c r="R221" s="10164"/>
      <c r="S221" s="10164"/>
      <c r="T221" s="10164"/>
      <c r="U221" s="10164"/>
      <c r="V221" s="10164"/>
      <c r="W221" s="10164"/>
      <c r="X221" s="10164"/>
      <c r="Y221" s="10164"/>
      <c r="Z221" s="10164"/>
      <c r="AA221" s="10164"/>
      <c r="AB221" s="10164"/>
      <c r="AC221" s="10164"/>
      <c r="AD221" s="10164"/>
      <c r="AE221" s="10164"/>
      <c r="AF221" s="10164"/>
      <c r="AG221" s="10164"/>
      <c r="AH221" s="10164"/>
      <c r="AI221" s="10164"/>
      <c r="AJ221" s="10164"/>
      <c r="AK221" s="10164"/>
      <c r="AL221" s="10164"/>
      <c r="AM221" s="10164"/>
      <c r="AN221" s="10164"/>
      <c r="AO221" s="10164"/>
      <c r="AP221" s="10164"/>
      <c r="AQ221" s="10164"/>
      <c r="AR221" s="10164"/>
      <c r="AS221" s="10164"/>
      <c r="AT221" s="10164"/>
      <c r="AU221" s="10164"/>
      <c r="AV221" s="10164"/>
      <c r="AW221" s="10164"/>
      <c r="AX221" s="10164"/>
      <c r="AY221" s="10164"/>
      <c r="AZ221" s="10164"/>
      <c r="BA221" s="10164"/>
      <c r="BB221" s="10164"/>
      <c r="BC221" s="10164"/>
      <c r="BD221" s="10164"/>
      <c r="BE221" s="10164"/>
      <c r="BF221" s="10164"/>
      <c r="BG221" s="10164"/>
      <c r="BH221" s="10164"/>
      <c r="BI221" s="10164"/>
      <c r="BJ221" s="10164"/>
      <c r="BL221" s="1387"/>
      <c r="BM221" s="1863"/>
      <c r="BN221" s="1863"/>
      <c r="BO221" s="1387"/>
      <c r="BP221" s="1387"/>
      <c r="BQ221" s="1387"/>
      <c r="BR221" s="1387"/>
      <c r="BS221" s="1863"/>
      <c r="BT221" s="1387"/>
      <c r="BU221" s="1387"/>
      <c r="BV221" s="771"/>
      <c r="BW221" s="1387"/>
      <c r="BX221" s="1387"/>
      <c r="BY221" s="1387"/>
      <c r="BZ221" s="1387"/>
      <c r="CA221" s="1387"/>
      <c r="CB221" s="1859"/>
      <c r="CC221" s="793"/>
      <c r="CD221" s="793"/>
      <c r="CE221" s="793"/>
      <c r="CF221" s="793"/>
      <c r="CG221" s="1868">
        <v>11</v>
      </c>
    </row>
    <row s="12874" customFormat="1" customHeight="1" ht="11.549999999999999">
      <c r="A222" s="1214"/>
      <c r="B222" s="1863"/>
      <c r="C222" s="1863"/>
      <c r="D222" s="578"/>
      <c r="J222" s="4250"/>
      <c r="K222" s="4250"/>
      <c r="L222" s="4250"/>
      <c r="M222" s="4250"/>
      <c r="N222" s="4250"/>
      <c r="O222" s="4250"/>
      <c r="P222" s="10164"/>
      <c r="Q222" s="10164"/>
      <c r="R222" s="10164"/>
      <c r="S222" s="10164"/>
      <c r="T222" s="10164"/>
      <c r="U222" s="10164"/>
      <c r="V222" s="10164"/>
      <c r="W222" s="10164"/>
      <c r="X222" s="10164"/>
      <c r="Y222" s="10164"/>
      <c r="Z222" s="10164"/>
      <c r="AA222" s="10164"/>
      <c r="AB222" s="10164"/>
      <c r="AC222" s="10164"/>
      <c r="AD222" s="10164"/>
      <c r="AE222" s="10164"/>
      <c r="AF222" s="10164"/>
      <c r="AG222" s="10164"/>
      <c r="AH222" s="10164"/>
      <c r="AI222" s="10164"/>
      <c r="AJ222" s="10164"/>
      <c r="AK222" s="10164"/>
      <c r="AL222" s="10164"/>
      <c r="AM222" s="10164"/>
      <c r="AN222" s="10164"/>
      <c r="AO222" s="10164"/>
      <c r="AP222" s="10164"/>
      <c r="AQ222" s="10164"/>
      <c r="AR222" s="10164"/>
      <c r="AS222" s="10164"/>
      <c r="AT222" s="10164"/>
      <c r="AU222" s="10164"/>
      <c r="AV222" s="10164"/>
      <c r="AW222" s="10164"/>
      <c r="AX222" s="10164"/>
      <c r="AY222" s="10164"/>
      <c r="AZ222" s="10164"/>
      <c r="BA222" s="10164"/>
      <c r="BB222" s="10164"/>
      <c r="BC222" s="10164"/>
      <c r="BD222" s="10164"/>
      <c r="BE222" s="10164"/>
      <c r="BF222" s="10164"/>
      <c r="BG222" s="10164"/>
      <c r="BH222" s="10164"/>
      <c r="BI222" s="10164"/>
      <c r="BJ222" s="10164"/>
      <c r="BL222" s="1387"/>
      <c r="BM222" s="1863"/>
      <c r="BN222" s="1863"/>
      <c r="BO222" s="1387"/>
      <c r="BP222" s="1387"/>
      <c r="BQ222" s="1387"/>
      <c r="BR222" s="1387"/>
      <c r="BS222" s="1863"/>
      <c r="BT222" s="1387"/>
      <c r="BU222" s="1387"/>
      <c r="BV222" s="771"/>
      <c r="BW222" s="1387"/>
      <c r="BX222" s="1387"/>
      <c r="BY222" s="1387"/>
      <c r="BZ222" s="1387"/>
      <c r="CA222" s="1387"/>
      <c r="CB222" s="1859"/>
      <c r="CC222" s="793"/>
      <c r="CD222" s="793"/>
      <c r="CE222" s="793"/>
      <c r="CF222" s="793"/>
      <c r="CG222" s="1868">
        <v>11</v>
      </c>
    </row>
    <row s="12874" customFormat="1" customHeight="1" ht="11.549999999999999">
      <c r="A223" s="1214"/>
      <c r="B223" s="1863"/>
      <c r="C223" s="1863"/>
      <c r="D223" s="578"/>
      <c r="J223" s="4250"/>
      <c r="K223" s="4250"/>
      <c r="L223" s="4250"/>
      <c r="M223" s="4250"/>
      <c r="N223" s="4250"/>
      <c r="O223" s="4250"/>
      <c r="P223" s="10164"/>
      <c r="Q223" s="10164"/>
      <c r="R223" s="10164"/>
      <c r="S223" s="10164"/>
      <c r="T223" s="10164"/>
      <c r="U223" s="10164"/>
      <c r="V223" s="10164"/>
      <c r="W223" s="10164"/>
      <c r="X223" s="10164"/>
      <c r="Y223" s="10164"/>
      <c r="Z223" s="10164"/>
      <c r="AA223" s="10164"/>
      <c r="AB223" s="10164"/>
      <c r="AC223" s="10164"/>
      <c r="AD223" s="10164"/>
      <c r="AE223" s="10164"/>
      <c r="AF223" s="10164"/>
      <c r="AG223" s="10164"/>
      <c r="AH223" s="10164"/>
      <c r="AI223" s="10164"/>
      <c r="AJ223" s="10164"/>
      <c r="AK223" s="10164"/>
      <c r="AL223" s="10164"/>
      <c r="AM223" s="10164"/>
      <c r="AN223" s="10164"/>
      <c r="AO223" s="10164"/>
      <c r="AP223" s="10164"/>
      <c r="AQ223" s="10164"/>
      <c r="AR223" s="10164"/>
      <c r="AS223" s="10164"/>
      <c r="AT223" s="10164"/>
      <c r="AU223" s="10164"/>
      <c r="AV223" s="10164"/>
      <c r="AW223" s="10164"/>
      <c r="AX223" s="10164"/>
      <c r="AY223" s="10164"/>
      <c r="AZ223" s="10164"/>
      <c r="BA223" s="10164"/>
      <c r="BB223" s="10164"/>
      <c r="BC223" s="10164"/>
      <c r="BD223" s="10164"/>
      <c r="BE223" s="10164"/>
      <c r="BF223" s="10164"/>
      <c r="BG223" s="10164"/>
      <c r="BH223" s="10164"/>
      <c r="BI223" s="10164"/>
      <c r="BJ223" s="10164"/>
      <c r="BL223" s="1387"/>
      <c r="BM223" s="1863"/>
      <c r="BN223" s="1863"/>
      <c r="BO223" s="1387"/>
      <c r="BP223" s="1387"/>
      <c r="BQ223" s="1387"/>
      <c r="BR223" s="1387"/>
      <c r="BS223" s="1863"/>
      <c r="BT223" s="1387"/>
      <c r="BU223" s="1387"/>
      <c r="BV223" s="771"/>
      <c r="BW223" s="1387"/>
      <c r="BX223" s="1387"/>
      <c r="BY223" s="1387"/>
      <c r="BZ223" s="1387"/>
      <c r="CA223" s="1387"/>
      <c r="CB223" s="1859"/>
      <c r="CC223" s="793"/>
      <c r="CD223" s="793"/>
      <c r="CE223" s="793"/>
      <c r="CF223" s="793"/>
      <c r="CG223" s="1868">
        <v>11</v>
      </c>
    </row>
    <row s="12874" customFormat="1" customHeight="1" ht="11.549999999999999">
      <c r="A224" s="1214"/>
      <c r="B224" s="1863"/>
      <c r="C224" s="1863"/>
      <c r="D224" s="578"/>
      <c r="J224" s="4250"/>
      <c r="K224" s="4250"/>
      <c r="L224" s="4250"/>
      <c r="M224" s="4250"/>
      <c r="N224" s="4250"/>
      <c r="O224" s="4250"/>
      <c r="P224" s="10164"/>
      <c r="Q224" s="10164"/>
      <c r="R224" s="10164"/>
      <c r="S224" s="10164"/>
      <c r="T224" s="10164"/>
      <c r="U224" s="10164"/>
      <c r="V224" s="10164"/>
      <c r="W224" s="10164"/>
      <c r="X224" s="10164"/>
      <c r="Y224" s="10164"/>
      <c r="Z224" s="10164"/>
      <c r="AA224" s="10164"/>
      <c r="AB224" s="10164"/>
      <c r="AC224" s="10164"/>
      <c r="AD224" s="10164"/>
      <c r="AE224" s="10164"/>
      <c r="AF224" s="10164"/>
      <c r="AG224" s="10164"/>
      <c r="AH224" s="10164"/>
      <c r="AI224" s="10164"/>
      <c r="AJ224" s="10164"/>
      <c r="AK224" s="10164"/>
      <c r="AL224" s="10164"/>
      <c r="AM224" s="10164"/>
      <c r="AN224" s="10164"/>
      <c r="AO224" s="10164"/>
      <c r="AP224" s="10164"/>
      <c r="AQ224" s="10164"/>
      <c r="AR224" s="10164"/>
      <c r="AS224" s="10164"/>
      <c r="AT224" s="10164"/>
      <c r="AU224" s="10164"/>
      <c r="AV224" s="10164"/>
      <c r="AW224" s="10164"/>
      <c r="AX224" s="10164"/>
      <c r="AY224" s="10164"/>
      <c r="AZ224" s="10164"/>
      <c r="BA224" s="10164"/>
      <c r="BB224" s="10164"/>
      <c r="BC224" s="10164"/>
      <c r="BD224" s="10164"/>
      <c r="BE224" s="10164"/>
      <c r="BF224" s="10164"/>
      <c r="BG224" s="10164"/>
      <c r="BH224" s="10164"/>
      <c r="BI224" s="10164"/>
      <c r="BJ224" s="10164"/>
      <c r="BL224" s="1387"/>
      <c r="BM224" s="1863"/>
      <c r="BN224" s="1863"/>
      <c r="BO224" s="1387"/>
      <c r="BP224" s="1387"/>
      <c r="BQ224" s="1387"/>
      <c r="BR224" s="1387"/>
      <c r="BS224" s="1863"/>
      <c r="BT224" s="1387"/>
      <c r="BU224" s="1387"/>
      <c r="BV224" s="771"/>
      <c r="BW224" s="1387"/>
      <c r="BX224" s="1387"/>
      <c r="BY224" s="1387"/>
      <c r="BZ224" s="1387"/>
      <c r="CA224" s="1387"/>
      <c r="CB224" s="1859"/>
      <c r="CC224" s="793"/>
      <c r="CD224" s="793"/>
      <c r="CE224" s="793"/>
      <c r="CF224" s="793"/>
      <c r="CG224" s="1868">
        <v>11</v>
      </c>
    </row>
    <row s="12874" customFormat="1" customHeight="1" ht="11.549999999999999">
      <c r="A225" s="1214"/>
      <c r="B225" s="1863"/>
      <c r="C225" s="1863"/>
      <c r="D225" s="578"/>
      <c r="J225" s="4250"/>
      <c r="K225" s="4250"/>
      <c r="L225" s="4250"/>
      <c r="M225" s="4250"/>
      <c r="N225" s="4250"/>
      <c r="O225" s="4250"/>
      <c r="P225" s="10164"/>
      <c r="Q225" s="10164"/>
      <c r="R225" s="10164"/>
      <c r="S225" s="10164"/>
      <c r="T225" s="10164"/>
      <c r="U225" s="10164"/>
      <c r="V225" s="10164"/>
      <c r="W225" s="10164"/>
      <c r="X225" s="10164"/>
      <c r="Y225" s="10164"/>
      <c r="Z225" s="10164"/>
      <c r="AA225" s="10164"/>
      <c r="AB225" s="10164"/>
      <c r="AC225" s="10164"/>
      <c r="AD225" s="10164"/>
      <c r="AE225" s="10164"/>
      <c r="AF225" s="10164"/>
      <c r="AG225" s="10164"/>
      <c r="AH225" s="10164"/>
      <c r="AI225" s="10164"/>
      <c r="AJ225" s="10164"/>
      <c r="AK225" s="10164"/>
      <c r="AL225" s="10164"/>
      <c r="AM225" s="10164"/>
      <c r="AN225" s="10164"/>
      <c r="AO225" s="10164"/>
      <c r="AP225" s="10164"/>
      <c r="AQ225" s="10164"/>
      <c r="AR225" s="10164"/>
      <c r="AS225" s="10164"/>
      <c r="AT225" s="10164"/>
      <c r="AU225" s="10164"/>
      <c r="AV225" s="10164"/>
      <c r="AW225" s="10164"/>
      <c r="AX225" s="10164"/>
      <c r="AY225" s="10164"/>
      <c r="AZ225" s="10164"/>
      <c r="BA225" s="10164"/>
      <c r="BB225" s="10164"/>
      <c r="BC225" s="10164"/>
      <c r="BD225" s="10164"/>
      <c r="BE225" s="10164"/>
      <c r="BF225" s="10164"/>
      <c r="BG225" s="10164"/>
      <c r="BH225" s="10164"/>
      <c r="BI225" s="10164"/>
      <c r="BJ225" s="10164"/>
      <c r="BL225" s="1387"/>
      <c r="BM225" s="1863"/>
      <c r="BN225" s="1863"/>
      <c r="BO225" s="1387"/>
      <c r="BP225" s="1387"/>
      <c r="BQ225" s="1387"/>
      <c r="BR225" s="1387"/>
      <c r="BS225" s="1863"/>
      <c r="BT225" s="1387"/>
      <c r="BU225" s="1387"/>
      <c r="BV225" s="771"/>
      <c r="BW225" s="1387"/>
      <c r="BX225" s="1387"/>
      <c r="BY225" s="1387"/>
      <c r="BZ225" s="1387"/>
      <c r="CA225" s="1387"/>
      <c r="CB225" s="1859"/>
      <c r="CC225" s="793"/>
      <c r="CD225" s="793"/>
      <c r="CE225" s="793"/>
      <c r="CF225" s="793"/>
      <c r="CG225" s="1868">
        <v>11</v>
      </c>
    </row>
    <row s="12874" customFormat="1" customHeight="1" ht="11.549999999999999">
      <c r="A226" s="1214"/>
      <c r="B226" s="1863"/>
      <c r="C226" s="1863"/>
      <c r="D226" s="578"/>
      <c r="J226" s="4250"/>
      <c r="K226" s="4250"/>
      <c r="L226" s="4250"/>
      <c r="M226" s="4250"/>
      <c r="N226" s="4250"/>
      <c r="O226" s="4250"/>
      <c r="P226" s="10164"/>
      <c r="Q226" s="10164"/>
      <c r="R226" s="10164"/>
      <c r="S226" s="10164"/>
      <c r="T226" s="10164"/>
      <c r="U226" s="10164"/>
      <c r="V226" s="10164"/>
      <c r="W226" s="10164"/>
      <c r="X226" s="10164"/>
      <c r="Y226" s="10164"/>
      <c r="Z226" s="10164"/>
      <c r="AA226" s="10164"/>
      <c r="AB226" s="10164"/>
      <c r="AC226" s="10164"/>
      <c r="AD226" s="10164"/>
      <c r="AE226" s="10164"/>
      <c r="AF226" s="10164"/>
      <c r="AG226" s="10164"/>
      <c r="AH226" s="10164"/>
      <c r="AI226" s="10164"/>
      <c r="AJ226" s="10164"/>
      <c r="AK226" s="10164"/>
      <c r="AL226" s="10164"/>
      <c r="AM226" s="10164"/>
      <c r="AN226" s="10164"/>
      <c r="AO226" s="10164"/>
      <c r="AP226" s="10164"/>
      <c r="AQ226" s="10164"/>
      <c r="AR226" s="10164"/>
      <c r="AS226" s="10164"/>
      <c r="AT226" s="10164"/>
      <c r="AU226" s="10164"/>
      <c r="AV226" s="10164"/>
      <c r="AW226" s="10164"/>
      <c r="AX226" s="10164"/>
      <c r="AY226" s="10164"/>
      <c r="AZ226" s="10164"/>
      <c r="BA226" s="10164"/>
      <c r="BB226" s="10164"/>
      <c r="BC226" s="10164"/>
      <c r="BD226" s="10164"/>
      <c r="BE226" s="10164"/>
      <c r="BF226" s="10164"/>
      <c r="BG226" s="10164"/>
      <c r="BH226" s="10164"/>
      <c r="BI226" s="10164"/>
      <c r="BJ226" s="10164"/>
      <c r="BL226" s="1387"/>
      <c r="BM226" s="1863"/>
      <c r="BN226" s="1863"/>
      <c r="BO226" s="1387"/>
      <c r="BP226" s="1387"/>
      <c r="BQ226" s="1387"/>
      <c r="BR226" s="1387"/>
      <c r="BS226" s="1863"/>
      <c r="BT226" s="1387"/>
      <c r="BU226" s="1387"/>
      <c r="BV226" s="771"/>
      <c r="BW226" s="1387"/>
      <c r="BX226" s="1387"/>
      <c r="BY226" s="1387"/>
      <c r="BZ226" s="1387"/>
      <c r="CA226" s="1387"/>
      <c r="CB226" s="1859"/>
      <c r="CC226" s="793"/>
      <c r="CD226" s="793"/>
      <c r="CE226" s="793"/>
      <c r="CF226" s="793"/>
      <c r="CG226" s="1868">
        <v>11</v>
      </c>
    </row>
    <row s="12874" customFormat="1" customHeight="1" ht="11.549999999999999">
      <c r="A227" s="1214"/>
      <c r="B227" s="1863"/>
      <c r="C227" s="1863"/>
      <c r="D227" s="578"/>
      <c r="J227" s="4250"/>
      <c r="K227" s="4250"/>
      <c r="L227" s="4250"/>
      <c r="M227" s="4250"/>
      <c r="N227" s="4250"/>
      <c r="O227" s="4250"/>
      <c r="P227" s="10164"/>
      <c r="Q227" s="10164"/>
      <c r="R227" s="10164"/>
      <c r="S227" s="10164"/>
      <c r="T227" s="10164"/>
      <c r="U227" s="10164"/>
      <c r="V227" s="10164"/>
      <c r="W227" s="10164"/>
      <c r="X227" s="10164"/>
      <c r="Y227" s="10164"/>
      <c r="Z227" s="10164"/>
      <c r="AA227" s="10164"/>
      <c r="AB227" s="10164"/>
      <c r="AC227" s="10164"/>
      <c r="AD227" s="10164"/>
      <c r="AE227" s="10164"/>
      <c r="AF227" s="10164"/>
      <c r="AG227" s="10164"/>
      <c r="AH227" s="10164"/>
      <c r="AI227" s="10164"/>
      <c r="AJ227" s="10164"/>
      <c r="AK227" s="10164"/>
      <c r="AL227" s="10164"/>
      <c r="AM227" s="10164"/>
      <c r="AN227" s="10164"/>
      <c r="AO227" s="10164"/>
      <c r="AP227" s="10164"/>
      <c r="AQ227" s="10164"/>
      <c r="AR227" s="10164"/>
      <c r="AS227" s="10164"/>
      <c r="AT227" s="10164"/>
      <c r="AU227" s="10164"/>
      <c r="AV227" s="10164"/>
      <c r="AW227" s="10164"/>
      <c r="AX227" s="10164"/>
      <c r="AY227" s="10164"/>
      <c r="AZ227" s="10164"/>
      <c r="BA227" s="10164"/>
      <c r="BB227" s="10164"/>
      <c r="BC227" s="10164"/>
      <c r="BD227" s="10164"/>
      <c r="BE227" s="10164"/>
      <c r="BF227" s="10164"/>
      <c r="BG227" s="10164"/>
      <c r="BH227" s="10164"/>
      <c r="BI227" s="10164"/>
      <c r="BJ227" s="10164"/>
      <c r="BL227" s="1387"/>
      <c r="BM227" s="1863"/>
      <c r="BN227" s="1863"/>
      <c r="BO227" s="1387"/>
      <c r="BP227" s="1387"/>
      <c r="BQ227" s="1387"/>
      <c r="BR227" s="1387"/>
      <c r="BS227" s="1863"/>
      <c r="BT227" s="1387"/>
      <c r="BU227" s="1387"/>
      <c r="BV227" s="771"/>
      <c r="BW227" s="1387"/>
      <c r="BX227" s="1387"/>
      <c r="BY227" s="1387"/>
      <c r="BZ227" s="1387"/>
      <c r="CA227" s="1387"/>
      <c r="CB227" s="1859"/>
      <c r="CC227" s="793"/>
      <c r="CD227" s="793"/>
      <c r="CE227" s="793"/>
      <c r="CF227" s="793"/>
      <c r="CG227" s="1868">
        <v>11</v>
      </c>
    </row>
    <row s="12874" customFormat="1" customHeight="1" ht="11.549999999999999">
      <c r="A228" s="1214"/>
      <c r="B228" s="1863"/>
      <c r="C228" s="1863"/>
      <c r="D228" s="578"/>
      <c r="J228" s="4250"/>
      <c r="K228" s="4250"/>
      <c r="L228" s="4250"/>
      <c r="M228" s="4250"/>
      <c r="N228" s="4250"/>
      <c r="O228" s="4250"/>
      <c r="P228" s="10164"/>
      <c r="Q228" s="10164"/>
      <c r="R228" s="10164"/>
      <c r="S228" s="10164"/>
      <c r="T228" s="10164"/>
      <c r="U228" s="10164"/>
      <c r="V228" s="10164"/>
      <c r="W228" s="10164"/>
      <c r="X228" s="10164"/>
      <c r="Y228" s="10164"/>
      <c r="Z228" s="10164"/>
      <c r="AA228" s="10164"/>
      <c r="AB228" s="10164"/>
      <c r="AC228" s="10164"/>
      <c r="AD228" s="10164"/>
      <c r="AE228" s="10164"/>
      <c r="AF228" s="10164"/>
      <c r="AG228" s="10164"/>
      <c r="AH228" s="10164"/>
      <c r="AI228" s="10164"/>
      <c r="AJ228" s="10164"/>
      <c r="AK228" s="10164"/>
      <c r="AL228" s="10164"/>
      <c r="AM228" s="10164"/>
      <c r="AN228" s="10164"/>
      <c r="AO228" s="10164"/>
      <c r="AP228" s="10164"/>
      <c r="AQ228" s="10164"/>
      <c r="AR228" s="10164"/>
      <c r="AS228" s="10164"/>
      <c r="AT228" s="10164"/>
      <c r="AU228" s="10164"/>
      <c r="AV228" s="10164"/>
      <c r="AW228" s="10164"/>
      <c r="AX228" s="10164"/>
      <c r="AY228" s="10164"/>
      <c r="AZ228" s="10164"/>
      <c r="BA228" s="10164"/>
      <c r="BB228" s="10164"/>
      <c r="BC228" s="10164"/>
      <c r="BD228" s="10164"/>
      <c r="BE228" s="10164"/>
      <c r="BF228" s="10164"/>
      <c r="BG228" s="10164"/>
      <c r="BH228" s="10164"/>
      <c r="BI228" s="10164"/>
      <c r="BJ228" s="10164"/>
      <c r="BL228" s="1387"/>
      <c r="BM228" s="1863"/>
      <c r="BN228" s="1863"/>
      <c r="BO228" s="1387"/>
      <c r="BP228" s="1387"/>
      <c r="BQ228" s="1387"/>
      <c r="BR228" s="1387"/>
      <c r="BS228" s="1863"/>
      <c r="BT228" s="1387"/>
      <c r="BU228" s="1387"/>
      <c r="BV228" s="771"/>
      <c r="BW228" s="1387"/>
      <c r="BX228" s="1387"/>
      <c r="BY228" s="1387"/>
      <c r="BZ228" s="1387"/>
      <c r="CA228" s="1387"/>
      <c r="CB228" s="1859"/>
      <c r="CC228" s="793"/>
      <c r="CD228" s="793"/>
      <c r="CE228" s="793"/>
      <c r="CF228" s="793"/>
      <c r="CG228" s="1868">
        <v>11</v>
      </c>
    </row>
    <row s="12874" customFormat="1" customHeight="1" ht="11.549999999999999">
      <c r="A229" s="1214"/>
      <c r="B229" s="1863"/>
      <c r="C229" s="1863"/>
      <c r="D229" s="578"/>
      <c r="J229" s="4250"/>
      <c r="K229" s="4250"/>
      <c r="L229" s="4250"/>
      <c r="M229" s="4250"/>
      <c r="N229" s="4250"/>
      <c r="O229" s="4250"/>
      <c r="P229" s="10164"/>
      <c r="Q229" s="10164"/>
      <c r="R229" s="10164"/>
      <c r="S229" s="10164"/>
      <c r="T229" s="10164"/>
      <c r="U229" s="10164"/>
      <c r="V229" s="10164"/>
      <c r="W229" s="10164"/>
      <c r="X229" s="10164"/>
      <c r="Y229" s="10164"/>
      <c r="Z229" s="10164"/>
      <c r="AA229" s="10164"/>
      <c r="AB229" s="10164"/>
      <c r="AC229" s="10164"/>
      <c r="AD229" s="10164"/>
      <c r="AE229" s="10164"/>
      <c r="AF229" s="10164"/>
      <c r="AG229" s="10164"/>
      <c r="AH229" s="10164"/>
      <c r="AI229" s="10164"/>
      <c r="AJ229" s="10164"/>
      <c r="AK229" s="10164"/>
      <c r="AL229" s="10164"/>
      <c r="AM229" s="10164"/>
      <c r="AN229" s="10164"/>
      <c r="AO229" s="10164"/>
      <c r="AP229" s="10164"/>
      <c r="AQ229" s="10164"/>
      <c r="AR229" s="10164"/>
      <c r="AS229" s="10164"/>
      <c r="AT229" s="10164"/>
      <c r="AU229" s="10164"/>
      <c r="AV229" s="10164"/>
      <c r="AW229" s="10164"/>
      <c r="AX229" s="10164"/>
      <c r="AY229" s="10164"/>
      <c r="AZ229" s="10164"/>
      <c r="BA229" s="10164"/>
      <c r="BB229" s="10164"/>
      <c r="BC229" s="10164"/>
      <c r="BD229" s="10164"/>
      <c r="BE229" s="10164"/>
      <c r="BF229" s="10164"/>
      <c r="BG229" s="10164"/>
      <c r="BH229" s="10164"/>
      <c r="BI229" s="10164"/>
      <c r="BJ229" s="10164"/>
      <c r="BL229" s="1387"/>
      <c r="BM229" s="1863"/>
      <c r="BN229" s="1863"/>
      <c r="BO229" s="1387"/>
      <c r="BP229" s="1387"/>
      <c r="BQ229" s="1387"/>
      <c r="BR229" s="1387"/>
      <c r="BS229" s="1863"/>
      <c r="BT229" s="1387"/>
      <c r="BU229" s="1387"/>
      <c r="BV229" s="771"/>
      <c r="BW229" s="1387"/>
      <c r="BX229" s="1387"/>
      <c r="BY229" s="1387"/>
      <c r="BZ229" s="1387"/>
      <c r="CA229" s="1387"/>
      <c r="CB229" s="1859"/>
      <c r="CC229" s="793"/>
      <c r="CD229" s="793"/>
      <c r="CE229" s="793"/>
      <c r="CF229" s="793"/>
      <c r="CG229" s="1868">
        <v>11</v>
      </c>
    </row>
    <row s="12874" customFormat="1" customHeight="1" ht="11.549999999999999">
      <c r="A230" s="1214"/>
      <c r="B230" s="1863"/>
      <c r="C230" s="1863"/>
      <c r="D230" s="578"/>
      <c r="J230" s="4250"/>
      <c r="K230" s="4250"/>
      <c r="L230" s="4250"/>
      <c r="M230" s="4250"/>
      <c r="N230" s="4250"/>
      <c r="O230" s="4250"/>
      <c r="P230" s="10164"/>
      <c r="Q230" s="10164"/>
      <c r="R230" s="10164"/>
      <c r="S230" s="10164"/>
      <c r="T230" s="10164"/>
      <c r="U230" s="10164"/>
      <c r="V230" s="10164"/>
      <c r="W230" s="10164"/>
      <c r="X230" s="10164"/>
      <c r="Y230" s="10164"/>
      <c r="Z230" s="10164"/>
      <c r="AA230" s="10164"/>
      <c r="AB230" s="10164"/>
      <c r="AC230" s="10164"/>
      <c r="AD230" s="10164"/>
      <c r="AE230" s="10164"/>
      <c r="AF230" s="10164"/>
      <c r="AG230" s="10164"/>
      <c r="AH230" s="10164"/>
      <c r="AI230" s="10164"/>
      <c r="AJ230" s="10164"/>
      <c r="AK230" s="10164"/>
      <c r="AL230" s="10164"/>
      <c r="AM230" s="10164"/>
      <c r="AN230" s="10164"/>
      <c r="AO230" s="10164"/>
      <c r="AP230" s="10164"/>
      <c r="AQ230" s="10164"/>
      <c r="AR230" s="10164"/>
      <c r="AS230" s="10164"/>
      <c r="AT230" s="10164"/>
      <c r="AU230" s="10164"/>
      <c r="AV230" s="10164"/>
      <c r="AW230" s="10164"/>
      <c r="AX230" s="10164"/>
      <c r="AY230" s="10164"/>
      <c r="AZ230" s="10164"/>
      <c r="BA230" s="10164"/>
      <c r="BB230" s="10164"/>
      <c r="BC230" s="10164"/>
      <c r="BD230" s="10164"/>
      <c r="BE230" s="10164"/>
      <c r="BF230" s="10164"/>
      <c r="BG230" s="10164"/>
      <c r="BH230" s="10164"/>
      <c r="BI230" s="10164"/>
      <c r="BJ230" s="10164"/>
      <c r="BL230" s="1387"/>
      <c r="BM230" s="1863"/>
      <c r="BN230" s="1863"/>
      <c r="BO230" s="1387"/>
      <c r="BP230" s="1387"/>
      <c r="BQ230" s="1387"/>
      <c r="BR230" s="1387"/>
      <c r="BS230" s="1863"/>
      <c r="BT230" s="1387"/>
      <c r="BU230" s="1387"/>
      <c r="BV230" s="771"/>
      <c r="BW230" s="1387"/>
      <c r="BX230" s="1387"/>
      <c r="BY230" s="1387"/>
      <c r="BZ230" s="1387"/>
      <c r="CA230" s="1387"/>
      <c r="CB230" s="1859"/>
      <c r="CC230" s="793"/>
      <c r="CD230" s="793"/>
      <c r="CE230" s="793"/>
      <c r="CF230" s="793"/>
      <c r="CG230" s="1868">
        <v>11</v>
      </c>
    </row>
    <row s="12874" customFormat="1" customHeight="1" ht="11.549999999999999">
      <c r="A231" s="1214"/>
      <c r="B231" s="1863"/>
      <c r="C231" s="1863"/>
      <c r="D231" s="578"/>
      <c r="J231" s="4250"/>
      <c r="K231" s="4250"/>
      <c r="L231" s="4250"/>
      <c r="M231" s="4250"/>
      <c r="N231" s="4250"/>
      <c r="O231" s="4250"/>
      <c r="P231" s="10164"/>
      <c r="Q231" s="10164"/>
      <c r="R231" s="10164"/>
      <c r="S231" s="10164"/>
      <c r="T231" s="10164"/>
      <c r="U231" s="10164"/>
      <c r="V231" s="10164"/>
      <c r="W231" s="10164"/>
      <c r="X231" s="10164"/>
      <c r="Y231" s="10164"/>
      <c r="Z231" s="10164"/>
      <c r="AA231" s="10164"/>
      <c r="AB231" s="10164"/>
      <c r="AC231" s="10164"/>
      <c r="AD231" s="10164"/>
      <c r="AE231" s="10164"/>
      <c r="AF231" s="10164"/>
      <c r="AG231" s="10164"/>
      <c r="AH231" s="10164"/>
      <c r="AI231" s="10164"/>
      <c r="AJ231" s="10164"/>
      <c r="AK231" s="10164"/>
      <c r="AL231" s="10164"/>
      <c r="AM231" s="10164"/>
      <c r="AN231" s="10164"/>
      <c r="AO231" s="10164"/>
      <c r="AP231" s="10164"/>
      <c r="AQ231" s="10164"/>
      <c r="AR231" s="10164"/>
      <c r="AS231" s="10164"/>
      <c r="AT231" s="10164"/>
      <c r="AU231" s="10164"/>
      <c r="AV231" s="10164"/>
      <c r="AW231" s="10164"/>
      <c r="AX231" s="10164"/>
      <c r="AY231" s="10164"/>
      <c r="AZ231" s="10164"/>
      <c r="BA231" s="10164"/>
      <c r="BB231" s="10164"/>
      <c r="BC231" s="10164"/>
      <c r="BD231" s="10164"/>
      <c r="BE231" s="10164"/>
      <c r="BF231" s="10164"/>
      <c r="BG231" s="10164"/>
      <c r="BH231" s="10164"/>
      <c r="BI231" s="10164"/>
      <c r="BJ231" s="10164"/>
      <c r="BL231" s="1387"/>
      <c r="BM231" s="1863"/>
      <c r="BN231" s="1863"/>
      <c r="BO231" s="1387"/>
      <c r="BP231" s="1387"/>
      <c r="BQ231" s="1387"/>
      <c r="BR231" s="1387"/>
      <c r="BS231" s="1863"/>
      <c r="BT231" s="1387"/>
      <c r="BU231" s="1387"/>
      <c r="BV231" s="771"/>
      <c r="BW231" s="1387"/>
      <c r="BX231" s="1387"/>
      <c r="BY231" s="1387"/>
      <c r="BZ231" s="1387"/>
      <c r="CA231" s="1387"/>
      <c r="CB231" s="1859"/>
      <c r="CC231" s="793"/>
      <c r="CD231" s="793"/>
      <c r="CE231" s="793"/>
      <c r="CF231" s="793"/>
      <c r="CG231" s="1868">
        <v>11</v>
      </c>
    </row>
    <row s="12874" customFormat="1" customHeight="1" ht="11.549999999999999">
      <c r="A232" s="1214"/>
      <c r="B232" s="1863"/>
      <c r="C232" s="1863"/>
      <c r="D232" s="578"/>
      <c r="J232" s="4250"/>
      <c r="K232" s="4250"/>
      <c r="L232" s="4250"/>
      <c r="M232" s="4250"/>
      <c r="N232" s="4250"/>
      <c r="O232" s="4250"/>
      <c r="P232" s="10164"/>
      <c r="Q232" s="10164"/>
      <c r="R232" s="10164"/>
      <c r="S232" s="10164"/>
      <c r="T232" s="10164"/>
      <c r="U232" s="10164"/>
      <c r="V232" s="10164"/>
      <c r="W232" s="10164"/>
      <c r="X232" s="10164"/>
      <c r="Y232" s="10164"/>
      <c r="Z232" s="10164"/>
      <c r="AA232" s="10164"/>
      <c r="AB232" s="10164"/>
      <c r="AC232" s="10164"/>
      <c r="AD232" s="10164"/>
      <c r="AE232" s="10164"/>
      <c r="AF232" s="10164"/>
      <c r="AG232" s="10164"/>
      <c r="AH232" s="10164"/>
      <c r="AI232" s="10164"/>
      <c r="AJ232" s="10164"/>
      <c r="AK232" s="10164"/>
      <c r="AL232" s="10164"/>
      <c r="AM232" s="10164"/>
      <c r="AN232" s="10164"/>
      <c r="AO232" s="10164"/>
      <c r="AP232" s="10164"/>
      <c r="AQ232" s="10164"/>
      <c r="AR232" s="10164"/>
      <c r="AS232" s="10164"/>
      <c r="AT232" s="10164"/>
      <c r="AU232" s="10164"/>
      <c r="AV232" s="10164"/>
      <c r="AW232" s="10164"/>
      <c r="AX232" s="10164"/>
      <c r="AY232" s="10164"/>
      <c r="AZ232" s="10164"/>
      <c r="BA232" s="10164"/>
      <c r="BB232" s="10164"/>
      <c r="BC232" s="10164"/>
      <c r="BD232" s="10164"/>
      <c r="BE232" s="10164"/>
      <c r="BF232" s="10164"/>
      <c r="BG232" s="10164"/>
      <c r="BH232" s="10164"/>
      <c r="BI232" s="10164"/>
      <c r="BJ232" s="10164"/>
      <c r="BL232" s="1387"/>
      <c r="BM232" s="1863"/>
      <c r="BN232" s="1863"/>
      <c r="BO232" s="1387"/>
      <c r="BP232" s="1387"/>
      <c r="BQ232" s="1387"/>
      <c r="BR232" s="1387"/>
      <c r="BS232" s="1863"/>
      <c r="BT232" s="1387"/>
      <c r="BU232" s="1387"/>
      <c r="BV232" s="771"/>
      <c r="BW232" s="1387"/>
      <c r="BX232" s="1387"/>
      <c r="BY232" s="1387"/>
      <c r="BZ232" s="1387"/>
      <c r="CA232" s="1387"/>
      <c r="CB232" s="1859"/>
      <c r="CC232" s="793"/>
      <c r="CD232" s="793"/>
      <c r="CE232" s="793"/>
      <c r="CF232" s="793"/>
      <c r="CG232" s="1868">
        <v>11</v>
      </c>
    </row>
    <row s="12874" customFormat="1" customHeight="1" ht="11.549999999999999">
      <c r="A233" s="1214"/>
      <c r="B233" s="1863"/>
      <c r="C233" s="1863"/>
      <c r="D233" s="578"/>
      <c r="J233" s="4250"/>
      <c r="K233" s="4250"/>
      <c r="L233" s="4250"/>
      <c r="M233" s="4250"/>
      <c r="N233" s="4250"/>
      <c r="O233" s="4250"/>
      <c r="P233" s="10164"/>
      <c r="Q233" s="10164"/>
      <c r="R233" s="10164"/>
      <c r="S233" s="10164"/>
      <c r="T233" s="10164"/>
      <c r="U233" s="10164"/>
      <c r="V233" s="10164"/>
      <c r="W233" s="10164"/>
      <c r="X233" s="10164"/>
      <c r="Y233" s="10164"/>
      <c r="Z233" s="10164"/>
      <c r="AA233" s="10164"/>
      <c r="AB233" s="10164"/>
      <c r="AC233" s="10164"/>
      <c r="AD233" s="10164"/>
      <c r="AE233" s="10164"/>
      <c r="AF233" s="10164"/>
      <c r="AG233" s="10164"/>
      <c r="AH233" s="10164"/>
      <c r="AI233" s="10164"/>
      <c r="AJ233" s="10164"/>
      <c r="AK233" s="10164"/>
      <c r="AL233" s="10164"/>
      <c r="AM233" s="10164"/>
      <c r="AN233" s="10164"/>
      <c r="AO233" s="10164"/>
      <c r="AP233" s="10164"/>
      <c r="AQ233" s="10164"/>
      <c r="AR233" s="10164"/>
      <c r="AS233" s="10164"/>
      <c r="AT233" s="10164"/>
      <c r="AU233" s="10164"/>
      <c r="AV233" s="10164"/>
      <c r="AW233" s="10164"/>
      <c r="AX233" s="10164"/>
      <c r="AY233" s="10164"/>
      <c r="AZ233" s="10164"/>
      <c r="BA233" s="10164"/>
      <c r="BB233" s="10164"/>
      <c r="BC233" s="10164"/>
      <c r="BD233" s="10164"/>
      <c r="BE233" s="10164"/>
      <c r="BF233" s="10164"/>
      <c r="BG233" s="10164"/>
      <c r="BH233" s="10164"/>
      <c r="BI233" s="10164"/>
      <c r="BJ233" s="10164"/>
      <c r="BL233" s="1387"/>
      <c r="BM233" s="1863"/>
      <c r="BN233" s="1863"/>
      <c r="BO233" s="1387"/>
      <c r="BP233" s="1387"/>
      <c r="BQ233" s="1387"/>
      <c r="BR233" s="1387"/>
      <c r="BS233" s="1863"/>
      <c r="BT233" s="1387"/>
      <c r="BU233" s="1387"/>
      <c r="BV233" s="771"/>
      <c r="BW233" s="1387"/>
      <c r="BX233" s="1387"/>
      <c r="BY233" s="1387"/>
      <c r="BZ233" s="1387"/>
      <c r="CA233" s="1387"/>
      <c r="CB233" s="1859"/>
      <c r="CC233" s="793"/>
      <c r="CD233" s="793"/>
      <c r="CE233" s="793"/>
      <c r="CF233" s="793"/>
      <c r="CG233" s="1868">
        <v>11</v>
      </c>
    </row>
    <row s="12874" customFormat="1" customHeight="1" ht="11.549999999999999">
      <c r="A234" s="1214"/>
      <c r="B234" s="1863"/>
      <c r="C234" s="1863"/>
      <c r="D234" s="578"/>
      <c r="J234" s="4250"/>
      <c r="K234" s="4250"/>
      <c r="L234" s="4250"/>
      <c r="M234" s="4250"/>
      <c r="N234" s="4250"/>
      <c r="O234" s="4250"/>
      <c r="P234" s="10164"/>
      <c r="Q234" s="10164"/>
      <c r="R234" s="10164"/>
      <c r="S234" s="10164"/>
      <c r="T234" s="10164"/>
      <c r="U234" s="10164"/>
      <c r="V234" s="10164"/>
      <c r="W234" s="10164"/>
      <c r="X234" s="10164"/>
      <c r="Y234" s="10164"/>
      <c r="Z234" s="10164"/>
      <c r="AA234" s="10164"/>
      <c r="AB234" s="10164"/>
      <c r="AC234" s="10164"/>
      <c r="AD234" s="10164"/>
      <c r="AE234" s="10164"/>
      <c r="AF234" s="10164"/>
      <c r="AG234" s="10164"/>
      <c r="AH234" s="10164"/>
      <c r="AI234" s="10164"/>
      <c r="AJ234" s="10164"/>
      <c r="AK234" s="10164"/>
      <c r="AL234" s="10164"/>
      <c r="AM234" s="10164"/>
      <c r="AN234" s="10164"/>
      <c r="AO234" s="10164"/>
      <c r="AP234" s="10164"/>
      <c r="AQ234" s="10164"/>
      <c r="AR234" s="10164"/>
      <c r="AS234" s="10164"/>
      <c r="AT234" s="10164"/>
      <c r="AU234" s="10164"/>
      <c r="AV234" s="10164"/>
      <c r="AW234" s="10164"/>
      <c r="AX234" s="10164"/>
      <c r="AY234" s="10164"/>
      <c r="AZ234" s="10164"/>
      <c r="BA234" s="10164"/>
      <c r="BB234" s="10164"/>
      <c r="BC234" s="10164"/>
      <c r="BD234" s="10164"/>
      <c r="BE234" s="10164"/>
      <c r="BF234" s="10164"/>
      <c r="BG234" s="10164"/>
      <c r="BH234" s="10164"/>
      <c r="BI234" s="10164"/>
      <c r="BJ234" s="10164"/>
      <c r="BL234" s="1387"/>
      <c r="BM234" s="1863"/>
      <c r="BN234" s="1863"/>
      <c r="BO234" s="1387"/>
      <c r="BP234" s="1387"/>
      <c r="BQ234" s="1387"/>
      <c r="BR234" s="1387"/>
      <c r="BS234" s="1863"/>
      <c r="BT234" s="1387"/>
      <c r="BU234" s="1387"/>
      <c r="BV234" s="771"/>
      <c r="BW234" s="1387"/>
      <c r="BX234" s="1387"/>
      <c r="BY234" s="1387"/>
      <c r="BZ234" s="1387"/>
      <c r="CA234" s="1387"/>
      <c r="CB234" s="1859"/>
      <c r="CC234" s="793"/>
      <c r="CD234" s="793"/>
      <c r="CE234" s="793"/>
      <c r="CF234" s="793"/>
      <c r="CG234" s="1868">
        <v>11</v>
      </c>
    </row>
    <row s="12874" customFormat="1" customHeight="1" ht="11.549999999999999">
      <c r="A235" s="1214"/>
      <c r="B235" s="1863"/>
      <c r="C235" s="1863"/>
      <c r="D235" s="578"/>
      <c r="J235" s="4250"/>
      <c r="K235" s="4250"/>
      <c r="L235" s="4250"/>
      <c r="M235" s="4250"/>
      <c r="N235" s="4250"/>
      <c r="O235" s="4250"/>
      <c r="P235" s="10164"/>
      <c r="Q235" s="10164"/>
      <c r="R235" s="10164"/>
      <c r="S235" s="10164"/>
      <c r="T235" s="10164"/>
      <c r="U235" s="10164"/>
      <c r="V235" s="10164"/>
      <c r="W235" s="10164"/>
      <c r="X235" s="10164"/>
      <c r="Y235" s="10164"/>
      <c r="Z235" s="10164"/>
      <c r="AA235" s="10164"/>
      <c r="AB235" s="10164"/>
      <c r="AC235" s="10164"/>
      <c r="AD235" s="10164"/>
      <c r="AE235" s="10164"/>
      <c r="AF235" s="10164"/>
      <c r="AG235" s="10164"/>
      <c r="AH235" s="10164"/>
      <c r="AI235" s="10164"/>
      <c r="AJ235" s="10164"/>
      <c r="AK235" s="10164"/>
      <c r="AL235" s="10164"/>
      <c r="AM235" s="10164"/>
      <c r="AN235" s="10164"/>
      <c r="AO235" s="10164"/>
      <c r="AP235" s="10164"/>
      <c r="AQ235" s="10164"/>
      <c r="AR235" s="10164"/>
      <c r="AS235" s="10164"/>
      <c r="AT235" s="10164"/>
      <c r="AU235" s="10164"/>
      <c r="AV235" s="10164"/>
      <c r="AW235" s="10164"/>
      <c r="AX235" s="10164"/>
      <c r="AY235" s="10164"/>
      <c r="AZ235" s="10164"/>
      <c r="BA235" s="10164"/>
      <c r="BB235" s="10164"/>
      <c r="BC235" s="10164"/>
      <c r="BD235" s="10164"/>
      <c r="BE235" s="10164"/>
      <c r="BF235" s="10164"/>
      <c r="BG235" s="10164"/>
      <c r="BH235" s="10164"/>
      <c r="BI235" s="10164"/>
      <c r="BJ235" s="10164"/>
      <c r="BL235" s="1387"/>
      <c r="BM235" s="1863"/>
      <c r="BN235" s="1863"/>
      <c r="BO235" s="1387"/>
      <c r="BP235" s="1387"/>
      <c r="BQ235" s="1387"/>
      <c r="BR235" s="1387"/>
      <c r="BS235" s="1863"/>
      <c r="BT235" s="1387"/>
      <c r="BU235" s="1387"/>
      <c r="BV235" s="771"/>
      <c r="BW235" s="1387"/>
      <c r="BX235" s="1387"/>
      <c r="BY235" s="1387"/>
      <c r="BZ235" s="1387"/>
      <c r="CA235" s="1387"/>
      <c r="CB235" s="1859"/>
      <c r="CC235" s="793"/>
      <c r="CD235" s="793"/>
      <c r="CE235" s="793"/>
      <c r="CF235" s="793"/>
      <c r="CG235" s="1868">
        <v>11</v>
      </c>
    </row>
    <row s="12874" customFormat="1" customHeight="1" ht="11.549999999999999">
      <c r="A236" s="1214"/>
      <c r="B236" s="1863"/>
      <c r="C236" s="1863"/>
      <c r="D236" s="578"/>
      <c r="J236" s="4250"/>
      <c r="K236" s="4250"/>
      <c r="L236" s="4250"/>
      <c r="M236" s="4250"/>
      <c r="N236" s="4250"/>
      <c r="O236" s="4250"/>
      <c r="P236" s="10164"/>
      <c r="Q236" s="10164"/>
      <c r="R236" s="10164"/>
      <c r="S236" s="10164"/>
      <c r="T236" s="10164"/>
      <c r="U236" s="10164"/>
      <c r="V236" s="10164"/>
      <c r="W236" s="10164"/>
      <c r="X236" s="10164"/>
      <c r="Y236" s="10164"/>
      <c r="Z236" s="10164"/>
      <c r="AA236" s="10164"/>
      <c r="AB236" s="10164"/>
      <c r="AC236" s="10164"/>
      <c r="AD236" s="10164"/>
      <c r="AE236" s="10164"/>
      <c r="AF236" s="10164"/>
      <c r="AG236" s="10164"/>
      <c r="AH236" s="10164"/>
      <c r="AI236" s="10164"/>
      <c r="AJ236" s="10164"/>
      <c r="AK236" s="10164"/>
      <c r="AL236" s="10164"/>
      <c r="AM236" s="10164"/>
      <c r="AN236" s="10164"/>
      <c r="AO236" s="10164"/>
      <c r="AP236" s="10164"/>
      <c r="AQ236" s="10164"/>
      <c r="AR236" s="10164"/>
      <c r="AS236" s="10164"/>
      <c r="AT236" s="10164"/>
      <c r="AU236" s="10164"/>
      <c r="AV236" s="10164"/>
      <c r="AW236" s="10164"/>
      <c r="AX236" s="10164"/>
      <c r="AY236" s="10164"/>
      <c r="AZ236" s="10164"/>
      <c r="BA236" s="10164"/>
      <c r="BB236" s="10164"/>
      <c r="BC236" s="10164"/>
      <c r="BD236" s="10164"/>
      <c r="BE236" s="10164"/>
      <c r="BF236" s="10164"/>
      <c r="BG236" s="10164"/>
      <c r="BH236" s="10164"/>
      <c r="BI236" s="10164"/>
      <c r="BJ236" s="10164"/>
      <c r="BL236" s="1387"/>
      <c r="BM236" s="1863"/>
      <c r="BN236" s="1863"/>
      <c r="BO236" s="1387"/>
      <c r="BP236" s="1387"/>
      <c r="BQ236" s="1387"/>
      <c r="BR236" s="1387"/>
      <c r="BS236" s="1863"/>
      <c r="BT236" s="1387"/>
      <c r="BU236" s="1387"/>
      <c r="BV236" s="771"/>
      <c r="BW236" s="1387"/>
      <c r="BX236" s="1387"/>
      <c r="BY236" s="1387"/>
      <c r="BZ236" s="1387"/>
      <c r="CA236" s="1387"/>
      <c r="CB236" s="1859"/>
      <c r="CC236" s="793"/>
      <c r="CD236" s="793"/>
      <c r="CE236" s="793"/>
      <c r="CF236" s="793"/>
      <c r="CG236" s="1868">
        <v>11</v>
      </c>
    </row>
    <row s="12874" customFormat="1" customHeight="1" ht="11.549999999999999">
      <c r="A237" s="1214"/>
      <c r="B237" s="1863"/>
      <c r="C237" s="1863"/>
      <c r="D237" s="578"/>
      <c r="J237" s="4250"/>
      <c r="K237" s="4250"/>
      <c r="L237" s="4250"/>
      <c r="M237" s="4250"/>
      <c r="N237" s="4250"/>
      <c r="O237" s="4250"/>
      <c r="P237" s="10164"/>
      <c r="Q237" s="10164"/>
      <c r="R237" s="10164"/>
      <c r="S237" s="10164"/>
      <c r="T237" s="10164"/>
      <c r="U237" s="10164"/>
      <c r="V237" s="10164"/>
      <c r="W237" s="10164"/>
      <c r="X237" s="10164"/>
      <c r="Y237" s="10164"/>
      <c r="Z237" s="10164"/>
      <c r="AA237" s="10164"/>
      <c r="AB237" s="10164"/>
      <c r="AC237" s="10164"/>
      <c r="AD237" s="10164"/>
      <c r="AE237" s="10164"/>
      <c r="AF237" s="10164"/>
      <c r="AG237" s="10164"/>
      <c r="AH237" s="10164"/>
      <c r="AI237" s="10164"/>
      <c r="AJ237" s="10164"/>
      <c r="AK237" s="10164"/>
      <c r="AL237" s="10164"/>
      <c r="AM237" s="10164"/>
      <c r="AN237" s="10164"/>
      <c r="AO237" s="10164"/>
      <c r="AP237" s="10164"/>
      <c r="AQ237" s="10164"/>
      <c r="AR237" s="10164"/>
      <c r="AS237" s="10164"/>
      <c r="AT237" s="10164"/>
      <c r="AU237" s="10164"/>
      <c r="AV237" s="10164"/>
      <c r="AW237" s="10164"/>
      <c r="AX237" s="10164"/>
      <c r="AY237" s="10164"/>
      <c r="AZ237" s="10164"/>
      <c r="BA237" s="10164"/>
      <c r="BB237" s="10164"/>
      <c r="BC237" s="10164"/>
      <c r="BD237" s="10164"/>
      <c r="BE237" s="10164"/>
      <c r="BF237" s="10164"/>
      <c r="BG237" s="10164"/>
      <c r="BH237" s="10164"/>
      <c r="BI237" s="10164"/>
      <c r="BJ237" s="10164"/>
      <c r="BL237" s="1387"/>
      <c r="BM237" s="1863"/>
      <c r="BN237" s="1863"/>
      <c r="BO237" s="1387"/>
      <c r="BP237" s="1387"/>
      <c r="BQ237" s="1387"/>
      <c r="BR237" s="1387"/>
      <c r="BS237" s="1863"/>
      <c r="BT237" s="1387"/>
      <c r="BU237" s="1387"/>
      <c r="BV237" s="771"/>
      <c r="BW237" s="1387"/>
      <c r="BX237" s="1387"/>
      <c r="BY237" s="1387"/>
      <c r="BZ237" s="1387"/>
      <c r="CA237" s="1387"/>
      <c r="CB237" s="1859"/>
      <c r="CC237" s="793"/>
      <c r="CD237" s="793"/>
      <c r="CE237" s="793"/>
      <c r="CF237" s="793"/>
      <c r="CG237" s="1868">
        <v>11</v>
      </c>
    </row>
    <row s="12874" customFormat="1" customHeight="1" ht="11.549999999999999">
      <c r="A238" s="1214"/>
      <c r="B238" s="1863"/>
      <c r="C238" s="1863"/>
      <c r="D238" s="578"/>
      <c r="J238" s="4250"/>
      <c r="K238" s="4250"/>
      <c r="L238" s="4250"/>
      <c r="M238" s="4250"/>
      <c r="N238" s="4250"/>
      <c r="O238" s="4250"/>
      <c r="P238" s="10164"/>
      <c r="Q238" s="10164"/>
      <c r="R238" s="10164"/>
      <c r="S238" s="10164"/>
      <c r="T238" s="10164"/>
      <c r="U238" s="10164"/>
      <c r="V238" s="10164"/>
      <c r="W238" s="10164"/>
      <c r="X238" s="10164"/>
      <c r="Y238" s="10164"/>
      <c r="Z238" s="10164"/>
      <c r="AA238" s="10164"/>
      <c r="AB238" s="10164"/>
      <c r="AC238" s="10164"/>
      <c r="AD238" s="10164"/>
      <c r="AE238" s="10164"/>
      <c r="AF238" s="10164"/>
      <c r="AG238" s="10164"/>
      <c r="AH238" s="10164"/>
      <c r="AI238" s="10164"/>
      <c r="AJ238" s="10164"/>
      <c r="AK238" s="10164"/>
      <c r="AL238" s="10164"/>
      <c r="AM238" s="10164"/>
      <c r="AN238" s="10164"/>
      <c r="AO238" s="10164"/>
      <c r="AP238" s="10164"/>
      <c r="AQ238" s="10164"/>
      <c r="AR238" s="10164"/>
      <c r="AS238" s="10164"/>
      <c r="AT238" s="10164"/>
      <c r="AU238" s="10164"/>
      <c r="AV238" s="10164"/>
      <c r="AW238" s="10164"/>
      <c r="AX238" s="10164"/>
      <c r="AY238" s="10164"/>
      <c r="AZ238" s="10164"/>
      <c r="BA238" s="10164"/>
      <c r="BB238" s="10164"/>
      <c r="BC238" s="10164"/>
      <c r="BD238" s="10164"/>
      <c r="BE238" s="10164"/>
      <c r="BF238" s="10164"/>
      <c r="BG238" s="10164"/>
      <c r="BH238" s="10164"/>
      <c r="BI238" s="10164"/>
      <c r="BJ238" s="10164"/>
      <c r="BL238" s="1387"/>
      <c r="BM238" s="1863"/>
      <c r="BN238" s="1863"/>
      <c r="BO238" s="1387"/>
      <c r="BP238" s="1387"/>
      <c r="BQ238" s="1387"/>
      <c r="BR238" s="1387"/>
      <c r="BS238" s="1863"/>
      <c r="BT238" s="1387"/>
      <c r="BU238" s="1387"/>
      <c r="BV238" s="771"/>
      <c r="BW238" s="1387"/>
      <c r="BX238" s="1387"/>
      <c r="BY238" s="1387"/>
      <c r="BZ238" s="1387"/>
      <c r="CA238" s="1387"/>
      <c r="CB238" s="1859"/>
      <c r="CC238" s="793"/>
      <c r="CD238" s="793"/>
      <c r="CE238" s="793"/>
      <c r="CF238" s="793"/>
      <c r="CG238" s="1868">
        <v>11</v>
      </c>
    </row>
    <row s="12874" customFormat="1" customHeight="1" ht="11.549999999999999">
      <c r="A239" s="1214"/>
      <c r="B239" s="1863"/>
      <c r="C239" s="1863"/>
      <c r="D239" s="578"/>
      <c r="J239" s="4250"/>
      <c r="K239" s="4250"/>
      <c r="L239" s="4250"/>
      <c r="M239" s="4250"/>
      <c r="N239" s="4250"/>
      <c r="O239" s="4250"/>
      <c r="P239" s="10164"/>
      <c r="Q239" s="10164"/>
      <c r="R239" s="10164"/>
      <c r="S239" s="10164"/>
      <c r="T239" s="10164"/>
      <c r="U239" s="10164"/>
      <c r="V239" s="10164"/>
      <c r="W239" s="10164"/>
      <c r="X239" s="10164"/>
      <c r="Y239" s="10164"/>
      <c r="Z239" s="10164"/>
      <c r="AA239" s="10164"/>
      <c r="AB239" s="10164"/>
      <c r="AC239" s="10164"/>
      <c r="AD239" s="10164"/>
      <c r="AE239" s="10164"/>
      <c r="AF239" s="10164"/>
      <c r="AG239" s="10164"/>
      <c r="AH239" s="10164"/>
      <c r="AI239" s="10164"/>
      <c r="AJ239" s="10164"/>
      <c r="AK239" s="10164"/>
      <c r="AL239" s="10164"/>
      <c r="AM239" s="10164"/>
      <c r="AN239" s="10164"/>
      <c r="AO239" s="10164"/>
      <c r="AP239" s="10164"/>
      <c r="AQ239" s="10164"/>
      <c r="AR239" s="10164"/>
      <c r="AS239" s="10164"/>
      <c r="AT239" s="10164"/>
      <c r="AU239" s="10164"/>
      <c r="AV239" s="10164"/>
      <c r="AW239" s="10164"/>
      <c r="AX239" s="10164"/>
      <c r="AY239" s="10164"/>
      <c r="AZ239" s="10164"/>
      <c r="BA239" s="10164"/>
      <c r="BB239" s="10164"/>
      <c r="BC239" s="10164"/>
      <c r="BD239" s="10164"/>
      <c r="BE239" s="10164"/>
      <c r="BF239" s="10164"/>
      <c r="BG239" s="10164"/>
      <c r="BH239" s="10164"/>
      <c r="BI239" s="10164"/>
      <c r="BJ239" s="10164"/>
      <c r="BL239" s="1387"/>
      <c r="BM239" s="1863"/>
      <c r="BN239" s="1863"/>
      <c r="BO239" s="1387"/>
      <c r="BP239" s="1387"/>
      <c r="BQ239" s="1387"/>
      <c r="BR239" s="1387"/>
      <c r="BS239" s="1863"/>
      <c r="BT239" s="1387"/>
      <c r="BU239" s="1387"/>
      <c r="BV239" s="771"/>
      <c r="BW239" s="1387"/>
      <c r="BX239" s="1387"/>
      <c r="BY239" s="1387"/>
      <c r="BZ239" s="1387"/>
      <c r="CA239" s="1387"/>
      <c r="CB239" s="1859"/>
      <c r="CC239" s="793"/>
      <c r="CD239" s="793"/>
      <c r="CE239" s="793"/>
      <c r="CF239" s="793"/>
      <c r="CG239" s="1868">
        <v>11</v>
      </c>
    </row>
    <row s="12874" customFormat="1" customHeight="1" ht="11.549999999999999">
      <c r="A240" s="1214"/>
      <c r="B240" s="1863"/>
      <c r="C240" s="1863"/>
      <c r="D240" s="578"/>
      <c r="J240" s="4250"/>
      <c r="K240" s="4250"/>
      <c r="L240" s="4250"/>
      <c r="M240" s="4250"/>
      <c r="N240" s="4250"/>
      <c r="O240" s="4250"/>
      <c r="P240" s="10164"/>
      <c r="Q240" s="10164"/>
      <c r="R240" s="10164"/>
      <c r="S240" s="10164"/>
      <c r="T240" s="10164"/>
      <c r="U240" s="10164"/>
      <c r="V240" s="10164"/>
      <c r="W240" s="10164"/>
      <c r="X240" s="10164"/>
      <c r="Y240" s="10164"/>
      <c r="Z240" s="10164"/>
      <c r="AA240" s="10164"/>
      <c r="AB240" s="10164"/>
      <c r="AC240" s="10164"/>
      <c r="AD240" s="10164"/>
      <c r="AE240" s="10164"/>
      <c r="AF240" s="10164"/>
      <c r="AG240" s="10164"/>
      <c r="AH240" s="10164"/>
      <c r="AI240" s="10164"/>
      <c r="AJ240" s="10164"/>
      <c r="AK240" s="10164"/>
      <c r="AL240" s="10164"/>
      <c r="AM240" s="10164"/>
      <c r="AN240" s="10164"/>
      <c r="AO240" s="10164"/>
      <c r="AP240" s="10164"/>
      <c r="AQ240" s="10164"/>
      <c r="AR240" s="10164"/>
      <c r="AS240" s="10164"/>
      <c r="AT240" s="10164"/>
      <c r="AU240" s="10164"/>
      <c r="AV240" s="10164"/>
      <c r="AW240" s="10164"/>
      <c r="AX240" s="10164"/>
      <c r="AY240" s="10164"/>
      <c r="AZ240" s="10164"/>
      <c r="BA240" s="10164"/>
      <c r="BB240" s="10164"/>
      <c r="BC240" s="10164"/>
      <c r="BD240" s="10164"/>
      <c r="BE240" s="10164"/>
      <c r="BF240" s="10164"/>
      <c r="BG240" s="10164"/>
      <c r="BH240" s="10164"/>
      <c r="BI240" s="10164"/>
      <c r="BJ240" s="10164"/>
      <c r="BL240" s="1387"/>
      <c r="BM240" s="1863"/>
      <c r="BN240" s="1863"/>
      <c r="BO240" s="1387"/>
      <c r="BP240" s="1387"/>
      <c r="BQ240" s="1387"/>
      <c r="BR240" s="1387"/>
      <c r="BS240" s="1863"/>
      <c r="BT240" s="1387"/>
      <c r="BU240" s="1387"/>
      <c r="BV240" s="771"/>
      <c r="BW240" s="1387"/>
      <c r="BX240" s="1387"/>
      <c r="BY240" s="1387"/>
      <c r="BZ240" s="1387"/>
      <c r="CA240" s="1387"/>
      <c r="CB240" s="1859"/>
      <c r="CC240" s="793"/>
      <c r="CD240" s="793"/>
      <c r="CE240" s="793"/>
      <c r="CF240" s="793"/>
      <c r="CG240" s="1868">
        <v>11</v>
      </c>
    </row>
    <row s="12874" customFormat="1" customHeight="1" ht="11.549999999999999">
      <c r="A241" s="1214"/>
      <c r="B241" s="1863"/>
      <c r="C241" s="1863"/>
      <c r="D241" s="578"/>
      <c r="J241" s="4250"/>
      <c r="K241" s="4250"/>
      <c r="L241" s="4250"/>
      <c r="M241" s="4250"/>
      <c r="N241" s="4250"/>
      <c r="O241" s="4250"/>
      <c r="P241" s="10164"/>
      <c r="Q241" s="10164"/>
      <c r="R241" s="10164"/>
      <c r="S241" s="10164"/>
      <c r="T241" s="10164"/>
      <c r="U241" s="10164"/>
      <c r="V241" s="10164"/>
      <c r="W241" s="10164"/>
      <c r="X241" s="10164"/>
      <c r="Y241" s="10164"/>
      <c r="Z241" s="10164"/>
      <c r="AA241" s="10164"/>
      <c r="AB241" s="10164"/>
      <c r="AC241" s="10164"/>
      <c r="AD241" s="10164"/>
      <c r="AE241" s="10164"/>
      <c r="AF241" s="10164"/>
      <c r="AG241" s="10164"/>
      <c r="AH241" s="10164"/>
      <c r="AI241" s="10164"/>
      <c r="AJ241" s="10164"/>
      <c r="AK241" s="10164"/>
      <c r="AL241" s="10164"/>
      <c r="AM241" s="10164"/>
      <c r="AN241" s="10164"/>
      <c r="AO241" s="10164"/>
      <c r="AP241" s="10164"/>
      <c r="AQ241" s="10164"/>
      <c r="AR241" s="10164"/>
      <c r="AS241" s="10164"/>
      <c r="AT241" s="10164"/>
      <c r="AU241" s="10164"/>
      <c r="AV241" s="10164"/>
      <c r="AW241" s="10164"/>
      <c r="AX241" s="10164"/>
      <c r="AY241" s="10164"/>
      <c r="AZ241" s="10164"/>
      <c r="BA241" s="10164"/>
      <c r="BB241" s="10164"/>
      <c r="BC241" s="10164"/>
      <c r="BD241" s="10164"/>
      <c r="BE241" s="10164"/>
      <c r="BF241" s="10164"/>
      <c r="BG241" s="10164"/>
      <c r="BH241" s="10164"/>
      <c r="BI241" s="10164"/>
      <c r="BJ241" s="10164"/>
      <c r="BL241" s="1387"/>
      <c r="BM241" s="1863"/>
      <c r="BN241" s="1863"/>
      <c r="BO241" s="1387"/>
      <c r="BP241" s="1387"/>
      <c r="BQ241" s="1387"/>
      <c r="BR241" s="1387"/>
      <c r="BS241" s="1863"/>
      <c r="BT241" s="1387"/>
      <c r="BU241" s="1387"/>
      <c r="BV241" s="771"/>
      <c r="BW241" s="1387"/>
      <c r="BX241" s="1387"/>
      <c r="BY241" s="1387"/>
      <c r="BZ241" s="1387"/>
      <c r="CA241" s="1387"/>
      <c r="CB241" s="1859"/>
      <c r="CC241" s="793"/>
      <c r="CD241" s="793"/>
      <c r="CE241" s="793"/>
      <c r="CF241" s="793"/>
      <c r="CG241" s="1868">
        <v>11</v>
      </c>
    </row>
    <row s="12874" customFormat="1" customHeight="1" ht="11.549999999999999">
      <c r="A242" s="1214"/>
      <c r="B242" s="1863"/>
      <c r="C242" s="1863"/>
      <c r="D242" s="578"/>
      <c r="J242" s="4250"/>
      <c r="K242" s="4250"/>
      <c r="L242" s="4250"/>
      <c r="M242" s="4250"/>
      <c r="N242" s="4250"/>
      <c r="O242" s="4250"/>
      <c r="P242" s="10164"/>
      <c r="Q242" s="10164"/>
      <c r="R242" s="10164"/>
      <c r="S242" s="10164"/>
      <c r="T242" s="10164"/>
      <c r="U242" s="10164"/>
      <c r="V242" s="10164"/>
      <c r="W242" s="10164"/>
      <c r="X242" s="10164"/>
      <c r="Y242" s="10164"/>
      <c r="Z242" s="10164"/>
      <c r="AA242" s="10164"/>
      <c r="AB242" s="10164"/>
      <c r="AC242" s="10164"/>
      <c r="AD242" s="10164"/>
      <c r="AE242" s="10164"/>
      <c r="AF242" s="10164"/>
      <c r="AG242" s="10164"/>
      <c r="AH242" s="10164"/>
      <c r="AI242" s="10164"/>
      <c r="AJ242" s="10164"/>
      <c r="AK242" s="10164"/>
      <c r="AL242" s="10164"/>
      <c r="AM242" s="10164"/>
      <c r="AN242" s="10164"/>
      <c r="AO242" s="10164"/>
      <c r="AP242" s="10164"/>
      <c r="AQ242" s="10164"/>
      <c r="AR242" s="10164"/>
      <c r="AS242" s="10164"/>
      <c r="AT242" s="10164"/>
      <c r="AU242" s="10164"/>
      <c r="AV242" s="10164"/>
      <c r="AW242" s="10164"/>
      <c r="AX242" s="10164"/>
      <c r="AY242" s="10164"/>
      <c r="AZ242" s="10164"/>
      <c r="BA242" s="10164"/>
      <c r="BB242" s="10164"/>
      <c r="BC242" s="10164"/>
      <c r="BD242" s="10164"/>
      <c r="BE242" s="10164"/>
      <c r="BF242" s="10164"/>
      <c r="BG242" s="10164"/>
      <c r="BH242" s="10164"/>
      <c r="BI242" s="10164"/>
      <c r="BJ242" s="10164"/>
      <c r="BL242" s="1387"/>
      <c r="BM242" s="1863"/>
      <c r="BN242" s="1863"/>
      <c r="BO242" s="1387"/>
      <c r="BP242" s="1387"/>
      <c r="BQ242" s="1387"/>
      <c r="BR242" s="1387"/>
      <c r="BS242" s="1863"/>
      <c r="BT242" s="1387"/>
      <c r="BU242" s="1387"/>
      <c r="BV242" s="771"/>
      <c r="BW242" s="1387"/>
      <c r="BX242" s="1387"/>
      <c r="BY242" s="1387"/>
      <c r="BZ242" s="1387"/>
      <c r="CA242" s="1387"/>
      <c r="CB242" s="1859"/>
      <c r="CC242" s="793"/>
      <c r="CD242" s="793"/>
      <c r="CE242" s="793"/>
      <c r="CF242" s="793"/>
      <c r="CG242" s="1868">
        <v>11</v>
      </c>
    </row>
    <row s="12874" customFormat="1" customHeight="1" ht="11.549999999999999">
      <c r="A243" s="1214"/>
      <c r="B243" s="1863"/>
      <c r="C243" s="1863"/>
      <c r="D243" s="578"/>
      <c r="J243" s="4250"/>
      <c r="K243" s="4250"/>
      <c r="L243" s="4250"/>
      <c r="M243" s="4250"/>
      <c r="N243" s="4250"/>
      <c r="O243" s="4250"/>
      <c r="P243" s="10164"/>
      <c r="Q243" s="10164"/>
      <c r="R243" s="10164"/>
      <c r="S243" s="10164"/>
      <c r="T243" s="10164"/>
      <c r="U243" s="10164"/>
      <c r="V243" s="10164"/>
      <c r="W243" s="10164"/>
      <c r="X243" s="10164"/>
      <c r="Y243" s="10164"/>
      <c r="Z243" s="10164"/>
      <c r="AA243" s="10164"/>
      <c r="AB243" s="10164"/>
      <c r="AC243" s="10164"/>
      <c r="AD243" s="10164"/>
      <c r="AE243" s="10164"/>
      <c r="AF243" s="10164"/>
      <c r="AG243" s="10164"/>
      <c r="AH243" s="10164"/>
      <c r="AI243" s="10164"/>
      <c r="AJ243" s="10164"/>
      <c r="AK243" s="10164"/>
      <c r="AL243" s="10164"/>
      <c r="AM243" s="10164"/>
      <c r="AN243" s="10164"/>
      <c r="AO243" s="10164"/>
      <c r="AP243" s="10164"/>
      <c r="AQ243" s="10164"/>
      <c r="AR243" s="10164"/>
      <c r="AS243" s="10164"/>
      <c r="AT243" s="10164"/>
      <c r="AU243" s="10164"/>
      <c r="AV243" s="10164"/>
      <c r="AW243" s="10164"/>
      <c r="AX243" s="10164"/>
      <c r="AY243" s="10164"/>
      <c r="AZ243" s="10164"/>
      <c r="BA243" s="10164"/>
      <c r="BB243" s="10164"/>
      <c r="BC243" s="10164"/>
      <c r="BD243" s="10164"/>
      <c r="BE243" s="10164"/>
      <c r="BF243" s="10164"/>
      <c r="BG243" s="10164"/>
      <c r="BH243" s="10164"/>
      <c r="BI243" s="10164"/>
      <c r="BJ243" s="10164"/>
      <c r="BL243" s="1387"/>
      <c r="BM243" s="1863"/>
      <c r="BN243" s="1863"/>
      <c r="BO243" s="1387"/>
      <c r="BP243" s="1387"/>
      <c r="BQ243" s="1387"/>
      <c r="BR243" s="1387"/>
      <c r="BS243" s="1863"/>
      <c r="BT243" s="1387"/>
      <c r="BU243" s="1387"/>
      <c r="BV243" s="771"/>
      <c r="BW243" s="1387"/>
      <c r="BX243" s="1387"/>
      <c r="BY243" s="1387"/>
      <c r="BZ243" s="1387"/>
      <c r="CA243" s="1387"/>
      <c r="CB243" s="1859"/>
      <c r="CC243" s="793"/>
      <c r="CD243" s="793"/>
      <c r="CE243" s="793"/>
      <c r="CF243" s="793"/>
      <c r="CG243" s="1868">
        <v>11</v>
      </c>
    </row>
    <row s="12874" customFormat="1" customHeight="1" ht="11.549999999999999">
      <c r="A244" s="1214"/>
      <c r="B244" s="1863"/>
      <c r="C244" s="1863"/>
      <c r="D244" s="578"/>
      <c r="J244" s="4250"/>
      <c r="K244" s="4250"/>
      <c r="L244" s="4250"/>
      <c r="M244" s="4250"/>
      <c r="N244" s="4250"/>
      <c r="O244" s="4250"/>
      <c r="P244" s="10164"/>
      <c r="Q244" s="10164"/>
      <c r="R244" s="10164"/>
      <c r="S244" s="10164"/>
      <c r="T244" s="10164"/>
      <c r="U244" s="10164"/>
      <c r="V244" s="10164"/>
      <c r="W244" s="10164"/>
      <c r="X244" s="10164"/>
      <c r="Y244" s="10164"/>
      <c r="Z244" s="10164"/>
      <c r="AA244" s="10164"/>
      <c r="AB244" s="10164"/>
      <c r="AC244" s="10164"/>
      <c r="AD244" s="10164"/>
      <c r="AE244" s="10164"/>
      <c r="AF244" s="10164"/>
      <c r="AG244" s="10164"/>
      <c r="AH244" s="10164"/>
      <c r="AI244" s="10164"/>
      <c r="AJ244" s="10164"/>
      <c r="AK244" s="10164"/>
      <c r="AL244" s="10164"/>
      <c r="AM244" s="10164"/>
      <c r="AN244" s="10164"/>
      <c r="AO244" s="10164"/>
      <c r="AP244" s="10164"/>
      <c r="AQ244" s="10164"/>
      <c r="AR244" s="10164"/>
      <c r="AS244" s="10164"/>
      <c r="AT244" s="10164"/>
      <c r="AU244" s="10164"/>
      <c r="AV244" s="10164"/>
      <c r="AW244" s="10164"/>
      <c r="AX244" s="10164"/>
      <c r="AY244" s="10164"/>
      <c r="AZ244" s="10164"/>
      <c r="BA244" s="10164"/>
      <c r="BB244" s="10164"/>
      <c r="BC244" s="10164"/>
      <c r="BD244" s="10164"/>
      <c r="BE244" s="10164"/>
      <c r="BF244" s="10164"/>
      <c r="BG244" s="10164"/>
      <c r="BH244" s="10164"/>
      <c r="BI244" s="10164"/>
      <c r="BJ244" s="10164"/>
      <c r="BL244" s="1387"/>
      <c r="BM244" s="1863"/>
      <c r="BN244" s="1863"/>
      <c r="BO244" s="1387"/>
      <c r="BP244" s="1387"/>
      <c r="BQ244" s="1387"/>
      <c r="BR244" s="1387"/>
      <c r="BS244" s="1863"/>
      <c r="BT244" s="1387"/>
      <c r="BU244" s="1387"/>
      <c r="BV244" s="771"/>
      <c r="BW244" s="1387"/>
      <c r="BX244" s="1387"/>
      <c r="BY244" s="1387"/>
      <c r="BZ244" s="1387"/>
      <c r="CA244" s="1387"/>
      <c r="CB244" s="1859"/>
      <c r="CC244" s="793"/>
      <c r="CD244" s="793"/>
      <c r="CE244" s="793"/>
      <c r="CF244" s="793"/>
      <c r="CG244" s="1868">
        <v>11</v>
      </c>
    </row>
    <row s="12874" customFormat="1" customHeight="1" ht="11.549999999999999">
      <c r="A245" s="1214"/>
      <c r="B245" s="1863"/>
      <c r="C245" s="1863"/>
      <c r="D245" s="578"/>
      <c r="J245" s="4250"/>
      <c r="K245" s="4250"/>
      <c r="L245" s="4250"/>
      <c r="M245" s="4250"/>
      <c r="N245" s="4250"/>
      <c r="O245" s="4250"/>
      <c r="P245" s="10164"/>
      <c r="Q245" s="10164"/>
      <c r="R245" s="10164"/>
      <c r="S245" s="10164"/>
      <c r="T245" s="10164"/>
      <c r="U245" s="10164"/>
      <c r="V245" s="10164"/>
      <c r="W245" s="10164"/>
      <c r="X245" s="10164"/>
      <c r="Y245" s="10164"/>
      <c r="Z245" s="10164"/>
      <c r="AA245" s="10164"/>
      <c r="AB245" s="10164"/>
      <c r="AC245" s="10164"/>
      <c r="AD245" s="10164"/>
      <c r="AE245" s="10164"/>
      <c r="AF245" s="10164"/>
      <c r="AG245" s="10164"/>
      <c r="AH245" s="10164"/>
      <c r="AI245" s="10164"/>
      <c r="AJ245" s="10164"/>
      <c r="AK245" s="10164"/>
      <c r="AL245" s="10164"/>
      <c r="AM245" s="10164"/>
      <c r="AN245" s="10164"/>
      <c r="AO245" s="10164"/>
      <c r="AP245" s="10164"/>
      <c r="AQ245" s="10164"/>
      <c r="AR245" s="10164"/>
      <c r="AS245" s="10164"/>
      <c r="AT245" s="10164"/>
      <c r="AU245" s="10164"/>
      <c r="AV245" s="10164"/>
      <c r="AW245" s="10164"/>
      <c r="AX245" s="10164"/>
      <c r="AY245" s="10164"/>
      <c r="AZ245" s="10164"/>
      <c r="BA245" s="10164"/>
      <c r="BB245" s="10164"/>
      <c r="BC245" s="10164"/>
      <c r="BD245" s="10164"/>
      <c r="BE245" s="10164"/>
      <c r="BF245" s="10164"/>
      <c r="BG245" s="10164"/>
      <c r="BH245" s="10164"/>
      <c r="BI245" s="10164"/>
      <c r="BJ245" s="10164"/>
      <c r="BL245" s="1387"/>
      <c r="BM245" s="1863"/>
      <c r="BN245" s="1863"/>
      <c r="BO245" s="1387"/>
      <c r="BP245" s="1387"/>
      <c r="BQ245" s="1387"/>
      <c r="BR245" s="1387"/>
      <c r="BS245" s="1863"/>
      <c r="BT245" s="1387"/>
      <c r="BU245" s="1387"/>
      <c r="BV245" s="771"/>
      <c r="BW245" s="1387"/>
      <c r="BX245" s="1387"/>
      <c r="BY245" s="1387"/>
      <c r="BZ245" s="1387"/>
      <c r="CA245" s="1387"/>
      <c r="CB245" s="1859"/>
      <c r="CC245" s="793"/>
      <c r="CD245" s="793"/>
      <c r="CE245" s="793"/>
      <c r="CF245" s="793"/>
      <c r="CG245" s="1868">
        <v>11</v>
      </c>
    </row>
    <row s="12874" customFormat="1" customHeight="1" ht="11.549999999999999">
      <c r="A246" s="1214"/>
      <c r="B246" s="1863"/>
      <c r="C246" s="1863"/>
      <c r="D246" s="578"/>
      <c r="J246" s="4250"/>
      <c r="K246" s="4250"/>
      <c r="L246" s="4250"/>
      <c r="M246" s="4250"/>
      <c r="N246" s="4250"/>
      <c r="O246" s="4250"/>
      <c r="P246" s="10164"/>
      <c r="Q246" s="10164"/>
      <c r="R246" s="10164"/>
      <c r="S246" s="10164"/>
      <c r="T246" s="10164"/>
      <c r="U246" s="10164"/>
      <c r="V246" s="10164"/>
      <c r="W246" s="10164"/>
      <c r="X246" s="10164"/>
      <c r="Y246" s="10164"/>
      <c r="Z246" s="10164"/>
      <c r="AA246" s="10164"/>
      <c r="AB246" s="10164"/>
      <c r="AC246" s="10164"/>
      <c r="AD246" s="10164"/>
      <c r="AE246" s="10164"/>
      <c r="AF246" s="10164"/>
      <c r="AG246" s="10164"/>
      <c r="AH246" s="10164"/>
      <c r="AI246" s="10164"/>
      <c r="AJ246" s="10164"/>
      <c r="AK246" s="10164"/>
      <c r="AL246" s="10164"/>
      <c r="AM246" s="10164"/>
      <c r="AN246" s="10164"/>
      <c r="AO246" s="10164"/>
      <c r="AP246" s="10164"/>
      <c r="AQ246" s="10164"/>
      <c r="AR246" s="10164"/>
      <c r="AS246" s="10164"/>
      <c r="AT246" s="10164"/>
      <c r="AU246" s="10164"/>
      <c r="AV246" s="10164"/>
      <c r="AW246" s="10164"/>
      <c r="AX246" s="10164"/>
      <c r="AY246" s="10164"/>
      <c r="AZ246" s="10164"/>
      <c r="BA246" s="10164"/>
      <c r="BB246" s="10164"/>
      <c r="BC246" s="10164"/>
      <c r="BD246" s="10164"/>
      <c r="BE246" s="10164"/>
      <c r="BF246" s="10164"/>
      <c r="BG246" s="10164"/>
      <c r="BH246" s="10164"/>
      <c r="BI246" s="10164"/>
      <c r="BJ246" s="10164"/>
      <c r="BL246" s="1387"/>
      <c r="BM246" s="1863"/>
      <c r="BN246" s="1863"/>
      <c r="BO246" s="1387"/>
      <c r="BP246" s="1387"/>
      <c r="BQ246" s="1387"/>
      <c r="BR246" s="1387"/>
      <c r="BS246" s="1863"/>
      <c r="BT246" s="1387"/>
      <c r="BU246" s="1387"/>
      <c r="BV246" s="771"/>
      <c r="BW246" s="1387"/>
      <c r="BX246" s="1387"/>
      <c r="BY246" s="1387"/>
      <c r="BZ246" s="1387"/>
      <c r="CA246" s="1387"/>
      <c r="CB246" s="1859"/>
      <c r="CC246" s="793"/>
      <c r="CD246" s="793"/>
      <c r="CE246" s="793"/>
      <c r="CF246" s="793"/>
      <c r="CG246" s="1868">
        <v>11</v>
      </c>
    </row>
    <row s="12874" customFormat="1" customHeight="1" ht="11.549999999999999">
      <c r="A247" s="1214"/>
      <c r="B247" s="1863"/>
      <c r="C247" s="1863"/>
      <c r="D247" s="578"/>
      <c r="J247" s="4250"/>
      <c r="K247" s="4250"/>
      <c r="L247" s="4250"/>
      <c r="M247" s="4250"/>
      <c r="N247" s="4250"/>
      <c r="O247" s="4250"/>
      <c r="P247" s="10164"/>
      <c r="Q247" s="10164"/>
      <c r="R247" s="10164"/>
      <c r="S247" s="10164"/>
      <c r="T247" s="10164"/>
      <c r="U247" s="10164"/>
      <c r="V247" s="10164"/>
      <c r="W247" s="10164"/>
      <c r="X247" s="10164"/>
      <c r="Y247" s="10164"/>
      <c r="Z247" s="10164"/>
      <c r="AA247" s="10164"/>
      <c r="AB247" s="10164"/>
      <c r="AC247" s="10164"/>
      <c r="AD247" s="10164"/>
      <c r="AE247" s="10164"/>
      <c r="AF247" s="10164"/>
      <c r="AG247" s="10164"/>
      <c r="AH247" s="10164"/>
      <c r="AI247" s="10164"/>
      <c r="AJ247" s="10164"/>
      <c r="AK247" s="10164"/>
      <c r="AL247" s="10164"/>
      <c r="AM247" s="10164"/>
      <c r="AN247" s="10164"/>
      <c r="AO247" s="10164"/>
      <c r="AP247" s="10164"/>
      <c r="AQ247" s="10164"/>
      <c r="AR247" s="10164"/>
      <c r="AS247" s="10164"/>
      <c r="AT247" s="10164"/>
      <c r="AU247" s="10164"/>
      <c r="AV247" s="10164"/>
      <c r="AW247" s="10164"/>
      <c r="AX247" s="10164"/>
      <c r="AY247" s="10164"/>
      <c r="AZ247" s="10164"/>
      <c r="BA247" s="10164"/>
      <c r="BB247" s="10164"/>
      <c r="BC247" s="10164"/>
      <c r="BD247" s="10164"/>
      <c r="BE247" s="10164"/>
      <c r="BF247" s="10164"/>
      <c r="BG247" s="10164"/>
      <c r="BH247" s="10164"/>
      <c r="BI247" s="10164"/>
      <c r="BJ247" s="10164"/>
      <c r="BL247" s="1387"/>
      <c r="BM247" s="1863"/>
      <c r="BN247" s="1863"/>
      <c r="BO247" s="1387"/>
      <c r="BP247" s="1387"/>
      <c r="BQ247" s="1387"/>
      <c r="BR247" s="1387"/>
      <c r="BS247" s="1863"/>
      <c r="BT247" s="1387"/>
      <c r="BU247" s="1387"/>
      <c r="BV247" s="771"/>
      <c r="BW247" s="1387"/>
      <c r="BX247" s="1387"/>
      <c r="BY247" s="1387"/>
      <c r="BZ247" s="1387"/>
      <c r="CA247" s="1387"/>
      <c r="CB247" s="1859"/>
      <c r="CC247" s="793"/>
      <c r="CD247" s="793"/>
      <c r="CE247" s="793"/>
      <c r="CF247" s="793"/>
      <c r="CG247" s="1868">
        <v>11</v>
      </c>
    </row>
    <row s="12874" customFormat="1" customHeight="1" ht="11.549999999999999">
      <c r="A248" s="1214"/>
      <c r="B248" s="1863"/>
      <c r="C248" s="1863"/>
      <c r="D248" s="578"/>
      <c r="J248" s="4250"/>
      <c r="K248" s="4250"/>
      <c r="L248" s="4250"/>
      <c r="M248" s="4250"/>
      <c r="N248" s="4250"/>
      <c r="O248" s="4250"/>
      <c r="P248" s="10164"/>
      <c r="Q248" s="10164"/>
      <c r="R248" s="10164"/>
      <c r="S248" s="10164"/>
      <c r="T248" s="10164"/>
      <c r="U248" s="10164"/>
      <c r="V248" s="10164"/>
      <c r="W248" s="10164"/>
      <c r="X248" s="10164"/>
      <c r="Y248" s="10164"/>
      <c r="Z248" s="10164"/>
      <c r="AA248" s="10164"/>
      <c r="AB248" s="10164"/>
      <c r="AC248" s="10164"/>
      <c r="AD248" s="10164"/>
      <c r="AE248" s="10164"/>
      <c r="AF248" s="10164"/>
      <c r="AG248" s="10164"/>
      <c r="AH248" s="10164"/>
      <c r="AI248" s="10164"/>
      <c r="AJ248" s="10164"/>
      <c r="AK248" s="10164"/>
      <c r="AL248" s="10164"/>
      <c r="AM248" s="10164"/>
      <c r="AN248" s="10164"/>
      <c r="AO248" s="10164"/>
      <c r="AP248" s="10164"/>
      <c r="AQ248" s="10164"/>
      <c r="AR248" s="10164"/>
      <c r="AS248" s="10164"/>
      <c r="AT248" s="10164"/>
      <c r="AU248" s="10164"/>
      <c r="AV248" s="10164"/>
      <c r="AW248" s="10164"/>
      <c r="AX248" s="10164"/>
      <c r="AY248" s="10164"/>
      <c r="AZ248" s="10164"/>
      <c r="BA248" s="10164"/>
      <c r="BB248" s="10164"/>
      <c r="BC248" s="10164"/>
      <c r="BD248" s="10164"/>
      <c r="BE248" s="10164"/>
      <c r="BF248" s="10164"/>
      <c r="BG248" s="10164"/>
      <c r="BH248" s="10164"/>
      <c r="BI248" s="10164"/>
      <c r="BJ248" s="10164"/>
      <c r="BL248" s="1387"/>
      <c r="BM248" s="1863"/>
      <c r="BN248" s="1863"/>
      <c r="BO248" s="1387"/>
      <c r="BP248" s="1387"/>
      <c r="BQ248" s="1387"/>
      <c r="BR248" s="1387"/>
      <c r="BS248" s="1863"/>
      <c r="BT248" s="1387"/>
      <c r="BU248" s="1387"/>
      <c r="BV248" s="771"/>
      <c r="BW248" s="1387"/>
      <c r="BX248" s="1387"/>
      <c r="BY248" s="1387"/>
      <c r="BZ248" s="1387"/>
      <c r="CA248" s="1387"/>
      <c r="CB248" s="1859"/>
      <c r="CC248" s="793"/>
      <c r="CD248" s="793"/>
      <c r="CE248" s="793"/>
      <c r="CF248" s="793"/>
      <c r="CG248" s="1868">
        <v>11</v>
      </c>
    </row>
    <row s="12874" customFormat="1" customHeight="1" ht="11.549999999999999">
      <c r="A249" s="1214"/>
      <c r="B249" s="1863"/>
      <c r="C249" s="1863"/>
      <c r="D249" s="578"/>
      <c r="J249" s="4250"/>
      <c r="K249" s="4250"/>
      <c r="L249" s="4250"/>
      <c r="M249" s="4250"/>
      <c r="N249" s="4250"/>
      <c r="O249" s="4250"/>
      <c r="P249" s="10164"/>
      <c r="Q249" s="10164"/>
      <c r="R249" s="10164"/>
      <c r="S249" s="10164"/>
      <c r="T249" s="10164"/>
      <c r="U249" s="10164"/>
      <c r="V249" s="10164"/>
      <c r="W249" s="10164"/>
      <c r="X249" s="10164"/>
      <c r="Y249" s="10164"/>
      <c r="Z249" s="10164"/>
      <c r="AA249" s="10164"/>
      <c r="AB249" s="10164"/>
      <c r="AC249" s="10164"/>
      <c r="AD249" s="10164"/>
      <c r="AE249" s="10164"/>
      <c r="AF249" s="10164"/>
      <c r="AG249" s="10164"/>
      <c r="AH249" s="10164"/>
      <c r="AI249" s="10164"/>
      <c r="AJ249" s="10164"/>
      <c r="AK249" s="10164"/>
      <c r="AL249" s="10164"/>
      <c r="AM249" s="10164"/>
      <c r="AN249" s="10164"/>
      <c r="AO249" s="10164"/>
      <c r="AP249" s="10164"/>
      <c r="AQ249" s="10164"/>
      <c r="AR249" s="10164"/>
      <c r="AS249" s="10164"/>
      <c r="AT249" s="10164"/>
      <c r="AU249" s="10164"/>
      <c r="AV249" s="10164"/>
      <c r="AW249" s="10164"/>
      <c r="AX249" s="10164"/>
      <c r="AY249" s="10164"/>
      <c r="AZ249" s="10164"/>
      <c r="BA249" s="10164"/>
      <c r="BB249" s="10164"/>
      <c r="BC249" s="10164"/>
      <c r="BD249" s="10164"/>
      <c r="BE249" s="10164"/>
      <c r="BF249" s="10164"/>
      <c r="BG249" s="10164"/>
      <c r="BH249" s="10164"/>
      <c r="BI249" s="10164"/>
      <c r="BJ249" s="10164"/>
      <c r="BL249" s="1387"/>
      <c r="BM249" s="1863"/>
      <c r="BN249" s="1863"/>
      <c r="BO249" s="1387"/>
      <c r="BP249" s="1387"/>
      <c r="BQ249" s="1387"/>
      <c r="BR249" s="1387"/>
      <c r="BS249" s="1863"/>
      <c r="BT249" s="1387"/>
      <c r="BU249" s="1387"/>
      <c r="BV249" s="771"/>
      <c r="BW249" s="1387"/>
      <c r="BX249" s="1387"/>
      <c r="BY249" s="1387"/>
      <c r="BZ249" s="1387"/>
      <c r="CA249" s="1387"/>
      <c r="CB249" s="1859"/>
      <c r="CC249" s="793"/>
      <c r="CD249" s="793"/>
      <c r="CE249" s="793"/>
      <c r="CF249" s="793"/>
      <c r="CG249" s="1868">
        <v>11</v>
      </c>
    </row>
    <row s="12874" customFormat="1" customHeight="1" ht="11.549999999999999">
      <c r="A250" s="1214"/>
      <c r="B250" s="1863"/>
      <c r="C250" s="1863"/>
      <c r="D250" s="578"/>
      <c r="J250" s="4250"/>
      <c r="K250" s="4250"/>
      <c r="L250" s="4250"/>
      <c r="M250" s="4250"/>
      <c r="N250" s="4250"/>
      <c r="O250" s="4250"/>
      <c r="P250" s="10164"/>
      <c r="Q250" s="10164"/>
      <c r="R250" s="10164"/>
      <c r="S250" s="10164"/>
      <c r="T250" s="10164"/>
      <c r="U250" s="10164"/>
      <c r="V250" s="10164"/>
      <c r="W250" s="10164"/>
      <c r="X250" s="10164"/>
      <c r="Y250" s="10164"/>
      <c r="Z250" s="10164"/>
      <c r="AA250" s="10164"/>
      <c r="AB250" s="10164"/>
      <c r="AC250" s="10164"/>
      <c r="AD250" s="10164"/>
      <c r="AE250" s="10164"/>
      <c r="AF250" s="10164"/>
      <c r="AG250" s="10164"/>
      <c r="AH250" s="10164"/>
      <c r="AI250" s="10164"/>
      <c r="AJ250" s="10164"/>
      <c r="AK250" s="10164"/>
      <c r="AL250" s="10164"/>
      <c r="AM250" s="10164"/>
      <c r="AN250" s="10164"/>
      <c r="AO250" s="10164"/>
      <c r="AP250" s="10164"/>
      <c r="AQ250" s="10164"/>
      <c r="AR250" s="10164"/>
      <c r="AS250" s="10164"/>
      <c r="AT250" s="10164"/>
      <c r="AU250" s="10164"/>
      <c r="AV250" s="10164"/>
      <c r="AW250" s="10164"/>
      <c r="AX250" s="10164"/>
      <c r="AY250" s="10164"/>
      <c r="AZ250" s="10164"/>
      <c r="BA250" s="10164"/>
      <c r="BB250" s="10164"/>
      <c r="BC250" s="10164"/>
      <c r="BD250" s="10164"/>
      <c r="BE250" s="10164"/>
      <c r="BF250" s="10164"/>
      <c r="BG250" s="10164"/>
      <c r="BH250" s="10164"/>
      <c r="BI250" s="10164"/>
      <c r="BJ250" s="10164"/>
      <c r="BL250" s="1387"/>
      <c r="BM250" s="1863"/>
      <c r="BN250" s="1863"/>
      <c r="BO250" s="1387"/>
      <c r="BP250" s="1387"/>
      <c r="BQ250" s="1387"/>
      <c r="BR250" s="1387"/>
      <c r="BS250" s="1863"/>
      <c r="BT250" s="1387"/>
      <c r="BU250" s="1387"/>
      <c r="BV250" s="771"/>
      <c r="BW250" s="1387"/>
      <c r="BX250" s="1387"/>
      <c r="BY250" s="1387"/>
      <c r="BZ250" s="1387"/>
      <c r="CA250" s="1387"/>
      <c r="CB250" s="1859"/>
      <c r="CC250" s="793"/>
      <c r="CD250" s="793"/>
      <c r="CE250" s="793"/>
      <c r="CF250" s="793"/>
      <c r="CG250" s="1868">
        <v>11</v>
      </c>
    </row>
    <row s="12874" customFormat="1" customHeight="1" ht="11.549999999999999">
      <c r="A251" s="1214"/>
      <c r="B251" s="1863"/>
      <c r="C251" s="1863"/>
      <c r="D251" s="578"/>
      <c r="J251" s="4250"/>
      <c r="K251" s="4250"/>
      <c r="L251" s="4250"/>
      <c r="M251" s="4250"/>
      <c r="N251" s="4250"/>
      <c r="O251" s="4250"/>
      <c r="P251" s="10164"/>
      <c r="Q251" s="10164"/>
      <c r="R251" s="10164"/>
      <c r="S251" s="10164"/>
      <c r="T251" s="10164"/>
      <c r="U251" s="10164"/>
      <c r="V251" s="10164"/>
      <c r="W251" s="10164"/>
      <c r="X251" s="10164"/>
      <c r="Y251" s="10164"/>
      <c r="Z251" s="10164"/>
      <c r="AA251" s="10164"/>
      <c r="AB251" s="10164"/>
      <c r="AC251" s="10164"/>
      <c r="AD251" s="10164"/>
      <c r="AE251" s="10164"/>
      <c r="AF251" s="10164"/>
      <c r="AG251" s="10164"/>
      <c r="AH251" s="10164"/>
      <c r="AI251" s="10164"/>
      <c r="AJ251" s="10164"/>
      <c r="AK251" s="10164"/>
      <c r="AL251" s="10164"/>
      <c r="AM251" s="10164"/>
      <c r="AN251" s="10164"/>
      <c r="AO251" s="10164"/>
      <c r="AP251" s="10164"/>
      <c r="AQ251" s="10164"/>
      <c r="AR251" s="10164"/>
      <c r="AS251" s="10164"/>
      <c r="AT251" s="10164"/>
      <c r="AU251" s="10164"/>
      <c r="AV251" s="10164"/>
      <c r="AW251" s="10164"/>
      <c r="AX251" s="10164"/>
      <c r="AY251" s="10164"/>
      <c r="AZ251" s="10164"/>
      <c r="BA251" s="10164"/>
      <c r="BB251" s="10164"/>
      <c r="BC251" s="10164"/>
      <c r="BD251" s="10164"/>
      <c r="BE251" s="10164"/>
      <c r="BF251" s="10164"/>
      <c r="BG251" s="10164"/>
      <c r="BH251" s="10164"/>
      <c r="BI251" s="10164"/>
      <c r="BJ251" s="10164"/>
      <c r="BL251" s="1387"/>
      <c r="BM251" s="1863"/>
      <c r="BN251" s="1863"/>
      <c r="BO251" s="1387"/>
      <c r="BP251" s="1387"/>
      <c r="BQ251" s="1387"/>
      <c r="BR251" s="1387"/>
      <c r="BS251" s="1863"/>
      <c r="BT251" s="1387"/>
      <c r="BU251" s="1387"/>
      <c r="BV251" s="771"/>
      <c r="BW251" s="1387"/>
      <c r="BX251" s="1387"/>
      <c r="BY251" s="1387"/>
      <c r="BZ251" s="1387"/>
      <c r="CA251" s="1387"/>
      <c r="CB251" s="1859"/>
      <c r="CC251" s="793"/>
      <c r="CD251" s="793"/>
      <c r="CE251" s="793"/>
      <c r="CF251" s="793"/>
      <c r="CG251" s="1868">
        <v>11</v>
      </c>
    </row>
    <row s="12874" customFormat="1" customHeight="1" ht="11.549999999999999">
      <c r="A252" s="1214"/>
      <c r="B252" s="1863"/>
      <c r="C252" s="1863"/>
      <c r="D252" s="578"/>
      <c r="J252" s="4250"/>
      <c r="K252" s="4250"/>
      <c r="L252" s="4250"/>
      <c r="M252" s="4250"/>
      <c r="N252" s="4250"/>
      <c r="O252" s="4250"/>
      <c r="P252" s="10164"/>
      <c r="Q252" s="10164"/>
      <c r="R252" s="10164"/>
      <c r="S252" s="10164"/>
      <c r="T252" s="10164"/>
      <c r="U252" s="10164"/>
      <c r="V252" s="10164"/>
      <c r="W252" s="10164"/>
      <c r="X252" s="10164"/>
      <c r="Y252" s="10164"/>
      <c r="Z252" s="10164"/>
      <c r="AA252" s="10164"/>
      <c r="AB252" s="10164"/>
      <c r="AC252" s="10164"/>
      <c r="AD252" s="10164"/>
      <c r="AE252" s="10164"/>
      <c r="AF252" s="10164"/>
      <c r="AG252" s="10164"/>
      <c r="AH252" s="10164"/>
      <c r="AI252" s="10164"/>
      <c r="AJ252" s="10164"/>
      <c r="AK252" s="10164"/>
      <c r="AL252" s="10164"/>
      <c r="AM252" s="10164"/>
      <c r="AN252" s="10164"/>
      <c r="AO252" s="10164"/>
      <c r="AP252" s="10164"/>
      <c r="AQ252" s="10164"/>
      <c r="AR252" s="10164"/>
      <c r="AS252" s="10164"/>
      <c r="AT252" s="10164"/>
      <c r="AU252" s="10164"/>
      <c r="AV252" s="10164"/>
      <c r="AW252" s="10164"/>
      <c r="AX252" s="10164"/>
      <c r="AY252" s="10164"/>
      <c r="AZ252" s="10164"/>
      <c r="BA252" s="10164"/>
      <c r="BB252" s="10164"/>
      <c r="BC252" s="10164"/>
      <c r="BD252" s="10164"/>
      <c r="BE252" s="10164"/>
      <c r="BF252" s="10164"/>
      <c r="BG252" s="10164"/>
      <c r="BH252" s="10164"/>
      <c r="BI252" s="10164"/>
      <c r="BJ252" s="10164"/>
      <c r="BL252" s="1387"/>
      <c r="BM252" s="1863"/>
      <c r="BN252" s="1863"/>
      <c r="BO252" s="1387"/>
      <c r="BP252" s="1387"/>
      <c r="BQ252" s="1387"/>
      <c r="BR252" s="1387"/>
      <c r="BS252" s="1863"/>
      <c r="BT252" s="1387"/>
      <c r="BU252" s="1387"/>
      <c r="BV252" s="771"/>
      <c r="BW252" s="1387"/>
      <c r="BX252" s="1387"/>
      <c r="BY252" s="1387"/>
      <c r="BZ252" s="1387"/>
      <c r="CA252" s="1387"/>
      <c r="CB252" s="1859"/>
      <c r="CC252" s="793"/>
      <c r="CD252" s="793"/>
      <c r="CE252" s="793"/>
      <c r="CF252" s="793"/>
      <c r="CG252" s="1868">
        <v>11</v>
      </c>
    </row>
    <row s="12874" customFormat="1" customHeight="1" ht="11.549999999999999">
      <c r="A253" s="1214"/>
      <c r="B253" s="1863"/>
      <c r="C253" s="1863"/>
      <c r="D253" s="578"/>
      <c r="J253" s="4250"/>
      <c r="K253" s="4250"/>
      <c r="L253" s="4250"/>
      <c r="M253" s="4250"/>
      <c r="N253" s="4250"/>
      <c r="O253" s="4250"/>
      <c r="P253" s="10164"/>
      <c r="Q253" s="10164"/>
      <c r="R253" s="10164"/>
      <c r="S253" s="10164"/>
      <c r="T253" s="10164"/>
      <c r="U253" s="10164"/>
      <c r="V253" s="10164"/>
      <c r="W253" s="10164"/>
      <c r="X253" s="10164"/>
      <c r="Y253" s="10164"/>
      <c r="Z253" s="10164"/>
      <c r="AA253" s="10164"/>
      <c r="AB253" s="10164"/>
      <c r="AC253" s="10164"/>
      <c r="AD253" s="10164"/>
      <c r="AE253" s="10164"/>
      <c r="AF253" s="10164"/>
      <c r="AG253" s="10164"/>
      <c r="AH253" s="10164"/>
      <c r="AI253" s="10164"/>
      <c r="AJ253" s="10164"/>
      <c r="AK253" s="10164"/>
      <c r="AL253" s="10164"/>
      <c r="AM253" s="10164"/>
      <c r="AN253" s="10164"/>
      <c r="AO253" s="10164"/>
      <c r="AP253" s="10164"/>
      <c r="AQ253" s="10164"/>
      <c r="AR253" s="10164"/>
      <c r="AS253" s="10164"/>
      <c r="AT253" s="10164"/>
      <c r="AU253" s="10164"/>
      <c r="AV253" s="10164"/>
      <c r="AW253" s="10164"/>
      <c r="AX253" s="10164"/>
      <c r="AY253" s="10164"/>
      <c r="AZ253" s="10164"/>
      <c r="BA253" s="10164"/>
      <c r="BB253" s="10164"/>
      <c r="BC253" s="10164"/>
      <c r="BD253" s="10164"/>
      <c r="BE253" s="10164"/>
      <c r="BF253" s="10164"/>
      <c r="BG253" s="10164"/>
      <c r="BH253" s="10164"/>
      <c r="BI253" s="10164"/>
      <c r="BJ253" s="10164"/>
      <c r="BL253" s="1387"/>
      <c r="BM253" s="1863"/>
      <c r="BN253" s="1863"/>
      <c r="BO253" s="1387"/>
      <c r="BP253" s="1387"/>
      <c r="BQ253" s="1387"/>
      <c r="BR253" s="1387"/>
      <c r="BS253" s="1863"/>
      <c r="BT253" s="1387"/>
      <c r="BU253" s="1387"/>
      <c r="BV253" s="771"/>
      <c r="BW253" s="1387"/>
      <c r="BX253" s="1387"/>
      <c r="BY253" s="1387"/>
      <c r="BZ253" s="1387"/>
      <c r="CA253" s="1387"/>
      <c r="CB253" s="1859"/>
      <c r="CC253" s="793"/>
      <c r="CD253" s="793"/>
      <c r="CE253" s="793"/>
      <c r="CF253" s="793"/>
      <c r="CG253" s="1868">
        <v>11</v>
      </c>
    </row>
    <row s="12874" customFormat="1" customHeight="1" ht="11.549999999999999">
      <c r="A254" s="1214"/>
      <c r="B254" s="1863"/>
      <c r="C254" s="1863"/>
      <c r="D254" s="578"/>
      <c r="J254" s="4250"/>
      <c r="K254" s="4250"/>
      <c r="L254" s="4250"/>
      <c r="M254" s="4250"/>
      <c r="N254" s="4250"/>
      <c r="O254" s="4250"/>
      <c r="P254" s="10164"/>
      <c r="Q254" s="10164"/>
      <c r="R254" s="10164"/>
      <c r="S254" s="10164"/>
      <c r="T254" s="10164"/>
      <c r="U254" s="10164"/>
      <c r="V254" s="10164"/>
      <c r="W254" s="10164"/>
      <c r="X254" s="10164"/>
      <c r="Y254" s="10164"/>
      <c r="Z254" s="10164"/>
      <c r="AA254" s="10164"/>
      <c r="AB254" s="10164"/>
      <c r="AC254" s="10164"/>
      <c r="AD254" s="10164"/>
      <c r="AE254" s="10164"/>
      <c r="AF254" s="10164"/>
      <c r="AG254" s="10164"/>
      <c r="AH254" s="10164"/>
      <c r="AI254" s="10164"/>
      <c r="AJ254" s="10164"/>
      <c r="AK254" s="10164"/>
      <c r="AL254" s="10164"/>
      <c r="AM254" s="10164"/>
      <c r="AN254" s="10164"/>
      <c r="AO254" s="10164"/>
      <c r="AP254" s="10164"/>
      <c r="AQ254" s="10164"/>
      <c r="AR254" s="10164"/>
      <c r="AS254" s="10164"/>
      <c r="AT254" s="10164"/>
      <c r="AU254" s="10164"/>
      <c r="AV254" s="10164"/>
      <c r="AW254" s="10164"/>
      <c r="AX254" s="10164"/>
      <c r="AY254" s="10164"/>
      <c r="AZ254" s="10164"/>
      <c r="BA254" s="10164"/>
      <c r="BB254" s="10164"/>
      <c r="BC254" s="10164"/>
      <c r="BD254" s="10164"/>
      <c r="BE254" s="10164"/>
      <c r="BF254" s="10164"/>
      <c r="BG254" s="10164"/>
      <c r="BH254" s="10164"/>
      <c r="BI254" s="10164"/>
      <c r="BJ254" s="10164"/>
      <c r="BL254" s="1387"/>
      <c r="BM254" s="1863"/>
      <c r="BN254" s="1863"/>
      <c r="BO254" s="1387"/>
      <c r="BP254" s="1387"/>
      <c r="BQ254" s="1387"/>
      <c r="BR254" s="1387"/>
      <c r="BS254" s="1863"/>
      <c r="BT254" s="1387"/>
      <c r="BU254" s="1387"/>
      <c r="BV254" s="771"/>
      <c r="BW254" s="1387"/>
      <c r="BX254" s="1387"/>
      <c r="BY254" s="1387"/>
      <c r="BZ254" s="1387"/>
      <c r="CA254" s="1387"/>
      <c r="CB254" s="1859"/>
      <c r="CC254" s="793"/>
      <c r="CD254" s="793"/>
      <c r="CE254" s="793"/>
      <c r="CF254" s="793"/>
      <c r="CG254" s="1868">
        <v>11</v>
      </c>
    </row>
    <row s="12874" customFormat="1" customHeight="1" ht="11.549999999999999">
      <c r="A255" s="1214"/>
      <c r="B255" s="1863"/>
      <c r="C255" s="1863"/>
      <c r="D255" s="578"/>
      <c r="J255" s="4250"/>
      <c r="K255" s="4250"/>
      <c r="L255" s="4250"/>
      <c r="M255" s="4250"/>
      <c r="N255" s="4250"/>
      <c r="O255" s="4250"/>
      <c r="P255" s="10164"/>
      <c r="Q255" s="10164"/>
      <c r="R255" s="10164"/>
      <c r="S255" s="10164"/>
      <c r="T255" s="10164"/>
      <c r="U255" s="10164"/>
      <c r="V255" s="10164"/>
      <c r="W255" s="10164"/>
      <c r="X255" s="10164"/>
      <c r="Y255" s="10164"/>
      <c r="Z255" s="10164"/>
      <c r="AA255" s="10164"/>
      <c r="AB255" s="10164"/>
      <c r="AC255" s="10164"/>
      <c r="AD255" s="10164"/>
      <c r="AE255" s="10164"/>
      <c r="AF255" s="10164"/>
      <c r="AG255" s="10164"/>
      <c r="AH255" s="10164"/>
      <c r="AI255" s="10164"/>
      <c r="AJ255" s="10164"/>
      <c r="AK255" s="10164"/>
      <c r="AL255" s="10164"/>
      <c r="AM255" s="10164"/>
      <c r="AN255" s="10164"/>
      <c r="AO255" s="10164"/>
      <c r="AP255" s="10164"/>
      <c r="AQ255" s="10164"/>
      <c r="AR255" s="10164"/>
      <c r="AS255" s="10164"/>
      <c r="AT255" s="10164"/>
      <c r="AU255" s="10164"/>
      <c r="AV255" s="10164"/>
      <c r="AW255" s="10164"/>
      <c r="AX255" s="10164"/>
      <c r="AY255" s="10164"/>
      <c r="AZ255" s="10164"/>
      <c r="BA255" s="10164"/>
      <c r="BB255" s="10164"/>
      <c r="BC255" s="10164"/>
      <c r="BD255" s="10164"/>
      <c r="BE255" s="10164"/>
      <c r="BF255" s="10164"/>
      <c r="BG255" s="10164"/>
      <c r="BH255" s="10164"/>
      <c r="BI255" s="10164"/>
      <c r="BJ255" s="10164"/>
      <c r="BL255" s="1387"/>
      <c r="BM255" s="1863"/>
      <c r="BN255" s="1863"/>
      <c r="BO255" s="1387"/>
      <c r="BP255" s="1387"/>
      <c r="BQ255" s="1387"/>
      <c r="BR255" s="1387"/>
      <c r="BS255" s="1863"/>
      <c r="BT255" s="1387"/>
      <c r="BU255" s="1387"/>
      <c r="BV255" s="771"/>
      <c r="BW255" s="1387"/>
      <c r="BX255" s="1387"/>
      <c r="BY255" s="1387"/>
      <c r="BZ255" s="1387"/>
      <c r="CA255" s="1387"/>
      <c r="CB255" s="1859"/>
      <c r="CC255" s="793"/>
      <c r="CD255" s="793"/>
      <c r="CE255" s="793"/>
      <c r="CF255" s="793"/>
      <c r="CG255" s="1868">
        <v>11</v>
      </c>
    </row>
    <row s="12874" customFormat="1" customHeight="1" ht="11.549999999999999">
      <c r="A256" s="1214"/>
      <c r="B256" s="1863"/>
      <c r="C256" s="1863"/>
      <c r="D256" s="578"/>
      <c r="J256" s="4250"/>
      <c r="K256" s="4250"/>
      <c r="L256" s="4250"/>
      <c r="M256" s="4250"/>
      <c r="N256" s="4250"/>
      <c r="O256" s="4250"/>
      <c r="P256" s="10164"/>
      <c r="Q256" s="10164"/>
      <c r="R256" s="10164"/>
      <c r="S256" s="10164"/>
      <c r="T256" s="10164"/>
      <c r="U256" s="10164"/>
      <c r="V256" s="10164"/>
      <c r="W256" s="10164"/>
      <c r="X256" s="10164"/>
      <c r="Y256" s="10164"/>
      <c r="Z256" s="10164"/>
      <c r="AA256" s="10164"/>
      <c r="AB256" s="10164"/>
      <c r="AC256" s="10164"/>
      <c r="AD256" s="10164"/>
      <c r="AE256" s="10164"/>
      <c r="AF256" s="10164"/>
      <c r="AG256" s="10164"/>
      <c r="AH256" s="10164"/>
      <c r="AI256" s="10164"/>
      <c r="AJ256" s="10164"/>
      <c r="AK256" s="10164"/>
      <c r="AL256" s="10164"/>
      <c r="AM256" s="10164"/>
      <c r="AN256" s="10164"/>
      <c r="AO256" s="10164"/>
      <c r="AP256" s="10164"/>
      <c r="AQ256" s="10164"/>
      <c r="AR256" s="10164"/>
      <c r="AS256" s="10164"/>
      <c r="AT256" s="10164"/>
      <c r="AU256" s="10164"/>
      <c r="AV256" s="10164"/>
      <c r="AW256" s="10164"/>
      <c r="AX256" s="10164"/>
      <c r="AY256" s="10164"/>
      <c r="AZ256" s="10164"/>
      <c r="BA256" s="10164"/>
      <c r="BB256" s="10164"/>
      <c r="BC256" s="10164"/>
      <c r="BD256" s="10164"/>
      <c r="BE256" s="10164"/>
      <c r="BF256" s="10164"/>
      <c r="BG256" s="10164"/>
      <c r="BH256" s="10164"/>
      <c r="BI256" s="10164"/>
      <c r="BJ256" s="10164"/>
      <c r="BL256" s="1387"/>
      <c r="BM256" s="1863"/>
      <c r="BN256" s="1863"/>
      <c r="BO256" s="1387"/>
      <c r="BP256" s="1387"/>
      <c r="BQ256" s="1387"/>
      <c r="BR256" s="1387"/>
      <c r="BS256" s="1863"/>
      <c r="BT256" s="1387"/>
      <c r="BU256" s="1387"/>
      <c r="BV256" s="771"/>
      <c r="BW256" s="1387"/>
      <c r="BX256" s="1387"/>
      <c r="BY256" s="1387"/>
      <c r="BZ256" s="1387"/>
      <c r="CA256" s="1387"/>
      <c r="CB256" s="1859"/>
      <c r="CC256" s="793"/>
      <c r="CD256" s="793"/>
      <c r="CE256" s="793"/>
      <c r="CF256" s="793"/>
      <c r="CG256" s="1868">
        <v>11</v>
      </c>
    </row>
    <row s="12874" customFormat="1" customHeight="1" ht="11.549999999999999">
      <c r="A257" s="1214"/>
      <c r="B257" s="1863"/>
      <c r="C257" s="1863"/>
      <c r="D257" s="578"/>
      <c r="J257" s="4250"/>
      <c r="K257" s="4250"/>
      <c r="L257" s="4250"/>
      <c r="M257" s="4250"/>
      <c r="N257" s="4250"/>
      <c r="O257" s="4250"/>
      <c r="P257" s="10164"/>
      <c r="Q257" s="10164"/>
      <c r="R257" s="10164"/>
      <c r="S257" s="10164"/>
      <c r="T257" s="10164"/>
      <c r="U257" s="10164"/>
      <c r="V257" s="10164"/>
      <c r="W257" s="10164"/>
      <c r="X257" s="10164"/>
      <c r="Y257" s="10164"/>
      <c r="Z257" s="10164"/>
      <c r="AA257" s="10164"/>
      <c r="AB257" s="10164"/>
      <c r="AC257" s="10164"/>
      <c r="AD257" s="10164"/>
      <c r="AE257" s="10164"/>
      <c r="AF257" s="10164"/>
      <c r="AG257" s="10164"/>
      <c r="AH257" s="10164"/>
      <c r="AI257" s="10164"/>
      <c r="AJ257" s="10164"/>
      <c r="AK257" s="10164"/>
      <c r="AL257" s="10164"/>
      <c r="AM257" s="10164"/>
      <c r="AN257" s="10164"/>
      <c r="AO257" s="10164"/>
      <c r="AP257" s="10164"/>
      <c r="AQ257" s="10164"/>
      <c r="AR257" s="10164"/>
      <c r="AS257" s="10164"/>
      <c r="AT257" s="10164"/>
      <c r="AU257" s="10164"/>
      <c r="AV257" s="10164"/>
      <c r="AW257" s="10164"/>
      <c r="AX257" s="10164"/>
      <c r="AY257" s="10164"/>
      <c r="AZ257" s="10164"/>
      <c r="BA257" s="10164"/>
      <c r="BB257" s="10164"/>
      <c r="BC257" s="10164"/>
      <c r="BD257" s="10164"/>
      <c r="BE257" s="10164"/>
      <c r="BF257" s="10164"/>
      <c r="BG257" s="10164"/>
      <c r="BH257" s="10164"/>
      <c r="BI257" s="10164"/>
      <c r="BJ257" s="10164"/>
      <c r="BL257" s="1387"/>
      <c r="BM257" s="1863"/>
      <c r="BN257" s="1863"/>
      <c r="BO257" s="1387"/>
      <c r="BP257" s="1387"/>
      <c r="BQ257" s="1387"/>
      <c r="BR257" s="1387"/>
      <c r="BS257" s="1863"/>
      <c r="BT257" s="1387"/>
      <c r="BU257" s="1387"/>
      <c r="BV257" s="771"/>
      <c r="BW257" s="1387"/>
      <c r="BX257" s="1387"/>
      <c r="BY257" s="1387"/>
      <c r="BZ257" s="1387"/>
      <c r="CA257" s="1387"/>
      <c r="CB257" s="1859"/>
      <c r="CC257" s="793"/>
      <c r="CD257" s="793"/>
      <c r="CE257" s="793"/>
      <c r="CF257" s="793"/>
      <c r="CG257" s="1868">
        <v>11</v>
      </c>
    </row>
    <row s="12874" customFormat="1" customHeight="1" ht="11.549999999999999">
      <c r="A258" s="1214"/>
      <c r="B258" s="1863"/>
      <c r="C258" s="1863"/>
      <c r="D258" s="578"/>
      <c r="J258" s="4250"/>
      <c r="K258" s="4250"/>
      <c r="L258" s="4250"/>
      <c r="M258" s="4250"/>
      <c r="N258" s="4250"/>
      <c r="O258" s="4250"/>
      <c r="P258" s="10164"/>
      <c r="Q258" s="10164"/>
      <c r="R258" s="10164"/>
      <c r="S258" s="10164"/>
      <c r="T258" s="10164"/>
      <c r="U258" s="10164"/>
      <c r="V258" s="10164"/>
      <c r="W258" s="10164"/>
      <c r="X258" s="10164"/>
      <c r="Y258" s="10164"/>
      <c r="Z258" s="10164"/>
      <c r="AA258" s="10164"/>
      <c r="AB258" s="10164"/>
      <c r="AC258" s="10164"/>
      <c r="AD258" s="10164"/>
      <c r="AE258" s="10164"/>
      <c r="AF258" s="10164"/>
      <c r="AG258" s="10164"/>
      <c r="AH258" s="10164"/>
      <c r="AI258" s="10164"/>
      <c r="AJ258" s="10164"/>
      <c r="AK258" s="10164"/>
      <c r="AL258" s="10164"/>
      <c r="AM258" s="10164"/>
      <c r="AN258" s="10164"/>
      <c r="AO258" s="10164"/>
      <c r="AP258" s="10164"/>
      <c r="AQ258" s="10164"/>
      <c r="AR258" s="10164"/>
      <c r="AS258" s="10164"/>
      <c r="AT258" s="10164"/>
      <c r="AU258" s="10164"/>
      <c r="AV258" s="10164"/>
      <c r="AW258" s="10164"/>
      <c r="AX258" s="10164"/>
      <c r="AY258" s="10164"/>
      <c r="AZ258" s="10164"/>
      <c r="BA258" s="10164"/>
      <c r="BB258" s="10164"/>
      <c r="BC258" s="10164"/>
      <c r="BD258" s="10164"/>
      <c r="BE258" s="10164"/>
      <c r="BF258" s="10164"/>
      <c r="BG258" s="10164"/>
      <c r="BH258" s="10164"/>
      <c r="BI258" s="10164"/>
      <c r="BJ258" s="10164"/>
      <c r="BL258" s="1387"/>
      <c r="BM258" s="1863"/>
      <c r="BN258" s="1863"/>
      <c r="BO258" s="1387"/>
      <c r="BP258" s="1387"/>
      <c r="BQ258" s="1387"/>
      <c r="BR258" s="1387"/>
      <c r="BS258" s="1863"/>
      <c r="BT258" s="1387"/>
      <c r="BU258" s="1387"/>
      <c r="BV258" s="771"/>
      <c r="BW258" s="1387"/>
      <c r="BX258" s="1387"/>
      <c r="BY258" s="1387"/>
      <c r="BZ258" s="1387"/>
      <c r="CA258" s="1387"/>
      <c r="CB258" s="1859"/>
      <c r="CC258" s="793"/>
      <c r="CD258" s="793"/>
      <c r="CE258" s="793"/>
      <c r="CF258" s="793"/>
      <c r="CG258" s="1868">
        <v>11</v>
      </c>
    </row>
    <row s="12874" customFormat="1" customHeight="1" ht="11.549999999999999">
      <c r="A259" s="1214"/>
      <c r="B259" s="1863"/>
      <c r="C259" s="1863"/>
      <c r="D259" s="578"/>
      <c r="J259" s="4250"/>
      <c r="K259" s="4250"/>
      <c r="L259" s="4250"/>
      <c r="M259" s="4250"/>
      <c r="N259" s="4250"/>
      <c r="O259" s="4250"/>
      <c r="P259" s="10164"/>
      <c r="Q259" s="10164"/>
      <c r="R259" s="10164"/>
      <c r="S259" s="10164"/>
      <c r="T259" s="10164"/>
      <c r="U259" s="10164"/>
      <c r="V259" s="10164"/>
      <c r="W259" s="10164"/>
      <c r="X259" s="10164"/>
      <c r="Y259" s="10164"/>
      <c r="Z259" s="10164"/>
      <c r="AA259" s="10164"/>
      <c r="AB259" s="10164"/>
      <c r="AC259" s="10164"/>
      <c r="AD259" s="10164"/>
      <c r="AE259" s="10164"/>
      <c r="AF259" s="10164"/>
      <c r="AG259" s="10164"/>
      <c r="AH259" s="10164"/>
      <c r="AI259" s="10164"/>
      <c r="AJ259" s="10164"/>
      <c r="AK259" s="10164"/>
      <c r="AL259" s="10164"/>
      <c r="AM259" s="10164"/>
      <c r="AN259" s="10164"/>
      <c r="AO259" s="10164"/>
      <c r="AP259" s="10164"/>
      <c r="AQ259" s="10164"/>
      <c r="AR259" s="10164"/>
      <c r="AS259" s="10164"/>
      <c r="AT259" s="10164"/>
      <c r="AU259" s="10164"/>
      <c r="AV259" s="10164"/>
      <c r="AW259" s="10164"/>
      <c r="AX259" s="10164"/>
      <c r="AY259" s="10164"/>
      <c r="AZ259" s="10164"/>
      <c r="BA259" s="10164"/>
      <c r="BB259" s="10164"/>
      <c r="BC259" s="10164"/>
      <c r="BD259" s="10164"/>
      <c r="BE259" s="10164"/>
      <c r="BF259" s="10164"/>
      <c r="BG259" s="10164"/>
      <c r="BH259" s="10164"/>
      <c r="BI259" s="10164"/>
      <c r="BJ259" s="10164"/>
      <c r="BL259" s="1387"/>
      <c r="BM259" s="1863"/>
      <c r="BN259" s="1863"/>
      <c r="BO259" s="1387"/>
      <c r="BP259" s="1387"/>
      <c r="BQ259" s="1387"/>
      <c r="BR259" s="1387"/>
      <c r="BS259" s="1863"/>
      <c r="BT259" s="1387"/>
      <c r="BU259" s="1387"/>
      <c r="BV259" s="771"/>
      <c r="BW259" s="1387"/>
      <c r="BX259" s="1387"/>
      <c r="BY259" s="1387"/>
      <c r="BZ259" s="1387"/>
      <c r="CA259" s="1387"/>
      <c r="CB259" s="1859"/>
      <c r="CC259" s="793"/>
      <c r="CD259" s="793"/>
      <c r="CE259" s="793"/>
      <c r="CF259" s="793"/>
      <c r="CG259" s="1868">
        <v>11</v>
      </c>
    </row>
    <row s="12874" customFormat="1" customHeight="1" ht="11.549999999999999">
      <c r="A260" s="1214"/>
      <c r="B260" s="1863"/>
      <c r="C260" s="1863"/>
      <c r="D260" s="578"/>
      <c r="J260" s="4250"/>
      <c r="K260" s="4250"/>
      <c r="L260" s="4250"/>
      <c r="M260" s="4250"/>
      <c r="N260" s="4250"/>
      <c r="O260" s="4250"/>
      <c r="P260" s="10164"/>
      <c r="Q260" s="10164"/>
      <c r="R260" s="10164"/>
      <c r="S260" s="10164"/>
      <c r="T260" s="10164"/>
      <c r="U260" s="10164"/>
      <c r="V260" s="10164"/>
      <c r="W260" s="10164"/>
      <c r="X260" s="10164"/>
      <c r="Y260" s="10164"/>
      <c r="Z260" s="10164"/>
      <c r="AA260" s="10164"/>
      <c r="AB260" s="10164"/>
      <c r="AC260" s="10164"/>
      <c r="AD260" s="10164"/>
      <c r="AE260" s="10164"/>
      <c r="AF260" s="10164"/>
      <c r="AG260" s="10164"/>
      <c r="AH260" s="10164"/>
      <c r="AI260" s="10164"/>
      <c r="AJ260" s="10164"/>
      <c r="AK260" s="10164"/>
      <c r="AL260" s="10164"/>
      <c r="AM260" s="10164"/>
      <c r="AN260" s="10164"/>
      <c r="AO260" s="10164"/>
      <c r="AP260" s="10164"/>
      <c r="AQ260" s="10164"/>
      <c r="AR260" s="10164"/>
      <c r="AS260" s="10164"/>
      <c r="AT260" s="10164"/>
      <c r="AU260" s="10164"/>
      <c r="AV260" s="10164"/>
      <c r="AW260" s="10164"/>
      <c r="AX260" s="10164"/>
      <c r="AY260" s="10164"/>
      <c r="AZ260" s="10164"/>
      <c r="BA260" s="10164"/>
      <c r="BB260" s="10164"/>
      <c r="BC260" s="10164"/>
      <c r="BD260" s="10164"/>
      <c r="BE260" s="10164"/>
      <c r="BF260" s="10164"/>
      <c r="BG260" s="10164"/>
      <c r="BH260" s="10164"/>
      <c r="BI260" s="10164"/>
      <c r="BJ260" s="10164"/>
      <c r="BL260" s="1387"/>
      <c r="BM260" s="1863"/>
      <c r="BN260" s="1863"/>
      <c r="BO260" s="1387"/>
      <c r="BP260" s="1387"/>
      <c r="BQ260" s="1387"/>
      <c r="BR260" s="1387"/>
      <c r="BS260" s="1863"/>
      <c r="BT260" s="1387"/>
      <c r="BU260" s="1387"/>
      <c r="BV260" s="771"/>
      <c r="BW260" s="1387"/>
      <c r="BX260" s="1387"/>
      <c r="BY260" s="1387"/>
      <c r="BZ260" s="1387"/>
      <c r="CA260" s="1387"/>
      <c r="CB260" s="1859"/>
      <c r="CC260" s="793"/>
      <c r="CD260" s="793"/>
      <c r="CE260" s="793"/>
      <c r="CF260" s="793"/>
      <c r="CG260" s="1868">
        <v>11</v>
      </c>
    </row>
    <row s="12874" customFormat="1" customHeight="1" ht="11.549999999999999">
      <c r="A261" s="1214"/>
      <c r="B261" s="1863"/>
      <c r="C261" s="1863"/>
      <c r="D261" s="578"/>
      <c r="J261" s="4250"/>
      <c r="K261" s="4250"/>
      <c r="L261" s="4250"/>
      <c r="M261" s="4250"/>
      <c r="N261" s="4250"/>
      <c r="O261" s="4250"/>
      <c r="P261" s="10164"/>
      <c r="Q261" s="10164"/>
      <c r="R261" s="10164"/>
      <c r="S261" s="10164"/>
      <c r="T261" s="10164"/>
      <c r="U261" s="10164"/>
      <c r="V261" s="10164"/>
      <c r="W261" s="10164"/>
      <c r="X261" s="10164"/>
      <c r="Y261" s="10164"/>
      <c r="Z261" s="10164"/>
      <c r="AA261" s="10164"/>
      <c r="AB261" s="10164"/>
      <c r="AC261" s="10164"/>
      <c r="AD261" s="10164"/>
      <c r="AE261" s="10164"/>
      <c r="AF261" s="10164"/>
      <c r="AG261" s="10164"/>
      <c r="AH261" s="10164"/>
      <c r="AI261" s="10164"/>
      <c r="AJ261" s="10164"/>
      <c r="AK261" s="10164"/>
      <c r="AL261" s="10164"/>
      <c r="AM261" s="10164"/>
      <c r="AN261" s="10164"/>
      <c r="AO261" s="10164"/>
      <c r="AP261" s="10164"/>
      <c r="AQ261" s="10164"/>
      <c r="AR261" s="10164"/>
      <c r="AS261" s="10164"/>
      <c r="AT261" s="10164"/>
      <c r="AU261" s="10164"/>
      <c r="AV261" s="10164"/>
      <c r="AW261" s="10164"/>
      <c r="AX261" s="10164"/>
      <c r="AY261" s="10164"/>
      <c r="AZ261" s="10164"/>
      <c r="BA261" s="10164"/>
      <c r="BB261" s="10164"/>
      <c r="BC261" s="10164"/>
      <c r="BD261" s="10164"/>
      <c r="BE261" s="10164"/>
      <c r="BF261" s="10164"/>
      <c r="BG261" s="10164"/>
      <c r="BH261" s="10164"/>
      <c r="BI261" s="10164"/>
      <c r="BJ261" s="10164"/>
      <c r="BL261" s="1387"/>
      <c r="BM261" s="1863"/>
      <c r="BN261" s="1863"/>
      <c r="BO261" s="1387"/>
      <c r="BP261" s="1387"/>
      <c r="BQ261" s="1387"/>
      <c r="BR261" s="1387"/>
      <c r="BS261" s="1863"/>
      <c r="BT261" s="1387"/>
      <c r="BU261" s="1387"/>
      <c r="BV261" s="771"/>
      <c r="BW261" s="1387"/>
      <c r="BX261" s="1387"/>
      <c r="BY261" s="1387"/>
      <c r="BZ261" s="1387"/>
      <c r="CA261" s="1387"/>
      <c r="CB261" s="1859"/>
      <c r="CC261" s="793"/>
      <c r="CD261" s="793"/>
      <c r="CE261" s="793"/>
      <c r="CF261" s="793"/>
      <c r="CG261" s="1868">
        <v>11</v>
      </c>
    </row>
    <row s="12874" customFormat="1" customHeight="1" ht="11.549999999999999">
      <c r="A262" s="1214"/>
      <c r="B262" s="1863"/>
      <c r="C262" s="1863"/>
      <c r="D262" s="578"/>
      <c r="J262" s="4250"/>
      <c r="K262" s="4250"/>
      <c r="L262" s="4250"/>
      <c r="M262" s="4250"/>
      <c r="N262" s="4250"/>
      <c r="O262" s="4250"/>
      <c r="P262" s="10164"/>
      <c r="Q262" s="10164"/>
      <c r="R262" s="10164"/>
      <c r="S262" s="10164"/>
      <c r="T262" s="10164"/>
      <c r="U262" s="10164"/>
      <c r="V262" s="10164"/>
      <c r="W262" s="10164"/>
      <c r="X262" s="10164"/>
      <c r="Y262" s="10164"/>
      <c r="Z262" s="10164"/>
      <c r="AA262" s="10164"/>
      <c r="AB262" s="10164"/>
      <c r="AC262" s="10164"/>
      <c r="AD262" s="10164"/>
      <c r="AE262" s="10164"/>
      <c r="AF262" s="10164"/>
      <c r="AG262" s="10164"/>
      <c r="AH262" s="10164"/>
      <c r="AI262" s="10164"/>
      <c r="AJ262" s="10164"/>
      <c r="AK262" s="10164"/>
      <c r="AL262" s="10164"/>
      <c r="AM262" s="10164"/>
      <c r="AN262" s="10164"/>
      <c r="AO262" s="10164"/>
      <c r="AP262" s="10164"/>
      <c r="AQ262" s="10164"/>
      <c r="AR262" s="10164"/>
      <c r="AS262" s="10164"/>
      <c r="AT262" s="10164"/>
      <c r="AU262" s="10164"/>
      <c r="AV262" s="10164"/>
      <c r="AW262" s="10164"/>
      <c r="AX262" s="10164"/>
      <c r="AY262" s="10164"/>
      <c r="AZ262" s="10164"/>
      <c r="BA262" s="10164"/>
      <c r="BB262" s="10164"/>
      <c r="BC262" s="10164"/>
      <c r="BD262" s="10164"/>
      <c r="BE262" s="10164"/>
      <c r="BF262" s="10164"/>
      <c r="BG262" s="10164"/>
      <c r="BH262" s="10164"/>
      <c r="BI262" s="10164"/>
      <c r="BJ262" s="10164"/>
      <c r="BL262" s="1387"/>
      <c r="BM262" s="1863"/>
      <c r="BN262" s="1863"/>
      <c r="BO262" s="1387"/>
      <c r="BP262" s="1387"/>
      <c r="BQ262" s="1387"/>
      <c r="BR262" s="1387"/>
      <c r="BS262" s="1863"/>
      <c r="BT262" s="1387"/>
      <c r="BU262" s="1387"/>
      <c r="BV262" s="771"/>
      <c r="BW262" s="1387"/>
      <c r="BX262" s="1387"/>
      <c r="BY262" s="1387"/>
      <c r="BZ262" s="1387"/>
      <c r="CA262" s="1387"/>
      <c r="CB262" s="1859"/>
      <c r="CC262" s="793"/>
      <c r="CD262" s="793"/>
      <c r="CE262" s="793"/>
      <c r="CF262" s="793"/>
      <c r="CG262" s="1868">
        <v>11</v>
      </c>
    </row>
    <row s="12874" customFormat="1" customHeight="1" ht="11.549999999999999">
      <c r="A263" s="1214"/>
      <c r="B263" s="1863"/>
      <c r="C263" s="1863"/>
      <c r="D263" s="578"/>
      <c r="J263" s="4250"/>
      <c r="K263" s="4250"/>
      <c r="L263" s="4250"/>
      <c r="M263" s="4250"/>
      <c r="N263" s="4250"/>
      <c r="O263" s="4250"/>
      <c r="P263" s="10164"/>
      <c r="Q263" s="10164"/>
      <c r="R263" s="10164"/>
      <c r="S263" s="10164"/>
      <c r="T263" s="10164"/>
      <c r="U263" s="10164"/>
      <c r="V263" s="10164"/>
      <c r="W263" s="10164"/>
      <c r="X263" s="10164"/>
      <c r="Y263" s="10164"/>
      <c r="Z263" s="10164"/>
      <c r="AA263" s="10164"/>
      <c r="AB263" s="10164"/>
      <c r="AC263" s="10164"/>
      <c r="AD263" s="10164"/>
      <c r="AE263" s="10164"/>
      <c r="AF263" s="10164"/>
      <c r="AG263" s="10164"/>
      <c r="AH263" s="10164"/>
      <c r="AI263" s="10164"/>
      <c r="AJ263" s="10164"/>
      <c r="AK263" s="10164"/>
      <c r="AL263" s="10164"/>
      <c r="AM263" s="10164"/>
      <c r="AN263" s="10164"/>
      <c r="AO263" s="10164"/>
      <c r="AP263" s="10164"/>
      <c r="AQ263" s="10164"/>
      <c r="AR263" s="10164"/>
      <c r="AS263" s="10164"/>
      <c r="AT263" s="10164"/>
      <c r="AU263" s="10164"/>
      <c r="AV263" s="10164"/>
      <c r="AW263" s="10164"/>
      <c r="AX263" s="10164"/>
      <c r="AY263" s="10164"/>
      <c r="AZ263" s="10164"/>
      <c r="BA263" s="10164"/>
      <c r="BB263" s="10164"/>
      <c r="BC263" s="10164"/>
      <c r="BD263" s="10164"/>
      <c r="BE263" s="10164"/>
      <c r="BF263" s="10164"/>
      <c r="BG263" s="10164"/>
      <c r="BH263" s="10164"/>
      <c r="BI263" s="10164"/>
      <c r="BJ263" s="10164"/>
      <c r="BL263" s="1387"/>
      <c r="BM263" s="1863"/>
      <c r="BN263" s="1863"/>
      <c r="BO263" s="1387"/>
      <c r="BP263" s="1387"/>
      <c r="BQ263" s="1387"/>
      <c r="BR263" s="1387"/>
      <c r="BS263" s="1863"/>
      <c r="BT263" s="1387"/>
      <c r="BU263" s="1387"/>
      <c r="BV263" s="771"/>
      <c r="BW263" s="1387"/>
      <c r="BX263" s="1387"/>
      <c r="BY263" s="1387"/>
      <c r="BZ263" s="1387"/>
      <c r="CA263" s="1387"/>
      <c r="CB263" s="1859"/>
      <c r="CC263" s="793"/>
      <c r="CD263" s="793"/>
      <c r="CE263" s="793"/>
      <c r="CF263" s="793"/>
      <c r="CG263" s="1868">
        <v>11</v>
      </c>
    </row>
    <row s="12874" customFormat="1" customHeight="1" ht="11.549999999999999">
      <c r="A264" s="1214"/>
      <c r="B264" s="1863"/>
      <c r="C264" s="1863"/>
      <c r="D264" s="578"/>
      <c r="J264" s="4250"/>
      <c r="K264" s="4250"/>
      <c r="L264" s="4250"/>
      <c r="M264" s="4250"/>
      <c r="N264" s="4250"/>
      <c r="O264" s="4250"/>
      <c r="P264" s="10164"/>
      <c r="Q264" s="10164"/>
      <c r="R264" s="10164"/>
      <c r="S264" s="10164"/>
      <c r="T264" s="10164"/>
      <c r="U264" s="10164"/>
      <c r="V264" s="10164"/>
      <c r="W264" s="10164"/>
      <c r="X264" s="10164"/>
      <c r="Y264" s="10164"/>
      <c r="Z264" s="10164"/>
      <c r="AA264" s="10164"/>
      <c r="AB264" s="10164"/>
      <c r="AC264" s="10164"/>
      <c r="AD264" s="10164"/>
      <c r="AE264" s="10164"/>
      <c r="AF264" s="10164"/>
      <c r="AG264" s="10164"/>
      <c r="AH264" s="10164"/>
      <c r="AI264" s="10164"/>
      <c r="AJ264" s="10164"/>
      <c r="AK264" s="10164"/>
      <c r="AL264" s="10164"/>
      <c r="AM264" s="10164"/>
      <c r="AN264" s="10164"/>
      <c r="AO264" s="10164"/>
      <c r="AP264" s="10164"/>
      <c r="AQ264" s="10164"/>
      <c r="AR264" s="10164"/>
      <c r="AS264" s="10164"/>
      <c r="AT264" s="10164"/>
      <c r="AU264" s="10164"/>
      <c r="AV264" s="10164"/>
      <c r="AW264" s="10164"/>
      <c r="AX264" s="10164"/>
      <c r="AY264" s="10164"/>
      <c r="AZ264" s="10164"/>
      <c r="BA264" s="10164"/>
      <c r="BB264" s="10164"/>
      <c r="BC264" s="10164"/>
      <c r="BD264" s="10164"/>
      <c r="BE264" s="10164"/>
      <c r="BF264" s="10164"/>
      <c r="BG264" s="10164"/>
      <c r="BH264" s="10164"/>
      <c r="BI264" s="10164"/>
      <c r="BJ264" s="10164"/>
      <c r="BL264" s="1387"/>
      <c r="BM264" s="1863"/>
      <c r="BN264" s="1863"/>
      <c r="BO264" s="1387"/>
      <c r="BP264" s="1387"/>
      <c r="BQ264" s="1387"/>
      <c r="BR264" s="1387"/>
      <c r="BS264" s="1863"/>
      <c r="BT264" s="1387"/>
      <c r="BU264" s="1387"/>
      <c r="BV264" s="771"/>
      <c r="BW264" s="1387"/>
      <c r="BX264" s="1387"/>
      <c r="BY264" s="1387"/>
      <c r="BZ264" s="1387"/>
      <c r="CA264" s="1387"/>
      <c r="CB264" s="1859"/>
      <c r="CC264" s="793"/>
      <c r="CD264" s="793"/>
      <c r="CE264" s="793"/>
      <c r="CF264" s="793"/>
      <c r="CG264" s="1868">
        <v>11</v>
      </c>
    </row>
    <row s="12874" customFormat="1" customHeight="1" ht="11.549999999999999">
      <c r="A265" s="1214"/>
      <c r="B265" s="1863"/>
      <c r="C265" s="1863"/>
      <c r="D265" s="578"/>
      <c r="J265" s="4250"/>
      <c r="K265" s="4250"/>
      <c r="L265" s="4250"/>
      <c r="M265" s="4250"/>
      <c r="N265" s="4250"/>
      <c r="O265" s="4250"/>
      <c r="P265" s="10164"/>
      <c r="Q265" s="10164"/>
      <c r="R265" s="10164"/>
      <c r="S265" s="10164"/>
      <c r="T265" s="10164"/>
      <c r="U265" s="10164"/>
      <c r="V265" s="10164"/>
      <c r="W265" s="10164"/>
      <c r="X265" s="10164"/>
      <c r="Y265" s="10164"/>
      <c r="Z265" s="10164"/>
      <c r="AA265" s="10164"/>
      <c r="AB265" s="10164"/>
      <c r="AC265" s="10164"/>
      <c r="AD265" s="10164"/>
      <c r="AE265" s="10164"/>
      <c r="AF265" s="10164"/>
      <c r="AG265" s="10164"/>
      <c r="AH265" s="10164"/>
      <c r="AI265" s="10164"/>
      <c r="AJ265" s="10164"/>
      <c r="AK265" s="10164"/>
      <c r="AL265" s="10164"/>
      <c r="AM265" s="10164"/>
      <c r="AN265" s="10164"/>
      <c r="AO265" s="10164"/>
      <c r="AP265" s="10164"/>
      <c r="AQ265" s="10164"/>
      <c r="AR265" s="10164"/>
      <c r="AS265" s="10164"/>
      <c r="AT265" s="10164"/>
      <c r="AU265" s="10164"/>
      <c r="AV265" s="10164"/>
      <c r="AW265" s="10164"/>
      <c r="AX265" s="10164"/>
      <c r="AY265" s="10164"/>
      <c r="AZ265" s="10164"/>
      <c r="BA265" s="10164"/>
      <c r="BB265" s="10164"/>
      <c r="BC265" s="10164"/>
      <c r="BD265" s="10164"/>
      <c r="BE265" s="10164"/>
      <c r="BF265" s="10164"/>
      <c r="BG265" s="10164"/>
      <c r="BH265" s="10164"/>
      <c r="BI265" s="10164"/>
      <c r="BJ265" s="10164"/>
      <c r="BL265" s="1387"/>
      <c r="BM265" s="1863"/>
      <c r="BN265" s="1863"/>
      <c r="BO265" s="1387"/>
      <c r="BP265" s="1387"/>
      <c r="BQ265" s="1387"/>
      <c r="BR265" s="1387"/>
      <c r="BS265" s="1863"/>
      <c r="BT265" s="1387"/>
      <c r="BU265" s="1387"/>
      <c r="BV265" s="771"/>
      <c r="BW265" s="1387"/>
      <c r="BX265" s="1387"/>
      <c r="BY265" s="1387"/>
      <c r="BZ265" s="1387"/>
      <c r="CA265" s="1387"/>
      <c r="CB265" s="1859"/>
      <c r="CC265" s="793"/>
      <c r="CD265" s="793"/>
      <c r="CE265" s="793"/>
      <c r="CF265" s="793"/>
      <c r="CG265" s="1868">
        <v>11</v>
      </c>
    </row>
    <row s="12874" customFormat="1" customHeight="1" ht="11.549999999999999">
      <c r="A266" s="1214"/>
      <c r="B266" s="1863"/>
      <c r="C266" s="1863"/>
      <c r="D266" s="578"/>
      <c r="J266" s="4250"/>
      <c r="K266" s="4250"/>
      <c r="L266" s="4250"/>
      <c r="M266" s="4250"/>
      <c r="N266" s="4250"/>
      <c r="O266" s="4250"/>
      <c r="P266" s="10164"/>
      <c r="Q266" s="10164"/>
      <c r="R266" s="10164"/>
      <c r="S266" s="10164"/>
      <c r="T266" s="10164"/>
      <c r="U266" s="10164"/>
      <c r="V266" s="10164"/>
      <c r="W266" s="10164"/>
      <c r="X266" s="10164"/>
      <c r="Y266" s="10164"/>
      <c r="Z266" s="10164"/>
      <c r="AA266" s="10164"/>
      <c r="AB266" s="10164"/>
      <c r="AC266" s="10164"/>
      <c r="AD266" s="10164"/>
      <c r="AE266" s="10164"/>
      <c r="AF266" s="10164"/>
      <c r="AG266" s="10164"/>
      <c r="AH266" s="10164"/>
      <c r="AI266" s="10164"/>
      <c r="AJ266" s="10164"/>
      <c r="AK266" s="10164"/>
      <c r="AL266" s="10164"/>
      <c r="AM266" s="10164"/>
      <c r="AN266" s="10164"/>
      <c r="AO266" s="10164"/>
      <c r="AP266" s="10164"/>
      <c r="AQ266" s="10164"/>
      <c r="AR266" s="10164"/>
      <c r="AS266" s="10164"/>
      <c r="AT266" s="10164"/>
      <c r="AU266" s="10164"/>
      <c r="AV266" s="10164"/>
      <c r="AW266" s="10164"/>
      <c r="AX266" s="10164"/>
      <c r="AY266" s="10164"/>
      <c r="AZ266" s="10164"/>
      <c r="BA266" s="10164"/>
      <c r="BB266" s="10164"/>
      <c r="BC266" s="10164"/>
      <c r="BD266" s="10164"/>
      <c r="BE266" s="10164"/>
      <c r="BF266" s="10164"/>
      <c r="BG266" s="10164"/>
      <c r="BH266" s="10164"/>
      <c r="BI266" s="10164"/>
      <c r="BJ266" s="10164"/>
      <c r="BL266" s="1387"/>
      <c r="BM266" s="1863"/>
      <c r="BN266" s="1863"/>
      <c r="BO266" s="1387"/>
      <c r="BP266" s="1387"/>
      <c r="BQ266" s="1387"/>
      <c r="BR266" s="1387"/>
      <c r="BS266" s="1863"/>
      <c r="BT266" s="1387"/>
      <c r="BU266" s="1387"/>
      <c r="BV266" s="771"/>
      <c r="BW266" s="1387"/>
      <c r="BX266" s="1387"/>
      <c r="BY266" s="1387"/>
      <c r="BZ266" s="1387"/>
      <c r="CA266" s="1387"/>
      <c r="CB266" s="1859"/>
      <c r="CC266" s="793"/>
      <c r="CD266" s="793"/>
      <c r="CE266" s="793"/>
      <c r="CF266" s="793"/>
      <c r="CG266" s="1868">
        <v>11</v>
      </c>
    </row>
    <row s="12874" customFormat="1" customHeight="1" ht="11.549999999999999">
      <c r="A267" s="1214"/>
      <c r="B267" s="1863"/>
      <c r="C267" s="1863"/>
      <c r="D267" s="578"/>
      <c r="J267" s="4250"/>
      <c r="K267" s="4250"/>
      <c r="L267" s="4250"/>
      <c r="M267" s="4250"/>
      <c r="N267" s="4250"/>
      <c r="O267" s="4250"/>
      <c r="P267" s="10164"/>
      <c r="Q267" s="10164"/>
      <c r="R267" s="10164"/>
      <c r="S267" s="10164"/>
      <c r="T267" s="10164"/>
      <c r="U267" s="10164"/>
      <c r="V267" s="10164"/>
      <c r="W267" s="10164"/>
      <c r="X267" s="10164"/>
      <c r="Y267" s="10164"/>
      <c r="Z267" s="10164"/>
      <c r="AA267" s="10164"/>
      <c r="AB267" s="10164"/>
      <c r="AC267" s="10164"/>
      <c r="AD267" s="10164"/>
      <c r="AE267" s="10164"/>
      <c r="AF267" s="10164"/>
      <c r="AG267" s="10164"/>
      <c r="AH267" s="10164"/>
      <c r="AI267" s="10164"/>
      <c r="AJ267" s="10164"/>
      <c r="AK267" s="10164"/>
      <c r="AL267" s="10164"/>
      <c r="AM267" s="10164"/>
      <c r="AN267" s="10164"/>
      <c r="AO267" s="10164"/>
      <c r="AP267" s="10164"/>
      <c r="AQ267" s="10164"/>
      <c r="AR267" s="10164"/>
      <c r="AS267" s="10164"/>
      <c r="AT267" s="10164"/>
      <c r="AU267" s="10164"/>
      <c r="AV267" s="10164"/>
      <c r="AW267" s="10164"/>
      <c r="AX267" s="10164"/>
      <c r="AY267" s="10164"/>
      <c r="AZ267" s="10164"/>
      <c r="BA267" s="10164"/>
      <c r="BB267" s="10164"/>
      <c r="BC267" s="10164"/>
      <c r="BD267" s="10164"/>
      <c r="BE267" s="10164"/>
      <c r="BF267" s="10164"/>
      <c r="BG267" s="10164"/>
      <c r="BH267" s="10164"/>
      <c r="BI267" s="10164"/>
      <c r="BJ267" s="10164"/>
      <c r="BL267" s="1387"/>
      <c r="BM267" s="1863"/>
      <c r="BN267" s="1863"/>
      <c r="BO267" s="1387"/>
      <c r="BP267" s="1387"/>
      <c r="BQ267" s="1387"/>
      <c r="BR267" s="1387"/>
      <c r="BS267" s="1863"/>
      <c r="BT267" s="1387"/>
      <c r="BU267" s="1387"/>
      <c r="BV267" s="771"/>
      <c r="BW267" s="1387"/>
      <c r="BX267" s="1387"/>
      <c r="BY267" s="1387"/>
      <c r="BZ267" s="1387"/>
      <c r="CA267" s="1387"/>
      <c r="CB267" s="1859"/>
      <c r="CC267" s="793"/>
      <c r="CD267" s="793"/>
      <c r="CE267" s="793"/>
      <c r="CF267" s="793"/>
      <c r="CG267" s="1868">
        <v>11</v>
      </c>
    </row>
    <row s="12874" customFormat="1" customHeight="1" ht="11.549999999999999">
      <c r="A268" s="1214"/>
      <c r="B268" s="1863"/>
      <c r="C268" s="1863"/>
      <c r="D268" s="578"/>
      <c r="J268" s="4250"/>
      <c r="K268" s="4250"/>
      <c r="L268" s="4250"/>
      <c r="M268" s="4250"/>
      <c r="N268" s="4250"/>
      <c r="O268" s="4250"/>
      <c r="P268" s="10164"/>
      <c r="Q268" s="10164"/>
      <c r="R268" s="10164"/>
      <c r="S268" s="10164"/>
      <c r="T268" s="10164"/>
      <c r="U268" s="10164"/>
      <c r="V268" s="10164"/>
      <c r="W268" s="10164"/>
      <c r="X268" s="10164"/>
      <c r="Y268" s="10164"/>
      <c r="Z268" s="10164"/>
      <c r="AA268" s="10164"/>
      <c r="AB268" s="10164"/>
      <c r="AC268" s="10164"/>
      <c r="AD268" s="10164"/>
      <c r="AE268" s="10164"/>
      <c r="AF268" s="10164"/>
      <c r="AG268" s="10164"/>
      <c r="AH268" s="10164"/>
      <c r="AI268" s="10164"/>
      <c r="AJ268" s="10164"/>
      <c r="AK268" s="10164"/>
      <c r="AL268" s="10164"/>
      <c r="AM268" s="10164"/>
      <c r="AN268" s="10164"/>
      <c r="AO268" s="10164"/>
      <c r="AP268" s="10164"/>
      <c r="AQ268" s="10164"/>
      <c r="AR268" s="10164"/>
      <c r="AS268" s="10164"/>
      <c r="AT268" s="10164"/>
      <c r="AU268" s="10164"/>
      <c r="AV268" s="10164"/>
      <c r="AW268" s="10164"/>
      <c r="AX268" s="10164"/>
      <c r="AY268" s="10164"/>
      <c r="AZ268" s="10164"/>
      <c r="BA268" s="10164"/>
      <c r="BB268" s="10164"/>
      <c r="BC268" s="10164"/>
      <c r="BD268" s="10164"/>
      <c r="BE268" s="10164"/>
      <c r="BF268" s="10164"/>
      <c r="BG268" s="10164"/>
      <c r="BH268" s="10164"/>
      <c r="BI268" s="10164"/>
      <c r="BJ268" s="10164"/>
      <c r="BL268" s="1387"/>
      <c r="BM268" s="1863"/>
      <c r="BN268" s="1863"/>
      <c r="BO268" s="1387"/>
      <c r="BP268" s="1387"/>
      <c r="BQ268" s="1387"/>
      <c r="BR268" s="1387"/>
      <c r="BS268" s="1863"/>
      <c r="BT268" s="1387"/>
      <c r="BU268" s="1387"/>
      <c r="BV268" s="771"/>
      <c r="BW268" s="1387"/>
      <c r="BX268" s="1387"/>
      <c r="BY268" s="1387"/>
      <c r="BZ268" s="1387"/>
      <c r="CA268" s="1387"/>
      <c r="CB268" s="1859"/>
      <c r="CC268" s="793"/>
      <c r="CD268" s="793"/>
      <c r="CE268" s="793"/>
      <c r="CF268" s="793"/>
      <c r="CG268" s="1868">
        <v>11</v>
      </c>
    </row>
    <row s="12874" customFormat="1" customHeight="1" ht="11.549999999999999">
      <c r="A269" s="1214"/>
      <c r="B269" s="1863"/>
      <c r="C269" s="1863"/>
      <c r="D269" s="578"/>
      <c r="J269" s="4250"/>
      <c r="K269" s="4250"/>
      <c r="L269" s="4250"/>
      <c r="M269" s="4250"/>
      <c r="N269" s="4250"/>
      <c r="O269" s="4250"/>
      <c r="P269" s="10164"/>
      <c r="Q269" s="10164"/>
      <c r="R269" s="10164"/>
      <c r="S269" s="10164"/>
      <c r="T269" s="10164"/>
      <c r="U269" s="10164"/>
      <c r="V269" s="10164"/>
      <c r="W269" s="10164"/>
      <c r="X269" s="10164"/>
      <c r="Y269" s="10164"/>
      <c r="Z269" s="10164"/>
      <c r="AA269" s="10164"/>
      <c r="AB269" s="10164"/>
      <c r="AC269" s="10164"/>
      <c r="AD269" s="10164"/>
      <c r="AE269" s="10164"/>
      <c r="AF269" s="10164"/>
      <c r="AG269" s="10164"/>
      <c r="AH269" s="10164"/>
      <c r="AI269" s="10164"/>
      <c r="AJ269" s="10164"/>
      <c r="AK269" s="10164"/>
      <c r="AL269" s="10164"/>
      <c r="AM269" s="10164"/>
      <c r="AN269" s="10164"/>
      <c r="AO269" s="10164"/>
      <c r="AP269" s="10164"/>
      <c r="AQ269" s="10164"/>
      <c r="AR269" s="10164"/>
      <c r="AS269" s="10164"/>
      <c r="AT269" s="10164"/>
      <c r="AU269" s="10164"/>
      <c r="AV269" s="10164"/>
      <c r="AW269" s="10164"/>
      <c r="AX269" s="10164"/>
      <c r="AY269" s="10164"/>
      <c r="AZ269" s="10164"/>
      <c r="BA269" s="10164"/>
      <c r="BB269" s="10164"/>
      <c r="BC269" s="10164"/>
      <c r="BD269" s="10164"/>
      <c r="BE269" s="10164"/>
      <c r="BF269" s="10164"/>
      <c r="BG269" s="10164"/>
      <c r="BH269" s="10164"/>
      <c r="BI269" s="10164"/>
      <c r="BJ269" s="10164"/>
      <c r="BL269" s="1387"/>
      <c r="BM269" s="1863"/>
      <c r="BN269" s="1863"/>
      <c r="BO269" s="1387"/>
      <c r="BP269" s="1387"/>
      <c r="BQ269" s="1387"/>
      <c r="BR269" s="1387"/>
      <c r="BS269" s="1863"/>
      <c r="BT269" s="1387"/>
      <c r="BU269" s="1387"/>
      <c r="BV269" s="771"/>
      <c r="BW269" s="1387"/>
      <c r="BX269" s="1387"/>
      <c r="BY269" s="1387"/>
      <c r="BZ269" s="1387"/>
      <c r="CA269" s="1387"/>
      <c r="CB269" s="1859"/>
      <c r="CC269" s="793"/>
      <c r="CD269" s="793"/>
      <c r="CE269" s="793"/>
      <c r="CF269" s="793"/>
      <c r="CG269" s="1868">
        <v>11</v>
      </c>
    </row>
    <row s="12874" customFormat="1" customHeight="1" ht="11.549999999999999">
      <c r="A270" s="1214"/>
      <c r="B270" s="1863"/>
      <c r="C270" s="1863"/>
      <c r="D270" s="578"/>
      <c r="J270" s="4250"/>
      <c r="K270" s="4250"/>
      <c r="L270" s="4250"/>
      <c r="M270" s="4250"/>
      <c r="N270" s="4250"/>
      <c r="O270" s="4250"/>
      <c r="P270" s="10164"/>
      <c r="Q270" s="10164"/>
      <c r="R270" s="10164"/>
      <c r="S270" s="10164"/>
      <c r="T270" s="10164"/>
      <c r="U270" s="10164"/>
      <c r="V270" s="10164"/>
      <c r="W270" s="10164"/>
      <c r="X270" s="10164"/>
      <c r="Y270" s="10164"/>
      <c r="Z270" s="10164"/>
      <c r="AA270" s="10164"/>
      <c r="AB270" s="10164"/>
      <c r="AC270" s="10164"/>
      <c r="AD270" s="10164"/>
      <c r="AE270" s="10164"/>
      <c r="AF270" s="10164"/>
      <c r="AG270" s="10164"/>
      <c r="AH270" s="10164"/>
      <c r="AI270" s="10164"/>
      <c r="AJ270" s="10164"/>
      <c r="AK270" s="10164"/>
      <c r="AL270" s="10164"/>
      <c r="AM270" s="10164"/>
      <c r="AN270" s="10164"/>
      <c r="AO270" s="10164"/>
      <c r="AP270" s="10164"/>
      <c r="AQ270" s="10164"/>
      <c r="AR270" s="10164"/>
      <c r="AS270" s="10164"/>
      <c r="AT270" s="10164"/>
      <c r="AU270" s="10164"/>
      <c r="AV270" s="10164"/>
      <c r="AW270" s="10164"/>
      <c r="AX270" s="10164"/>
      <c r="AY270" s="10164"/>
      <c r="AZ270" s="10164"/>
      <c r="BA270" s="10164"/>
      <c r="BB270" s="10164"/>
      <c r="BC270" s="10164"/>
      <c r="BD270" s="10164"/>
      <c r="BE270" s="10164"/>
      <c r="BF270" s="10164"/>
      <c r="BG270" s="10164"/>
      <c r="BH270" s="10164"/>
      <c r="BI270" s="10164"/>
      <c r="BJ270" s="10164"/>
      <c r="BL270" s="1387"/>
      <c r="BM270" s="1863"/>
      <c r="BN270" s="1863"/>
      <c r="BO270" s="1387"/>
      <c r="BP270" s="1387"/>
      <c r="BQ270" s="1387"/>
      <c r="BR270" s="1387"/>
      <c r="BS270" s="1863"/>
      <c r="BT270" s="1387"/>
      <c r="BU270" s="1387"/>
      <c r="BV270" s="771"/>
      <c r="BW270" s="1387"/>
      <c r="BX270" s="1387"/>
      <c r="BY270" s="1387"/>
      <c r="BZ270" s="1387"/>
      <c r="CA270" s="1387"/>
      <c r="CB270" s="1859"/>
      <c r="CC270" s="793"/>
      <c r="CD270" s="793"/>
      <c r="CE270" s="793"/>
      <c r="CF270" s="793"/>
      <c r="CG270" s="1868">
        <v>11</v>
      </c>
    </row>
    <row s="12874" customFormat="1" customHeight="1" ht="11.549999999999999">
      <c r="A271" s="1214"/>
      <c r="B271" s="1863"/>
      <c r="C271" s="1863"/>
      <c r="D271" s="578"/>
      <c r="J271" s="4250"/>
      <c r="K271" s="4250"/>
      <c r="L271" s="4250"/>
      <c r="M271" s="4250"/>
      <c r="N271" s="4250"/>
      <c r="O271" s="4250"/>
      <c r="P271" s="10164"/>
      <c r="Q271" s="10164"/>
      <c r="R271" s="10164"/>
      <c r="S271" s="10164"/>
      <c r="T271" s="10164"/>
      <c r="U271" s="10164"/>
      <c r="V271" s="10164"/>
      <c r="W271" s="10164"/>
      <c r="X271" s="10164"/>
      <c r="Y271" s="10164"/>
      <c r="Z271" s="10164"/>
      <c r="AA271" s="10164"/>
      <c r="AB271" s="10164"/>
      <c r="AC271" s="10164"/>
      <c r="AD271" s="10164"/>
      <c r="AE271" s="10164"/>
      <c r="AF271" s="10164"/>
      <c r="AG271" s="10164"/>
      <c r="AH271" s="10164"/>
      <c r="AI271" s="10164"/>
      <c r="AJ271" s="10164"/>
      <c r="AK271" s="10164"/>
      <c r="AL271" s="10164"/>
      <c r="AM271" s="10164"/>
      <c r="AN271" s="10164"/>
      <c r="AO271" s="10164"/>
      <c r="AP271" s="10164"/>
      <c r="AQ271" s="10164"/>
      <c r="AR271" s="10164"/>
      <c r="AS271" s="10164"/>
      <c r="AT271" s="10164"/>
      <c r="AU271" s="10164"/>
      <c r="AV271" s="10164"/>
      <c r="AW271" s="10164"/>
      <c r="AX271" s="10164"/>
      <c r="AY271" s="10164"/>
      <c r="AZ271" s="10164"/>
      <c r="BA271" s="10164"/>
      <c r="BB271" s="10164"/>
      <c r="BC271" s="10164"/>
      <c r="BD271" s="10164"/>
      <c r="BE271" s="10164"/>
      <c r="BF271" s="10164"/>
      <c r="BG271" s="10164"/>
      <c r="BH271" s="10164"/>
      <c r="BI271" s="10164"/>
      <c r="BJ271" s="10164"/>
      <c r="BL271" s="1387"/>
      <c r="BM271" s="1863"/>
      <c r="BN271" s="1863"/>
      <c r="BO271" s="1387"/>
      <c r="BP271" s="1387"/>
      <c r="BQ271" s="1387"/>
      <c r="BR271" s="1387"/>
      <c r="BS271" s="1863"/>
      <c r="BT271" s="1387"/>
      <c r="BU271" s="1387"/>
      <c r="BV271" s="771"/>
      <c r="BW271" s="1387"/>
      <c r="BX271" s="1387"/>
      <c r="BY271" s="1387"/>
      <c r="BZ271" s="1387"/>
      <c r="CA271" s="1387"/>
      <c r="CB271" s="1859"/>
      <c r="CC271" s="793"/>
      <c r="CD271" s="793"/>
      <c r="CE271" s="793"/>
      <c r="CF271" s="793"/>
      <c r="CG271" s="1868">
        <v>11</v>
      </c>
    </row>
    <row s="12874" customFormat="1" customHeight="1" ht="11.549999999999999">
      <c r="A272" s="1214"/>
      <c r="B272" s="1863"/>
      <c r="C272" s="1863"/>
      <c r="D272" s="578"/>
      <c r="J272" s="4250"/>
      <c r="K272" s="4250"/>
      <c r="L272" s="4250"/>
      <c r="M272" s="4250"/>
      <c r="N272" s="4250"/>
      <c r="O272" s="4250"/>
      <c r="P272" s="10164"/>
      <c r="Q272" s="10164"/>
      <c r="R272" s="10164"/>
      <c r="S272" s="10164"/>
      <c r="T272" s="10164"/>
      <c r="U272" s="10164"/>
      <c r="V272" s="10164"/>
      <c r="W272" s="10164"/>
      <c r="X272" s="10164"/>
      <c r="Y272" s="10164"/>
      <c r="Z272" s="10164"/>
      <c r="AA272" s="10164"/>
      <c r="AB272" s="10164"/>
      <c r="AC272" s="10164"/>
      <c r="AD272" s="10164"/>
      <c r="AE272" s="10164"/>
      <c r="AF272" s="10164"/>
      <c r="AG272" s="10164"/>
      <c r="AH272" s="10164"/>
      <c r="AI272" s="10164"/>
      <c r="AJ272" s="10164"/>
      <c r="AK272" s="10164"/>
      <c r="AL272" s="10164"/>
      <c r="AM272" s="10164"/>
      <c r="AN272" s="10164"/>
      <c r="AO272" s="10164"/>
      <c r="AP272" s="10164"/>
      <c r="AQ272" s="10164"/>
      <c r="AR272" s="10164"/>
      <c r="AS272" s="10164"/>
      <c r="AT272" s="10164"/>
      <c r="AU272" s="10164"/>
      <c r="AV272" s="10164"/>
      <c r="AW272" s="10164"/>
      <c r="AX272" s="10164"/>
      <c r="AY272" s="10164"/>
      <c r="AZ272" s="10164"/>
      <c r="BA272" s="10164"/>
      <c r="BB272" s="10164"/>
      <c r="BC272" s="10164"/>
      <c r="BD272" s="10164"/>
      <c r="BE272" s="10164"/>
      <c r="BF272" s="10164"/>
      <c r="BG272" s="10164"/>
      <c r="BH272" s="10164"/>
      <c r="BI272" s="10164"/>
      <c r="BJ272" s="10164"/>
      <c r="BL272" s="1387"/>
      <c r="BM272" s="1863"/>
      <c r="BN272" s="1863"/>
      <c r="BO272" s="1387"/>
      <c r="BP272" s="1387"/>
      <c r="BQ272" s="1387"/>
      <c r="BR272" s="1387"/>
      <c r="BS272" s="1863"/>
      <c r="BT272" s="1387"/>
      <c r="BU272" s="1387"/>
      <c r="BV272" s="771"/>
      <c r="BW272" s="1387"/>
      <c r="BX272" s="1387"/>
      <c r="BY272" s="1387"/>
      <c r="BZ272" s="1387"/>
      <c r="CA272" s="1387"/>
      <c r="CB272" s="1859"/>
      <c r="CC272" s="793"/>
      <c r="CD272" s="793"/>
      <c r="CE272" s="793"/>
      <c r="CF272" s="793"/>
      <c r="CG272" s="1868">
        <v>11</v>
      </c>
    </row>
    <row s="12874" customFormat="1" customHeight="1" ht="11.549999999999999">
      <c r="A273" s="1214"/>
      <c r="B273" s="1863"/>
      <c r="C273" s="1863"/>
      <c r="D273" s="578"/>
      <c r="J273" s="4250"/>
      <c r="K273" s="4250"/>
      <c r="L273" s="4250"/>
      <c r="M273" s="4250"/>
      <c r="N273" s="4250"/>
      <c r="O273" s="4250"/>
      <c r="P273" s="10164"/>
      <c r="Q273" s="10164"/>
      <c r="R273" s="10164"/>
      <c r="S273" s="10164"/>
      <c r="T273" s="10164"/>
      <c r="U273" s="10164"/>
      <c r="V273" s="10164"/>
      <c r="W273" s="10164"/>
      <c r="X273" s="10164"/>
      <c r="Y273" s="10164"/>
      <c r="Z273" s="10164"/>
      <c r="AA273" s="10164"/>
      <c r="AB273" s="10164"/>
      <c r="AC273" s="10164"/>
      <c r="AD273" s="10164"/>
      <c r="AE273" s="10164"/>
      <c r="AF273" s="10164"/>
      <c r="AG273" s="10164"/>
      <c r="AH273" s="10164"/>
      <c r="AI273" s="10164"/>
      <c r="AJ273" s="10164"/>
      <c r="AK273" s="10164"/>
      <c r="AL273" s="10164"/>
      <c r="AM273" s="10164"/>
      <c r="AN273" s="10164"/>
      <c r="AO273" s="10164"/>
      <c r="AP273" s="10164"/>
      <c r="AQ273" s="10164"/>
      <c r="AR273" s="10164"/>
      <c r="AS273" s="10164"/>
      <c r="AT273" s="10164"/>
      <c r="AU273" s="10164"/>
      <c r="AV273" s="10164"/>
      <c r="AW273" s="10164"/>
      <c r="AX273" s="10164"/>
      <c r="AY273" s="10164"/>
      <c r="AZ273" s="10164"/>
      <c r="BA273" s="10164"/>
      <c r="BB273" s="10164"/>
      <c r="BC273" s="10164"/>
      <c r="BD273" s="10164"/>
      <c r="BE273" s="10164"/>
      <c r="BF273" s="10164"/>
      <c r="BG273" s="10164"/>
      <c r="BH273" s="10164"/>
      <c r="BI273" s="10164"/>
      <c r="BJ273" s="10164"/>
      <c r="BL273" s="1387"/>
      <c r="BM273" s="1863"/>
      <c r="BN273" s="1863"/>
      <c r="BO273" s="1387"/>
      <c r="BP273" s="1387"/>
      <c r="BQ273" s="1387"/>
      <c r="BR273" s="1387"/>
      <c r="BS273" s="1863"/>
      <c r="BT273" s="1387"/>
      <c r="BU273" s="1387"/>
      <c r="BV273" s="771"/>
      <c r="BW273" s="1387"/>
      <c r="BX273" s="1387"/>
      <c r="BY273" s="1387"/>
      <c r="BZ273" s="1387"/>
      <c r="CA273" s="1387"/>
      <c r="CB273" s="1859"/>
      <c r="CC273" s="793"/>
      <c r="CD273" s="793"/>
      <c r="CE273" s="793"/>
      <c r="CF273" s="793"/>
      <c r="CG273" s="1868">
        <v>11</v>
      </c>
    </row>
    <row s="12874" customFormat="1" customHeight="1" ht="11.549999999999999">
      <c r="A274" s="1214"/>
      <c r="B274" s="1863"/>
      <c r="C274" s="1863"/>
      <c r="D274" s="578"/>
      <c r="J274" s="4250"/>
      <c r="K274" s="4250"/>
      <c r="L274" s="4250"/>
      <c r="M274" s="4250"/>
      <c r="N274" s="4250"/>
      <c r="O274" s="4250"/>
      <c r="P274" s="10164"/>
      <c r="Q274" s="10164"/>
      <c r="R274" s="10164"/>
      <c r="S274" s="10164"/>
      <c r="T274" s="10164"/>
      <c r="U274" s="10164"/>
      <c r="V274" s="10164"/>
      <c r="W274" s="10164"/>
      <c r="X274" s="10164"/>
      <c r="Y274" s="10164"/>
      <c r="Z274" s="10164"/>
      <c r="AA274" s="10164"/>
      <c r="AB274" s="10164"/>
      <c r="AC274" s="10164"/>
      <c r="AD274" s="10164"/>
      <c r="AE274" s="10164"/>
      <c r="AF274" s="10164"/>
      <c r="AG274" s="10164"/>
      <c r="AH274" s="10164"/>
      <c r="AI274" s="10164"/>
      <c r="AJ274" s="10164"/>
      <c r="AK274" s="10164"/>
      <c r="AL274" s="10164"/>
      <c r="AM274" s="10164"/>
      <c r="AN274" s="10164"/>
      <c r="AO274" s="10164"/>
      <c r="AP274" s="10164"/>
      <c r="AQ274" s="10164"/>
      <c r="AR274" s="10164"/>
      <c r="AS274" s="10164"/>
      <c r="AT274" s="10164"/>
      <c r="AU274" s="10164"/>
      <c r="AV274" s="10164"/>
      <c r="AW274" s="10164"/>
      <c r="AX274" s="10164"/>
      <c r="AY274" s="10164"/>
      <c r="AZ274" s="10164"/>
      <c r="BA274" s="10164"/>
      <c r="BB274" s="10164"/>
      <c r="BC274" s="10164"/>
      <c r="BD274" s="10164"/>
      <c r="BE274" s="10164"/>
      <c r="BF274" s="10164"/>
      <c r="BG274" s="10164"/>
      <c r="BH274" s="10164"/>
      <c r="BI274" s="10164"/>
      <c r="BJ274" s="10164"/>
      <c r="BL274" s="1387"/>
      <c r="BM274" s="1863"/>
      <c r="BN274" s="1863"/>
      <c r="BO274" s="1387"/>
      <c r="BP274" s="1387"/>
      <c r="BQ274" s="1387"/>
      <c r="BR274" s="1387"/>
      <c r="BS274" s="1863"/>
      <c r="BT274" s="1387"/>
      <c r="BU274" s="1387"/>
      <c r="BV274" s="771"/>
      <c r="BW274" s="1387"/>
      <c r="BX274" s="1387"/>
      <c r="BY274" s="1387"/>
      <c r="BZ274" s="1387"/>
      <c r="CA274" s="1387"/>
      <c r="CB274" s="1859"/>
      <c r="CC274" s="793"/>
      <c r="CD274" s="793"/>
      <c r="CE274" s="793"/>
      <c r="CF274" s="793"/>
      <c r="CG274" s="1868">
        <v>11</v>
      </c>
    </row>
    <row s="12874" customFormat="1" customHeight="1" ht="11.549999999999999">
      <c r="A275" s="1214"/>
      <c r="B275" s="1863"/>
      <c r="C275" s="1863"/>
      <c r="D275" s="578"/>
      <c r="J275" s="4250"/>
      <c r="K275" s="4250"/>
      <c r="L275" s="4250"/>
      <c r="M275" s="4250"/>
      <c r="N275" s="4250"/>
      <c r="O275" s="4250"/>
      <c r="P275" s="10164"/>
      <c r="Q275" s="10164"/>
      <c r="R275" s="10164"/>
      <c r="S275" s="10164"/>
      <c r="T275" s="10164"/>
      <c r="U275" s="10164"/>
      <c r="V275" s="10164"/>
      <c r="W275" s="10164"/>
      <c r="X275" s="10164"/>
      <c r="Y275" s="10164"/>
      <c r="Z275" s="10164"/>
      <c r="AA275" s="10164"/>
      <c r="AB275" s="10164"/>
      <c r="AC275" s="10164"/>
      <c r="AD275" s="10164"/>
      <c r="AE275" s="10164"/>
      <c r="AF275" s="10164"/>
      <c r="AG275" s="10164"/>
      <c r="AH275" s="10164"/>
      <c r="AI275" s="10164"/>
      <c r="AJ275" s="10164"/>
      <c r="AK275" s="10164"/>
      <c r="AL275" s="10164"/>
      <c r="AM275" s="10164"/>
      <c r="AN275" s="10164"/>
      <c r="AO275" s="10164"/>
      <c r="AP275" s="10164"/>
      <c r="AQ275" s="10164"/>
      <c r="AR275" s="10164"/>
      <c r="AS275" s="10164"/>
      <c r="AT275" s="10164"/>
      <c r="AU275" s="10164"/>
      <c r="AV275" s="10164"/>
      <c r="AW275" s="10164"/>
      <c r="AX275" s="10164"/>
      <c r="AY275" s="10164"/>
      <c r="AZ275" s="10164"/>
      <c r="BA275" s="10164"/>
      <c r="BB275" s="10164"/>
      <c r="BC275" s="10164"/>
      <c r="BD275" s="10164"/>
      <c r="BE275" s="10164"/>
      <c r="BF275" s="10164"/>
      <c r="BG275" s="10164"/>
      <c r="BH275" s="10164"/>
      <c r="BI275" s="10164"/>
      <c r="BJ275" s="10164"/>
      <c r="BL275" s="1387"/>
      <c r="BM275" s="1863"/>
      <c r="BN275" s="1863"/>
      <c r="BO275" s="1387"/>
      <c r="BP275" s="1387"/>
      <c r="BQ275" s="1387"/>
      <c r="BR275" s="1387"/>
      <c r="BS275" s="1863"/>
      <c r="BT275" s="1387"/>
      <c r="BU275" s="1387"/>
      <c r="BV275" s="771"/>
      <c r="BW275" s="1387"/>
      <c r="BX275" s="1387"/>
      <c r="BY275" s="1387"/>
      <c r="BZ275" s="1387"/>
      <c r="CA275" s="1387"/>
      <c r="CB275" s="1859"/>
      <c r="CC275" s="793"/>
      <c r="CD275" s="793"/>
      <c r="CE275" s="793"/>
      <c r="CF275" s="793"/>
      <c r="CG275" s="1868">
        <v>11</v>
      </c>
    </row>
    <row s="12874" customFormat="1" customHeight="1" ht="11.549999999999999">
      <c r="A276" s="1214"/>
      <c r="B276" s="1863"/>
      <c r="C276" s="1863"/>
      <c r="D276" s="578"/>
      <c r="J276" s="4250"/>
      <c r="K276" s="4250"/>
      <c r="L276" s="4250"/>
      <c r="M276" s="4250"/>
      <c r="N276" s="4250"/>
      <c r="O276" s="4250"/>
      <c r="P276" s="10164"/>
      <c r="Q276" s="10164"/>
      <c r="R276" s="10164"/>
      <c r="S276" s="10164"/>
      <c r="T276" s="10164"/>
      <c r="U276" s="10164"/>
      <c r="V276" s="10164"/>
      <c r="W276" s="10164"/>
      <c r="X276" s="10164"/>
      <c r="Y276" s="10164"/>
      <c r="Z276" s="10164"/>
      <c r="AA276" s="10164"/>
      <c r="AB276" s="10164"/>
      <c r="AC276" s="10164"/>
      <c r="AD276" s="10164"/>
      <c r="AE276" s="10164"/>
      <c r="AF276" s="10164"/>
      <c r="AG276" s="10164"/>
      <c r="AH276" s="10164"/>
      <c r="AI276" s="10164"/>
      <c r="AJ276" s="10164"/>
      <c r="AK276" s="10164"/>
      <c r="AL276" s="10164"/>
      <c r="AM276" s="10164"/>
      <c r="AN276" s="10164"/>
      <c r="AO276" s="10164"/>
      <c r="AP276" s="10164"/>
      <c r="AQ276" s="10164"/>
      <c r="AR276" s="10164"/>
      <c r="AS276" s="10164"/>
      <c r="AT276" s="10164"/>
      <c r="AU276" s="10164"/>
      <c r="AV276" s="10164"/>
      <c r="AW276" s="10164"/>
      <c r="AX276" s="10164"/>
      <c r="AY276" s="10164"/>
      <c r="AZ276" s="10164"/>
      <c r="BA276" s="10164"/>
      <c r="BB276" s="10164"/>
      <c r="BC276" s="10164"/>
      <c r="BD276" s="10164"/>
      <c r="BE276" s="10164"/>
      <c r="BF276" s="10164"/>
      <c r="BG276" s="10164"/>
      <c r="BH276" s="10164"/>
      <c r="BI276" s="10164"/>
      <c r="BJ276" s="10164"/>
      <c r="BL276" s="1387"/>
      <c r="BM276" s="1863"/>
      <c r="BN276" s="1863"/>
      <c r="BO276" s="1387"/>
      <c r="BP276" s="1387"/>
      <c r="BQ276" s="1387"/>
      <c r="BR276" s="1387"/>
      <c r="BS276" s="1863"/>
      <c r="BT276" s="1387"/>
      <c r="BU276" s="1387"/>
      <c r="BV276" s="771"/>
      <c r="BW276" s="1387"/>
      <c r="BX276" s="1387"/>
      <c r="BY276" s="1387"/>
      <c r="BZ276" s="1387"/>
      <c r="CA276" s="1387"/>
      <c r="CB276" s="1859"/>
      <c r="CC276" s="793"/>
      <c r="CD276" s="793"/>
      <c r="CE276" s="793"/>
      <c r="CF276" s="793"/>
      <c r="CG276" s="1868">
        <v>11</v>
      </c>
    </row>
    <row s="12874" customFormat="1" customHeight="1" ht="11.549999999999999">
      <c r="A277" s="1214"/>
      <c r="B277" s="1863"/>
      <c r="C277" s="1863"/>
      <c r="D277" s="578"/>
      <c r="J277" s="4250"/>
      <c r="K277" s="4250"/>
      <c r="L277" s="4250"/>
      <c r="M277" s="4250"/>
      <c r="N277" s="4250"/>
      <c r="O277" s="4250"/>
      <c r="P277" s="10164"/>
      <c r="Q277" s="10164"/>
      <c r="R277" s="10164"/>
      <c r="S277" s="10164"/>
      <c r="T277" s="10164"/>
      <c r="U277" s="10164"/>
      <c r="V277" s="10164"/>
      <c r="W277" s="10164"/>
      <c r="X277" s="10164"/>
      <c r="Y277" s="10164"/>
      <c r="Z277" s="10164"/>
      <c r="AA277" s="10164"/>
      <c r="AB277" s="10164"/>
      <c r="AC277" s="10164"/>
      <c r="AD277" s="10164"/>
      <c r="AE277" s="10164"/>
      <c r="AF277" s="10164"/>
      <c r="AG277" s="10164"/>
      <c r="AH277" s="10164"/>
      <c r="AI277" s="10164"/>
      <c r="AJ277" s="10164"/>
      <c r="AK277" s="10164"/>
      <c r="AL277" s="10164"/>
      <c r="AM277" s="10164"/>
      <c r="AN277" s="10164"/>
      <c r="AO277" s="10164"/>
      <c r="AP277" s="10164"/>
      <c r="AQ277" s="10164"/>
      <c r="AR277" s="10164"/>
      <c r="AS277" s="10164"/>
      <c r="AT277" s="10164"/>
      <c r="AU277" s="10164"/>
      <c r="AV277" s="10164"/>
      <c r="AW277" s="10164"/>
      <c r="AX277" s="10164"/>
      <c r="AY277" s="10164"/>
      <c r="AZ277" s="10164"/>
      <c r="BA277" s="10164"/>
      <c r="BB277" s="10164"/>
      <c r="BC277" s="10164"/>
      <c r="BD277" s="10164"/>
      <c r="BE277" s="10164"/>
      <c r="BF277" s="10164"/>
      <c r="BG277" s="10164"/>
      <c r="BH277" s="10164"/>
      <c r="BI277" s="10164"/>
      <c r="BJ277" s="10164"/>
      <c r="BL277" s="1387"/>
      <c r="BM277" s="1863"/>
      <c r="BN277" s="1863"/>
      <c r="BO277" s="1387"/>
      <c r="BP277" s="1387"/>
      <c r="BQ277" s="1387"/>
      <c r="BR277" s="1387"/>
      <c r="BS277" s="1863"/>
      <c r="BT277" s="1387"/>
      <c r="BU277" s="1387"/>
      <c r="BV277" s="771"/>
      <c r="BW277" s="1387"/>
      <c r="BX277" s="1387"/>
      <c r="BY277" s="1387"/>
      <c r="BZ277" s="1387"/>
      <c r="CA277" s="1387"/>
      <c r="CB277" s="1859"/>
      <c r="CC277" s="793"/>
      <c r="CD277" s="793"/>
      <c r="CE277" s="793"/>
      <c r="CF277" s="793"/>
      <c r="CG277" s="1868">
        <v>11</v>
      </c>
    </row>
    <row s="12874" customFormat="1" customHeight="1" ht="11.549999999999999">
      <c r="A278" s="1214"/>
      <c r="B278" s="1863"/>
      <c r="C278" s="1863"/>
      <c r="D278" s="578"/>
      <c r="J278" s="4250"/>
      <c r="K278" s="4250"/>
      <c r="L278" s="4250"/>
      <c r="M278" s="4250"/>
      <c r="N278" s="4250"/>
      <c r="O278" s="4250"/>
      <c r="P278" s="10164"/>
      <c r="Q278" s="10164"/>
      <c r="R278" s="10164"/>
      <c r="S278" s="10164"/>
      <c r="T278" s="10164"/>
      <c r="U278" s="10164"/>
      <c r="V278" s="10164"/>
      <c r="W278" s="10164"/>
      <c r="X278" s="10164"/>
      <c r="Y278" s="10164"/>
      <c r="Z278" s="10164"/>
      <c r="AA278" s="10164"/>
      <c r="AB278" s="10164"/>
      <c r="AC278" s="10164"/>
      <c r="AD278" s="10164"/>
      <c r="AE278" s="10164"/>
      <c r="AF278" s="10164"/>
      <c r="AG278" s="10164"/>
      <c r="AH278" s="10164"/>
      <c r="AI278" s="10164"/>
      <c r="AJ278" s="10164"/>
      <c r="AK278" s="10164"/>
      <c r="AL278" s="10164"/>
      <c r="AM278" s="10164"/>
      <c r="AN278" s="10164"/>
      <c r="AO278" s="10164"/>
      <c r="AP278" s="10164"/>
      <c r="AQ278" s="10164"/>
      <c r="AR278" s="10164"/>
      <c r="AS278" s="10164"/>
      <c r="AT278" s="10164"/>
      <c r="AU278" s="10164"/>
      <c r="AV278" s="10164"/>
      <c r="AW278" s="10164"/>
      <c r="AX278" s="10164"/>
      <c r="AY278" s="10164"/>
      <c r="AZ278" s="10164"/>
      <c r="BA278" s="10164"/>
      <c r="BB278" s="10164"/>
      <c r="BC278" s="10164"/>
      <c r="BD278" s="10164"/>
      <c r="BE278" s="10164"/>
      <c r="BF278" s="10164"/>
      <c r="BG278" s="10164"/>
      <c r="BH278" s="10164"/>
      <c r="BI278" s="10164"/>
      <c r="BJ278" s="10164"/>
      <c r="BL278" s="1387"/>
      <c r="BM278" s="1863"/>
      <c r="BN278" s="1863"/>
      <c r="BO278" s="1387"/>
      <c r="BP278" s="1387"/>
      <c r="BQ278" s="1387"/>
      <c r="BR278" s="1387"/>
      <c r="BS278" s="1863"/>
      <c r="BT278" s="1387"/>
      <c r="BU278" s="1387"/>
      <c r="BV278" s="771"/>
      <c r="BW278" s="1387"/>
      <c r="BX278" s="1387"/>
      <c r="BY278" s="1387"/>
      <c r="BZ278" s="1387"/>
      <c r="CA278" s="1387"/>
      <c r="CB278" s="1859"/>
      <c r="CC278" s="793"/>
      <c r="CD278" s="793"/>
      <c r="CE278" s="793"/>
      <c r="CF278" s="793"/>
      <c r="CG278" s="1868">
        <v>11</v>
      </c>
    </row>
    <row s="12874" customFormat="1" customHeight="1" ht="11.549999999999999">
      <c r="A279" s="1214"/>
      <c r="B279" s="1863"/>
      <c r="C279" s="1863"/>
      <c r="D279" s="578"/>
      <c r="J279" s="4250"/>
      <c r="K279" s="4250"/>
      <c r="L279" s="4250"/>
      <c r="M279" s="4250"/>
      <c r="N279" s="4250"/>
      <c r="O279" s="4250"/>
      <c r="P279" s="10164"/>
      <c r="Q279" s="10164"/>
      <c r="R279" s="10164"/>
      <c r="S279" s="10164"/>
      <c r="T279" s="10164"/>
      <c r="U279" s="10164"/>
      <c r="V279" s="10164"/>
      <c r="W279" s="10164"/>
      <c r="X279" s="10164"/>
      <c r="Y279" s="10164"/>
      <c r="Z279" s="10164"/>
      <c r="AA279" s="10164"/>
      <c r="AB279" s="10164"/>
      <c r="AC279" s="10164"/>
      <c r="AD279" s="10164"/>
      <c r="AE279" s="10164"/>
      <c r="AF279" s="10164"/>
      <c r="AG279" s="10164"/>
      <c r="AH279" s="10164"/>
      <c r="AI279" s="10164"/>
      <c r="AJ279" s="10164"/>
      <c r="AK279" s="10164"/>
      <c r="AL279" s="10164"/>
      <c r="AM279" s="10164"/>
      <c r="AN279" s="10164"/>
      <c r="AO279" s="10164"/>
      <c r="AP279" s="10164"/>
      <c r="AQ279" s="10164"/>
      <c r="AR279" s="10164"/>
      <c r="AS279" s="10164"/>
      <c r="AT279" s="10164"/>
      <c r="AU279" s="10164"/>
      <c r="AV279" s="10164"/>
      <c r="AW279" s="10164"/>
      <c r="AX279" s="10164"/>
      <c r="AY279" s="10164"/>
      <c r="AZ279" s="10164"/>
      <c r="BA279" s="10164"/>
      <c r="BB279" s="10164"/>
      <c r="BC279" s="10164"/>
      <c r="BD279" s="10164"/>
      <c r="BE279" s="10164"/>
      <c r="BF279" s="10164"/>
      <c r="BG279" s="10164"/>
      <c r="BH279" s="10164"/>
      <c r="BI279" s="10164"/>
      <c r="BJ279" s="10164"/>
      <c r="BL279" s="1387"/>
      <c r="BM279" s="1863"/>
      <c r="BN279" s="1863"/>
      <c r="BO279" s="1387"/>
      <c r="BP279" s="1387"/>
      <c r="BQ279" s="1387"/>
      <c r="BR279" s="1387"/>
      <c r="BS279" s="1863"/>
      <c r="BT279" s="1387"/>
      <c r="BU279" s="1387"/>
      <c r="BV279" s="771"/>
      <c r="BW279" s="1387"/>
      <c r="BX279" s="1387"/>
      <c r="BY279" s="1387"/>
      <c r="BZ279" s="1387"/>
      <c r="CA279" s="1387"/>
      <c r="CB279" s="1859"/>
      <c r="CC279" s="793"/>
      <c r="CD279" s="793"/>
      <c r="CE279" s="793"/>
      <c r="CF279" s="793"/>
      <c r="CG279" s="1868">
        <v>11</v>
      </c>
    </row>
    <row s="12874" customFormat="1" customHeight="1" ht="11.549999999999999">
      <c r="A280" s="1214"/>
      <c r="B280" s="1863"/>
      <c r="C280" s="1863"/>
      <c r="D280" s="578"/>
      <c r="J280" s="4250"/>
      <c r="K280" s="4250"/>
      <c r="L280" s="4250"/>
      <c r="M280" s="4250"/>
      <c r="N280" s="4250"/>
      <c r="O280" s="4250"/>
      <c r="P280" s="10164"/>
      <c r="Q280" s="10164"/>
      <c r="R280" s="10164"/>
      <c r="S280" s="10164"/>
      <c r="T280" s="10164"/>
      <c r="U280" s="10164"/>
      <c r="V280" s="10164"/>
      <c r="W280" s="10164"/>
      <c r="X280" s="10164"/>
      <c r="Y280" s="10164"/>
      <c r="Z280" s="10164"/>
      <c r="AA280" s="10164"/>
      <c r="AB280" s="10164"/>
      <c r="AC280" s="10164"/>
      <c r="AD280" s="10164"/>
      <c r="AE280" s="10164"/>
      <c r="AF280" s="10164"/>
      <c r="AG280" s="10164"/>
      <c r="AH280" s="10164"/>
      <c r="AI280" s="10164"/>
      <c r="AJ280" s="10164"/>
      <c r="AK280" s="10164"/>
      <c r="AL280" s="10164"/>
      <c r="AM280" s="10164"/>
      <c r="AN280" s="10164"/>
      <c r="AO280" s="10164"/>
      <c r="AP280" s="10164"/>
      <c r="AQ280" s="10164"/>
      <c r="AR280" s="10164"/>
      <c r="AS280" s="10164"/>
      <c r="AT280" s="10164"/>
      <c r="AU280" s="10164"/>
      <c r="AV280" s="10164"/>
      <c r="AW280" s="10164"/>
      <c r="AX280" s="10164"/>
      <c r="AY280" s="10164"/>
      <c r="AZ280" s="10164"/>
      <c r="BA280" s="10164"/>
      <c r="BB280" s="10164"/>
      <c r="BC280" s="10164"/>
      <c r="BD280" s="10164"/>
      <c r="BE280" s="10164"/>
      <c r="BF280" s="10164"/>
      <c r="BG280" s="10164"/>
      <c r="BH280" s="10164"/>
      <c r="BI280" s="10164"/>
      <c r="BJ280" s="10164"/>
      <c r="BL280" s="1387"/>
      <c r="BM280" s="1863"/>
      <c r="BN280" s="1863"/>
      <c r="BO280" s="1387"/>
      <c r="BP280" s="1387"/>
      <c r="BQ280" s="1387"/>
      <c r="BR280" s="1387"/>
      <c r="BS280" s="1863"/>
      <c r="BT280" s="1387"/>
      <c r="BU280" s="1387"/>
      <c r="BV280" s="771"/>
      <c r="BW280" s="1387"/>
      <c r="BX280" s="1387"/>
      <c r="BY280" s="1387"/>
      <c r="BZ280" s="1387"/>
      <c r="CA280" s="1387"/>
      <c r="CB280" s="1859"/>
      <c r="CC280" s="793"/>
      <c r="CD280" s="793"/>
      <c r="CE280" s="793"/>
      <c r="CF280" s="793"/>
      <c r="CG280" s="1868">
        <v>11</v>
      </c>
    </row>
    <row s="12874" customFormat="1" customHeight="1" ht="11.549999999999999">
      <c r="A281" s="1214"/>
      <c r="B281" s="1863"/>
      <c r="C281" s="1863"/>
      <c r="D281" s="578"/>
      <c r="J281" s="4250"/>
      <c r="K281" s="4250"/>
      <c r="L281" s="4250"/>
      <c r="M281" s="4250"/>
      <c r="N281" s="4250"/>
      <c r="O281" s="4250"/>
      <c r="P281" s="10164"/>
      <c r="Q281" s="10164"/>
      <c r="R281" s="10164"/>
      <c r="S281" s="10164"/>
      <c r="T281" s="10164"/>
      <c r="U281" s="10164"/>
      <c r="V281" s="10164"/>
      <c r="W281" s="10164"/>
      <c r="X281" s="10164"/>
      <c r="Y281" s="10164"/>
      <c r="Z281" s="10164"/>
      <c r="AA281" s="10164"/>
      <c r="AB281" s="10164"/>
      <c r="AC281" s="10164"/>
      <c r="AD281" s="10164"/>
      <c r="AE281" s="10164"/>
      <c r="AF281" s="10164"/>
      <c r="AG281" s="10164"/>
      <c r="AH281" s="10164"/>
      <c r="AI281" s="10164"/>
      <c r="AJ281" s="10164"/>
      <c r="AK281" s="10164"/>
      <c r="AL281" s="10164"/>
      <c r="AM281" s="10164"/>
      <c r="AN281" s="10164"/>
      <c r="AO281" s="10164"/>
      <c r="AP281" s="10164"/>
      <c r="AQ281" s="10164"/>
      <c r="AR281" s="10164"/>
      <c r="AS281" s="10164"/>
      <c r="AT281" s="10164"/>
      <c r="AU281" s="10164"/>
      <c r="AV281" s="10164"/>
      <c r="AW281" s="10164"/>
      <c r="AX281" s="10164"/>
      <c r="AY281" s="10164"/>
      <c r="AZ281" s="10164"/>
      <c r="BA281" s="10164"/>
      <c r="BB281" s="10164"/>
      <c r="BC281" s="10164"/>
      <c r="BD281" s="10164"/>
      <c r="BE281" s="10164"/>
      <c r="BF281" s="10164"/>
      <c r="BG281" s="10164"/>
      <c r="BH281" s="10164"/>
      <c r="BI281" s="10164"/>
      <c r="BJ281" s="10164"/>
      <c r="BL281" s="1387"/>
      <c r="BM281" s="1863"/>
      <c r="BN281" s="1863"/>
      <c r="BO281" s="1387"/>
      <c r="BP281" s="1387"/>
      <c r="BQ281" s="1387"/>
      <c r="BR281" s="1387"/>
      <c r="BS281" s="1863"/>
      <c r="BT281" s="1387"/>
      <c r="BU281" s="1387"/>
      <c r="BV281" s="771"/>
      <c r="BW281" s="1387"/>
      <c r="BX281" s="1387"/>
      <c r="BY281" s="1387"/>
      <c r="BZ281" s="1387"/>
      <c r="CA281" s="1387"/>
      <c r="CB281" s="1859"/>
      <c r="CC281" s="793"/>
      <c r="CD281" s="793"/>
      <c r="CE281" s="793"/>
      <c r="CF281" s="793"/>
      <c r="CG281" s="1868">
        <v>11</v>
      </c>
    </row>
    <row s="12874" customFormat="1" customHeight="1" ht="11.549999999999999">
      <c r="A282" s="1214"/>
      <c r="B282" s="1863"/>
      <c r="C282" s="1863"/>
      <c r="D282" s="578"/>
      <c r="J282" s="4250"/>
      <c r="K282" s="4250"/>
      <c r="L282" s="4250"/>
      <c r="M282" s="4250"/>
      <c r="N282" s="4250"/>
      <c r="O282" s="4250"/>
      <c r="P282" s="10164"/>
      <c r="Q282" s="10164"/>
      <c r="R282" s="10164"/>
      <c r="S282" s="10164"/>
      <c r="T282" s="10164"/>
      <c r="U282" s="10164"/>
      <c r="V282" s="10164"/>
      <c r="W282" s="10164"/>
      <c r="X282" s="10164"/>
      <c r="Y282" s="10164"/>
      <c r="Z282" s="10164"/>
      <c r="AA282" s="10164"/>
      <c r="AB282" s="10164"/>
      <c r="AC282" s="10164"/>
      <c r="AD282" s="10164"/>
      <c r="AE282" s="10164"/>
      <c r="AF282" s="10164"/>
      <c r="AG282" s="10164"/>
      <c r="AH282" s="10164"/>
      <c r="AI282" s="10164"/>
      <c r="AJ282" s="10164"/>
      <c r="AK282" s="10164"/>
      <c r="AL282" s="10164"/>
      <c r="AM282" s="10164"/>
      <c r="AN282" s="10164"/>
      <c r="AO282" s="10164"/>
      <c r="AP282" s="10164"/>
      <c r="AQ282" s="10164"/>
      <c r="AR282" s="10164"/>
      <c r="AS282" s="10164"/>
      <c r="AT282" s="10164"/>
      <c r="AU282" s="10164"/>
      <c r="AV282" s="10164"/>
      <c r="AW282" s="10164"/>
      <c r="AX282" s="10164"/>
      <c r="AY282" s="10164"/>
      <c r="AZ282" s="10164"/>
      <c r="BA282" s="10164"/>
      <c r="BB282" s="10164"/>
      <c r="BC282" s="10164"/>
      <c r="BD282" s="10164"/>
      <c r="BE282" s="10164"/>
      <c r="BF282" s="10164"/>
      <c r="BG282" s="10164"/>
      <c r="BH282" s="10164"/>
      <c r="BI282" s="10164"/>
      <c r="BJ282" s="10164"/>
      <c r="BL282" s="1387"/>
      <c r="BM282" s="1863"/>
      <c r="BN282" s="1863"/>
      <c r="BO282" s="1387"/>
      <c r="BP282" s="1387"/>
      <c r="BQ282" s="1387"/>
      <c r="BR282" s="1387"/>
      <c r="BS282" s="1863"/>
      <c r="BT282" s="1387"/>
      <c r="BU282" s="1387"/>
      <c r="BV282" s="771"/>
      <c r="BW282" s="1387"/>
      <c r="BX282" s="1387"/>
      <c r="BY282" s="1387"/>
      <c r="BZ282" s="1387"/>
      <c r="CA282" s="1387"/>
      <c r="CB282" s="1859"/>
      <c r="CC282" s="793"/>
      <c r="CD282" s="793"/>
      <c r="CE282" s="793"/>
      <c r="CF282" s="793"/>
      <c r="CG282" s="1868">
        <v>11</v>
      </c>
    </row>
    <row s="12874" customFormat="1" customHeight="1" ht="11.549999999999999">
      <c r="A283" s="1214"/>
      <c r="B283" s="1863"/>
      <c r="C283" s="1863"/>
      <c r="D283" s="578"/>
      <c r="J283" s="4250"/>
      <c r="K283" s="4250"/>
      <c r="L283" s="4250"/>
      <c r="M283" s="4250"/>
      <c r="N283" s="4250"/>
      <c r="O283" s="4250"/>
      <c r="P283" s="10164"/>
      <c r="Q283" s="10164"/>
      <c r="R283" s="10164"/>
      <c r="S283" s="10164"/>
      <c r="T283" s="10164"/>
      <c r="U283" s="10164"/>
      <c r="V283" s="10164"/>
      <c r="W283" s="10164"/>
      <c r="X283" s="10164"/>
      <c r="Y283" s="10164"/>
      <c r="Z283" s="10164"/>
      <c r="AA283" s="10164"/>
      <c r="AB283" s="10164"/>
      <c r="AC283" s="10164"/>
      <c r="AD283" s="10164"/>
      <c r="AE283" s="10164"/>
      <c r="AF283" s="10164"/>
      <c r="AG283" s="10164"/>
      <c r="AH283" s="10164"/>
      <c r="AI283" s="10164"/>
      <c r="AJ283" s="10164"/>
      <c r="AK283" s="10164"/>
      <c r="AL283" s="10164"/>
      <c r="AM283" s="10164"/>
      <c r="AN283" s="10164"/>
      <c r="AO283" s="10164"/>
      <c r="AP283" s="10164"/>
      <c r="AQ283" s="10164"/>
      <c r="AR283" s="10164"/>
      <c r="AS283" s="10164"/>
      <c r="AT283" s="10164"/>
      <c r="AU283" s="10164"/>
      <c r="AV283" s="10164"/>
      <c r="AW283" s="10164"/>
      <c r="AX283" s="10164"/>
      <c r="AY283" s="10164"/>
      <c r="AZ283" s="10164"/>
      <c r="BA283" s="10164"/>
      <c r="BB283" s="10164"/>
      <c r="BC283" s="10164"/>
      <c r="BD283" s="10164"/>
      <c r="BE283" s="10164"/>
      <c r="BF283" s="10164"/>
      <c r="BG283" s="10164"/>
      <c r="BH283" s="10164"/>
      <c r="BI283" s="10164"/>
      <c r="BJ283" s="10164"/>
      <c r="BL283" s="1387"/>
      <c r="BM283" s="1863"/>
      <c r="BN283" s="1863"/>
      <c r="BO283" s="1387"/>
      <c r="BP283" s="1387"/>
      <c r="BQ283" s="1387"/>
      <c r="BR283" s="1387"/>
      <c r="BS283" s="1863"/>
      <c r="BT283" s="1387"/>
      <c r="BU283" s="1387"/>
      <c r="BV283" s="771"/>
      <c r="BW283" s="1387"/>
      <c r="BX283" s="1387"/>
      <c r="BY283" s="1387"/>
      <c r="BZ283" s="1387"/>
      <c r="CA283" s="1387"/>
      <c r="CB283" s="1859"/>
      <c r="CC283" s="793"/>
      <c r="CD283" s="793"/>
      <c r="CE283" s="793"/>
      <c r="CF283" s="793"/>
      <c r="CG283" s="1868">
        <v>11</v>
      </c>
    </row>
    <row s="12874" customFormat="1" customHeight="1" ht="11.549999999999999">
      <c r="A284" s="1214"/>
      <c r="B284" s="1863"/>
      <c r="C284" s="1863"/>
      <c r="D284" s="578"/>
      <c r="J284" s="4250"/>
      <c r="K284" s="4250"/>
      <c r="L284" s="4250"/>
      <c r="M284" s="4250"/>
      <c r="N284" s="4250"/>
      <c r="O284" s="4250"/>
      <c r="P284" s="10164"/>
      <c r="Q284" s="10164"/>
      <c r="R284" s="10164"/>
      <c r="S284" s="10164"/>
      <c r="T284" s="10164"/>
      <c r="U284" s="10164"/>
      <c r="V284" s="10164"/>
      <c r="W284" s="10164"/>
      <c r="X284" s="10164"/>
      <c r="Y284" s="10164"/>
      <c r="Z284" s="10164"/>
      <c r="AA284" s="10164"/>
      <c r="AB284" s="10164"/>
      <c r="AC284" s="10164"/>
      <c r="AD284" s="10164"/>
      <c r="AE284" s="10164"/>
      <c r="AF284" s="10164"/>
      <c r="AG284" s="10164"/>
      <c r="AH284" s="10164"/>
      <c r="AI284" s="10164"/>
      <c r="AJ284" s="10164"/>
      <c r="AK284" s="10164"/>
      <c r="AL284" s="10164"/>
      <c r="AM284" s="10164"/>
      <c r="AN284" s="10164"/>
      <c r="AO284" s="10164"/>
      <c r="AP284" s="10164"/>
      <c r="AQ284" s="10164"/>
      <c r="AR284" s="10164"/>
      <c r="AS284" s="10164"/>
      <c r="AT284" s="10164"/>
      <c r="AU284" s="10164"/>
      <c r="AV284" s="10164"/>
      <c r="AW284" s="10164"/>
      <c r="AX284" s="10164"/>
      <c r="AY284" s="10164"/>
      <c r="AZ284" s="10164"/>
      <c r="BA284" s="10164"/>
      <c r="BB284" s="10164"/>
      <c r="BC284" s="10164"/>
      <c r="BD284" s="10164"/>
      <c r="BE284" s="10164"/>
      <c r="BF284" s="10164"/>
      <c r="BG284" s="10164"/>
      <c r="BH284" s="10164"/>
      <c r="BI284" s="10164"/>
      <c r="BJ284" s="10164"/>
      <c r="BL284" s="1387"/>
      <c r="BM284" s="1863"/>
      <c r="BN284" s="1863"/>
      <c r="BO284" s="1387"/>
      <c r="BP284" s="1387"/>
      <c r="BQ284" s="1387"/>
      <c r="BR284" s="1387"/>
      <c r="BS284" s="1863"/>
      <c r="BT284" s="1387"/>
      <c r="BU284" s="1387"/>
      <c r="BV284" s="771"/>
      <c r="BW284" s="1387"/>
      <c r="BX284" s="1387"/>
      <c r="BY284" s="1387"/>
      <c r="BZ284" s="1387"/>
      <c r="CA284" s="1387"/>
      <c r="CB284" s="1859"/>
      <c r="CC284" s="793"/>
      <c r="CD284" s="793"/>
      <c r="CE284" s="793"/>
      <c r="CF284" s="793"/>
      <c r="CG284" s="1868">
        <v>11</v>
      </c>
    </row>
    <row s="12874" customFormat="1" customHeight="1" ht="11.549999999999999">
      <c r="A285" s="1214"/>
      <c r="B285" s="1863"/>
      <c r="C285" s="1863"/>
      <c r="D285" s="578"/>
      <c r="J285" s="4250"/>
      <c r="K285" s="4250"/>
      <c r="L285" s="4250"/>
      <c r="M285" s="4250"/>
      <c r="N285" s="4250"/>
      <c r="O285" s="4250"/>
      <c r="P285" s="10164"/>
      <c r="Q285" s="10164"/>
      <c r="R285" s="10164"/>
      <c r="S285" s="10164"/>
      <c r="T285" s="10164"/>
      <c r="U285" s="10164"/>
      <c r="V285" s="10164"/>
      <c r="W285" s="10164"/>
      <c r="X285" s="10164"/>
      <c r="Y285" s="10164"/>
      <c r="Z285" s="10164"/>
      <c r="AA285" s="10164"/>
      <c r="AB285" s="10164"/>
      <c r="AC285" s="10164"/>
      <c r="AD285" s="10164"/>
      <c r="AE285" s="10164"/>
      <c r="AF285" s="10164"/>
      <c r="AG285" s="10164"/>
      <c r="AH285" s="10164"/>
      <c r="AI285" s="10164"/>
      <c r="AJ285" s="10164"/>
      <c r="AK285" s="10164"/>
      <c r="AL285" s="10164"/>
      <c r="AM285" s="10164"/>
      <c r="AN285" s="10164"/>
      <c r="AO285" s="10164"/>
      <c r="AP285" s="10164"/>
      <c r="AQ285" s="10164"/>
      <c r="AR285" s="10164"/>
      <c r="AS285" s="10164"/>
      <c r="AT285" s="10164"/>
      <c r="AU285" s="10164"/>
      <c r="AV285" s="10164"/>
      <c r="AW285" s="10164"/>
      <c r="AX285" s="10164"/>
      <c r="AY285" s="10164"/>
      <c r="AZ285" s="10164"/>
      <c r="BA285" s="10164"/>
      <c r="BB285" s="10164"/>
      <c r="BC285" s="10164"/>
      <c r="BD285" s="10164"/>
      <c r="BE285" s="10164"/>
      <c r="BF285" s="10164"/>
      <c r="BG285" s="10164"/>
      <c r="BH285" s="10164"/>
      <c r="BI285" s="10164"/>
      <c r="BJ285" s="10164"/>
      <c r="BL285" s="1387"/>
      <c r="BM285" s="1863"/>
      <c r="BN285" s="1863"/>
      <c r="BO285" s="1387"/>
      <c r="BP285" s="1387"/>
      <c r="BQ285" s="1387"/>
      <c r="BR285" s="1387"/>
      <c r="BS285" s="1863"/>
      <c r="BT285" s="1387"/>
      <c r="BU285" s="1387"/>
      <c r="BV285" s="771"/>
      <c r="BW285" s="1387"/>
      <c r="BX285" s="1387"/>
      <c r="BY285" s="1387"/>
      <c r="BZ285" s="1387"/>
      <c r="CA285" s="1387"/>
      <c r="CB285" s="1859"/>
      <c r="CC285" s="793"/>
      <c r="CD285" s="793"/>
      <c r="CE285" s="793"/>
      <c r="CF285" s="793"/>
      <c r="CG285" s="1868">
        <v>11</v>
      </c>
    </row>
    <row s="12874" customFormat="1" customHeight="1" ht="11.549999999999999">
      <c r="A286" s="1214"/>
      <c r="B286" s="1863"/>
      <c r="C286" s="1863"/>
      <c r="D286" s="578"/>
      <c r="J286" s="4250"/>
      <c r="K286" s="4250"/>
      <c r="L286" s="4250"/>
      <c r="M286" s="4250"/>
      <c r="N286" s="4250"/>
      <c r="O286" s="4250"/>
      <c r="P286" s="10164"/>
      <c r="Q286" s="10164"/>
      <c r="R286" s="10164"/>
      <c r="S286" s="10164"/>
      <c r="T286" s="10164"/>
      <c r="U286" s="10164"/>
      <c r="V286" s="10164"/>
      <c r="W286" s="10164"/>
      <c r="X286" s="10164"/>
      <c r="Y286" s="10164"/>
      <c r="Z286" s="10164"/>
      <c r="AA286" s="10164"/>
      <c r="AB286" s="10164"/>
      <c r="AC286" s="10164"/>
      <c r="AD286" s="10164"/>
      <c r="AE286" s="10164"/>
      <c r="AF286" s="10164"/>
      <c r="AG286" s="10164"/>
      <c r="AH286" s="10164"/>
      <c r="AI286" s="10164"/>
      <c r="AJ286" s="10164"/>
      <c r="AK286" s="10164"/>
      <c r="AL286" s="10164"/>
      <c r="AM286" s="10164"/>
      <c r="AN286" s="10164"/>
      <c r="AO286" s="10164"/>
      <c r="AP286" s="10164"/>
      <c r="AQ286" s="10164"/>
      <c r="AR286" s="10164"/>
      <c r="AS286" s="10164"/>
      <c r="AT286" s="10164"/>
      <c r="AU286" s="10164"/>
      <c r="AV286" s="10164"/>
      <c r="AW286" s="10164"/>
      <c r="AX286" s="10164"/>
      <c r="AY286" s="10164"/>
      <c r="AZ286" s="10164"/>
      <c r="BA286" s="10164"/>
      <c r="BB286" s="10164"/>
      <c r="BC286" s="10164"/>
      <c r="BD286" s="10164"/>
      <c r="BE286" s="10164"/>
      <c r="BF286" s="10164"/>
      <c r="BG286" s="10164"/>
      <c r="BH286" s="10164"/>
      <c r="BI286" s="10164"/>
      <c r="BJ286" s="10164"/>
      <c r="BL286" s="1387"/>
      <c r="BM286" s="1863"/>
      <c r="BN286" s="1863"/>
      <c r="BO286" s="1387"/>
      <c r="BP286" s="1387"/>
      <c r="BQ286" s="1387"/>
      <c r="BR286" s="1387"/>
      <c r="BS286" s="1863"/>
      <c r="BT286" s="1387"/>
      <c r="BU286" s="1387"/>
      <c r="BV286" s="771"/>
      <c r="BW286" s="1387"/>
      <c r="BX286" s="1387"/>
      <c r="BY286" s="1387"/>
      <c r="BZ286" s="1387"/>
      <c r="CA286" s="1387"/>
      <c r="CB286" s="1859"/>
      <c r="CC286" s="793"/>
      <c r="CD286" s="793"/>
      <c r="CE286" s="793"/>
      <c r="CF286" s="793"/>
      <c r="CG286" s="1868">
        <v>11</v>
      </c>
    </row>
    <row s="12874" customFormat="1" customHeight="1" ht="11.549999999999999">
      <c r="A287" s="1214"/>
      <c r="B287" s="1863"/>
      <c r="C287" s="1863"/>
      <c r="D287" s="578"/>
      <c r="J287" s="4250"/>
      <c r="K287" s="4250"/>
      <c r="L287" s="4250"/>
      <c r="M287" s="4250"/>
      <c r="N287" s="4250"/>
      <c r="O287" s="4250"/>
      <c r="P287" s="10164"/>
      <c r="Q287" s="10164"/>
      <c r="R287" s="10164"/>
      <c r="S287" s="10164"/>
      <c r="T287" s="10164"/>
      <c r="U287" s="10164"/>
      <c r="V287" s="10164"/>
      <c r="W287" s="10164"/>
      <c r="X287" s="10164"/>
      <c r="Y287" s="10164"/>
      <c r="Z287" s="10164"/>
      <c r="AA287" s="10164"/>
      <c r="AB287" s="10164"/>
      <c r="AC287" s="10164"/>
      <c r="AD287" s="10164"/>
      <c r="AE287" s="10164"/>
      <c r="AF287" s="10164"/>
      <c r="AG287" s="10164"/>
      <c r="AH287" s="10164"/>
      <c r="AI287" s="10164"/>
      <c r="AJ287" s="10164"/>
      <c r="AK287" s="10164"/>
      <c r="AL287" s="10164"/>
      <c r="AM287" s="10164"/>
      <c r="AN287" s="10164"/>
      <c r="AO287" s="10164"/>
      <c r="AP287" s="10164"/>
      <c r="AQ287" s="10164"/>
      <c r="AR287" s="10164"/>
      <c r="AS287" s="10164"/>
      <c r="AT287" s="10164"/>
      <c r="AU287" s="10164"/>
      <c r="AV287" s="10164"/>
      <c r="AW287" s="10164"/>
      <c r="AX287" s="10164"/>
      <c r="AY287" s="10164"/>
      <c r="AZ287" s="10164"/>
      <c r="BA287" s="10164"/>
      <c r="BB287" s="10164"/>
      <c r="BC287" s="10164"/>
      <c r="BD287" s="10164"/>
      <c r="BE287" s="10164"/>
      <c r="BF287" s="10164"/>
      <c r="BG287" s="10164"/>
      <c r="BH287" s="10164"/>
      <c r="BI287" s="10164"/>
      <c r="BJ287" s="10164"/>
      <c r="BL287" s="1387"/>
      <c r="BM287" s="1863"/>
      <c r="BN287" s="1863"/>
      <c r="BO287" s="1387"/>
      <c r="BP287" s="1387"/>
      <c r="BQ287" s="1387"/>
      <c r="BR287" s="1387"/>
      <c r="BS287" s="1863"/>
      <c r="BT287" s="1387"/>
      <c r="BU287" s="1387"/>
      <c r="BV287" s="771"/>
      <c r="BW287" s="1387"/>
      <c r="BX287" s="1387"/>
      <c r="BY287" s="1387"/>
      <c r="BZ287" s="1387"/>
      <c r="CA287" s="1387"/>
      <c r="CB287" s="1859"/>
      <c r="CC287" s="793"/>
      <c r="CD287" s="793"/>
      <c r="CE287" s="793"/>
      <c r="CF287" s="793"/>
      <c r="CG287" s="1868">
        <v>11</v>
      </c>
    </row>
    <row s="12874" customFormat="1" customHeight="1" ht="11.549999999999999">
      <c r="A288" s="1214"/>
      <c r="B288" s="1863"/>
      <c r="C288" s="1863"/>
      <c r="D288" s="578"/>
      <c r="J288" s="4250"/>
      <c r="K288" s="4250"/>
      <c r="L288" s="4250"/>
      <c r="M288" s="4250"/>
      <c r="N288" s="4250"/>
      <c r="O288" s="4250"/>
      <c r="P288" s="10164"/>
      <c r="Q288" s="10164"/>
      <c r="R288" s="10164"/>
      <c r="S288" s="10164"/>
      <c r="T288" s="10164"/>
      <c r="U288" s="10164"/>
      <c r="V288" s="10164"/>
      <c r="W288" s="10164"/>
      <c r="X288" s="10164"/>
      <c r="Y288" s="10164"/>
      <c r="Z288" s="10164"/>
      <c r="AA288" s="10164"/>
      <c r="AB288" s="10164"/>
      <c r="AC288" s="10164"/>
      <c r="AD288" s="10164"/>
      <c r="AE288" s="10164"/>
      <c r="AF288" s="10164"/>
      <c r="AG288" s="10164"/>
      <c r="AH288" s="10164"/>
      <c r="AI288" s="10164"/>
      <c r="AJ288" s="10164"/>
      <c r="AK288" s="10164"/>
      <c r="AL288" s="10164"/>
      <c r="AM288" s="10164"/>
      <c r="AN288" s="10164"/>
      <c r="AO288" s="10164"/>
      <c r="AP288" s="10164"/>
      <c r="AQ288" s="10164"/>
      <c r="AR288" s="10164"/>
      <c r="AS288" s="10164"/>
      <c r="AT288" s="10164"/>
      <c r="AU288" s="10164"/>
      <c r="AV288" s="10164"/>
      <c r="AW288" s="10164"/>
      <c r="AX288" s="10164"/>
      <c r="AY288" s="10164"/>
      <c r="AZ288" s="10164"/>
      <c r="BA288" s="10164"/>
      <c r="BB288" s="10164"/>
      <c r="BC288" s="10164"/>
      <c r="BD288" s="10164"/>
      <c r="BE288" s="10164"/>
      <c r="BF288" s="10164"/>
      <c r="BG288" s="10164"/>
      <c r="BH288" s="10164"/>
      <c r="BI288" s="10164"/>
      <c r="BJ288" s="10164"/>
      <c r="BL288" s="1387"/>
      <c r="BM288" s="1863"/>
      <c r="BN288" s="1863"/>
      <c r="BO288" s="1387"/>
      <c r="BP288" s="1387"/>
      <c r="BQ288" s="1387"/>
      <c r="BR288" s="1387"/>
      <c r="BS288" s="1863"/>
      <c r="BT288" s="1387"/>
      <c r="BU288" s="1387"/>
      <c r="BV288" s="771"/>
      <c r="BW288" s="1387"/>
      <c r="BX288" s="1387"/>
      <c r="BY288" s="1387"/>
      <c r="BZ288" s="1387"/>
      <c r="CA288" s="1387"/>
      <c r="CB288" s="1859"/>
      <c r="CC288" s="793"/>
      <c r="CD288" s="793"/>
      <c r="CE288" s="793"/>
      <c r="CF288" s="793"/>
      <c r="CG288" s="1868">
        <v>11</v>
      </c>
    </row>
    <row customHeight="1" ht="11.549999999999999">
      <c r="J289" s="4065"/>
      <c r="K289" s="4065"/>
      <c r="L289" s="4065"/>
      <c r="M289" s="4065"/>
      <c r="N289" s="4065"/>
      <c r="O289" s="4065"/>
      <c r="P289" s="9665"/>
      <c r="Q289" s="9665"/>
      <c r="R289" s="9665"/>
      <c r="S289" s="9665"/>
      <c r="T289" s="9665"/>
      <c r="U289" s="9665"/>
      <c r="V289" s="9665"/>
      <c r="W289" s="9665"/>
      <c r="X289" s="9665"/>
      <c r="Y289" s="9665"/>
      <c r="Z289" s="9665"/>
      <c r="AA289" s="9665"/>
      <c r="AB289" s="9665"/>
      <c r="AC289" s="9665"/>
      <c r="AD289" s="9665"/>
      <c r="AE289" s="9665"/>
      <c r="AF289" s="9665"/>
      <c r="AG289" s="9665"/>
      <c r="AH289" s="9665"/>
      <c r="AI289" s="9665"/>
      <c r="AJ289" s="9665"/>
      <c r="AK289" s="9665"/>
      <c r="AL289" s="9665"/>
      <c r="AM289" s="9665"/>
      <c r="AN289" s="9665"/>
      <c r="AO289" s="9665"/>
      <c r="AP289" s="9665"/>
      <c r="AQ289" s="9665"/>
      <c r="AR289" s="9665"/>
      <c r="AS289" s="9665"/>
      <c r="AT289" s="9665"/>
      <c r="AU289" s="9665"/>
      <c r="AV289" s="9665"/>
      <c r="AW289" s="9665"/>
      <c r="AX289" s="9665"/>
      <c r="AY289" s="9665"/>
      <c r="AZ289" s="9665"/>
      <c r="BA289" s="9665"/>
      <c r="BB289" s="9665"/>
      <c r="BC289" s="9665"/>
      <c r="BD289" s="9665"/>
      <c r="BE289" s="9665"/>
      <c r="BF289" s="9665"/>
      <c r="BG289" s="9665"/>
      <c r="BH289" s="9665"/>
      <c r="BI289" s="9665"/>
      <c r="BJ289" s="9665"/>
      <c r="CG289" s="1858">
        <v>11</v>
      </c>
    </row>
    <row customHeight="1" ht="11.549999999999999">
      <c r="J290" s="4065"/>
      <c r="K290" s="4065"/>
      <c r="L290" s="4065"/>
      <c r="M290" s="4065"/>
      <c r="N290" s="4065"/>
      <c r="O290" s="4065"/>
      <c r="P290" s="9665"/>
      <c r="Q290" s="9665"/>
      <c r="R290" s="9665"/>
      <c r="S290" s="9665"/>
      <c r="T290" s="9665"/>
      <c r="U290" s="9665"/>
      <c r="V290" s="9665"/>
      <c r="W290" s="9665"/>
      <c r="X290" s="9665"/>
      <c r="Y290" s="9665"/>
      <c r="Z290" s="9665"/>
      <c r="AA290" s="9665"/>
      <c r="AB290" s="9665"/>
      <c r="AC290" s="9665"/>
      <c r="AD290" s="9665"/>
      <c r="AE290" s="9665"/>
      <c r="AF290" s="9665"/>
      <c r="AG290" s="9665"/>
      <c r="AH290" s="9665"/>
      <c r="AI290" s="9665"/>
      <c r="AJ290" s="9665"/>
      <c r="AK290" s="9665"/>
      <c r="AL290" s="9665"/>
      <c r="AM290" s="9665"/>
      <c r="AN290" s="9665"/>
      <c r="AO290" s="9665"/>
      <c r="AP290" s="9665"/>
      <c r="AQ290" s="9665"/>
      <c r="AR290" s="9665"/>
      <c r="AS290" s="9665"/>
      <c r="AT290" s="9665"/>
      <c r="AU290" s="9665"/>
      <c r="AV290" s="9665"/>
      <c r="AW290" s="9665"/>
      <c r="AX290" s="9665"/>
      <c r="AY290" s="9665"/>
      <c r="AZ290" s="9665"/>
      <c r="BA290" s="9665"/>
      <c r="BB290" s="9665"/>
      <c r="BC290" s="9665"/>
      <c r="BD290" s="9665"/>
      <c r="BE290" s="9665"/>
      <c r="BF290" s="9665"/>
      <c r="BG290" s="9665"/>
      <c r="BH290" s="9665"/>
      <c r="BI290" s="9665"/>
      <c r="BJ290" s="9665"/>
      <c r="CG290" s="1858">
        <v>11</v>
      </c>
    </row>
    <row customHeight="1" ht="11.549999999999999">
      <c r="J291" s="4065"/>
      <c r="K291" s="4065"/>
      <c r="L291" s="4065"/>
      <c r="M291" s="4065"/>
      <c r="N291" s="4065"/>
      <c r="O291" s="4065"/>
      <c r="P291" s="9665"/>
      <c r="Q291" s="9665"/>
      <c r="R291" s="9665"/>
      <c r="S291" s="9665"/>
      <c r="T291" s="9665"/>
      <c r="U291" s="9665"/>
      <c r="V291" s="9665"/>
      <c r="W291" s="9665"/>
      <c r="X291" s="9665"/>
      <c r="Y291" s="9665"/>
      <c r="Z291" s="9665"/>
      <c r="AA291" s="9665"/>
      <c r="AB291" s="9665"/>
      <c r="AC291" s="9665"/>
      <c r="AD291" s="9665"/>
      <c r="AE291" s="9665"/>
      <c r="AF291" s="9665"/>
      <c r="AG291" s="9665"/>
      <c r="AH291" s="9665"/>
      <c r="AI291" s="9665"/>
      <c r="AJ291" s="9665"/>
      <c r="AK291" s="9665"/>
      <c r="AL291" s="9665"/>
      <c r="AM291" s="9665"/>
      <c r="AN291" s="9665"/>
      <c r="AO291" s="9665"/>
      <c r="AP291" s="9665"/>
      <c r="AQ291" s="9665"/>
      <c r="AR291" s="9665"/>
      <c r="AS291" s="9665"/>
      <c r="AT291" s="9665"/>
      <c r="AU291" s="9665"/>
      <c r="AV291" s="9665"/>
      <c r="AW291" s="9665"/>
      <c r="AX291" s="9665"/>
      <c r="AY291" s="9665"/>
      <c r="AZ291" s="9665"/>
      <c r="BA291" s="9665"/>
      <c r="BB291" s="9665"/>
      <c r="BC291" s="9665"/>
      <c r="BD291" s="9665"/>
      <c r="BE291" s="9665"/>
      <c r="BF291" s="9665"/>
      <c r="BG291" s="9665"/>
      <c r="BH291" s="9665"/>
      <c r="BI291" s="9665"/>
      <c r="BJ291" s="9665"/>
      <c r="CG291" s="1858">
        <v>11</v>
      </c>
    </row>
    <row customHeight="1" ht="11.549999999999999">
      <c r="A292" s="1217"/>
      <c r="B292" s="1858"/>
      <c r="D292" s="1858"/>
      <c r="J292" s="4065"/>
      <c r="K292" s="4065"/>
      <c r="L292" s="4065"/>
      <c r="M292" s="4065"/>
      <c r="N292" s="4065"/>
      <c r="O292" s="4065"/>
      <c r="P292" s="9665"/>
      <c r="Q292" s="9665"/>
      <c r="R292" s="9665"/>
      <c r="S292" s="9665"/>
      <c r="T292" s="9665"/>
      <c r="U292" s="9665"/>
      <c r="V292" s="9665"/>
      <c r="W292" s="9665"/>
      <c r="X292" s="9665"/>
      <c r="Y292" s="9665"/>
      <c r="Z292" s="9665"/>
      <c r="AA292" s="9665"/>
      <c r="AB292" s="9665"/>
      <c r="AC292" s="9665"/>
      <c r="AD292" s="9665"/>
      <c r="AE292" s="9665"/>
      <c r="AF292" s="9665"/>
      <c r="AG292" s="9665"/>
      <c r="AH292" s="9665"/>
      <c r="AI292" s="9665"/>
      <c r="AJ292" s="9665"/>
      <c r="AK292" s="9665"/>
      <c r="AL292" s="9665"/>
      <c r="AM292" s="9665"/>
      <c r="AN292" s="9665"/>
      <c r="AO292" s="9665"/>
      <c r="AP292" s="9665"/>
      <c r="AQ292" s="9665"/>
      <c r="AR292" s="9665"/>
      <c r="AS292" s="9665"/>
      <c r="AT292" s="9665"/>
      <c r="AU292" s="9665"/>
      <c r="AV292" s="9665"/>
      <c r="AW292" s="9665"/>
      <c r="AX292" s="9665"/>
      <c r="AY292" s="9665"/>
      <c r="AZ292" s="9665"/>
      <c r="BA292" s="9665"/>
      <c r="BB292" s="9665"/>
      <c r="BC292" s="9665"/>
      <c r="BD292" s="9665"/>
      <c r="BE292" s="9665"/>
      <c r="BF292" s="9665"/>
      <c r="BG292" s="9665"/>
      <c r="BH292" s="9665"/>
      <c r="BI292" s="9665"/>
      <c r="BJ292" s="9665"/>
      <c r="BL292" s="1858"/>
      <c r="BO292" s="1858"/>
      <c r="BP292" s="1858"/>
      <c r="BQ292" s="1858"/>
      <c r="BR292" s="1858"/>
      <c r="BT292" s="1858"/>
      <c r="BU292" s="1858"/>
      <c r="BV292" s="1858"/>
      <c r="BW292" s="1858"/>
      <c r="BX292" s="1858"/>
      <c r="BY292" s="1858"/>
      <c r="BZ292" s="1858"/>
      <c r="CA292" s="1858"/>
      <c r="CB292" s="1858"/>
      <c r="CC292" s="1858"/>
      <c r="CD292" s="1858"/>
      <c r="CE292" s="1858"/>
      <c r="CF292" s="1858"/>
      <c r="CG292" s="1858">
        <v>11</v>
      </c>
    </row>
    <row customHeight="1" ht="11.549999999999999">
      <c r="A293" s="1217"/>
      <c r="B293" s="1858"/>
      <c r="D293" s="1858"/>
      <c r="J293" s="4065"/>
      <c r="K293" s="4065"/>
      <c r="L293" s="4065"/>
      <c r="M293" s="4065"/>
      <c r="N293" s="4065"/>
      <c r="O293" s="4065"/>
      <c r="P293" s="9665"/>
      <c r="Q293" s="9665"/>
      <c r="R293" s="9665"/>
      <c r="S293" s="9665"/>
      <c r="T293" s="9665"/>
      <c r="U293" s="9665"/>
      <c r="V293" s="9665"/>
      <c r="W293" s="9665"/>
      <c r="X293" s="9665"/>
      <c r="Y293" s="9665"/>
      <c r="Z293" s="9665"/>
      <c r="AA293" s="9665"/>
      <c r="AB293" s="9665"/>
      <c r="AC293" s="9665"/>
      <c r="AD293" s="9665"/>
      <c r="AE293" s="9665"/>
      <c r="AF293" s="9665"/>
      <c r="AG293" s="9665"/>
      <c r="AH293" s="9665"/>
      <c r="AI293" s="9665"/>
      <c r="AJ293" s="9665"/>
      <c r="AK293" s="9665"/>
      <c r="AL293" s="9665"/>
      <c r="AM293" s="9665"/>
      <c r="AN293" s="9665"/>
      <c r="AO293" s="9665"/>
      <c r="AP293" s="9665"/>
      <c r="AQ293" s="9665"/>
      <c r="AR293" s="9665"/>
      <c r="AS293" s="9665"/>
      <c r="AT293" s="9665"/>
      <c r="AU293" s="9665"/>
      <c r="AV293" s="9665"/>
      <c r="AW293" s="9665"/>
      <c r="AX293" s="9665"/>
      <c r="AY293" s="9665"/>
      <c r="AZ293" s="9665"/>
      <c r="BA293" s="9665"/>
      <c r="BB293" s="9665"/>
      <c r="BC293" s="9665"/>
      <c r="BD293" s="9665"/>
      <c r="BE293" s="9665"/>
      <c r="BF293" s="9665"/>
      <c r="BG293" s="9665"/>
      <c r="BH293" s="9665"/>
      <c r="BI293" s="9665"/>
      <c r="BJ293" s="9665"/>
      <c r="BL293" s="1858"/>
      <c r="BO293" s="1858"/>
      <c r="BP293" s="1858"/>
      <c r="BQ293" s="1858"/>
      <c r="BR293" s="1858"/>
      <c r="BT293" s="1858"/>
      <c r="BU293" s="1858"/>
      <c r="BV293" s="1858"/>
      <c r="BW293" s="1858"/>
      <c r="BX293" s="1858"/>
      <c r="BY293" s="1858"/>
      <c r="BZ293" s="1858"/>
      <c r="CA293" s="1858"/>
      <c r="CB293" s="1858"/>
      <c r="CC293" s="1858"/>
      <c r="CD293" s="1858"/>
      <c r="CE293" s="1858"/>
      <c r="CF293" s="1858"/>
      <c r="CG293" s="1858">
        <v>11</v>
      </c>
    </row>
    <row customHeight="1" ht="11.549999999999999">
      <c r="A294" s="1217"/>
      <c r="B294" s="1858"/>
      <c r="D294" s="1858"/>
      <c r="J294" s="4065"/>
      <c r="K294" s="4065"/>
      <c r="L294" s="4065"/>
      <c r="M294" s="4065"/>
      <c r="N294" s="4065"/>
      <c r="O294" s="4065"/>
      <c r="P294" s="9665"/>
      <c r="Q294" s="9665"/>
      <c r="R294" s="9665"/>
      <c r="S294" s="9665"/>
      <c r="T294" s="9665"/>
      <c r="U294" s="9665"/>
      <c r="V294" s="9665"/>
      <c r="W294" s="9665"/>
      <c r="X294" s="9665"/>
      <c r="Y294" s="9665"/>
      <c r="Z294" s="9665"/>
      <c r="AA294" s="9665"/>
      <c r="AB294" s="9665"/>
      <c r="AC294" s="9665"/>
      <c r="AD294" s="9665"/>
      <c r="AE294" s="9665"/>
      <c r="AF294" s="9665"/>
      <c r="AG294" s="9665"/>
      <c r="AH294" s="9665"/>
      <c r="AI294" s="9665"/>
      <c r="AJ294" s="9665"/>
      <c r="AK294" s="9665"/>
      <c r="AL294" s="9665"/>
      <c r="AM294" s="9665"/>
      <c r="AN294" s="9665"/>
      <c r="AO294" s="9665"/>
      <c r="AP294" s="9665"/>
      <c r="AQ294" s="9665"/>
      <c r="AR294" s="9665"/>
      <c r="AS294" s="9665"/>
      <c r="AT294" s="9665"/>
      <c r="AU294" s="9665"/>
      <c r="AV294" s="9665"/>
      <c r="AW294" s="9665"/>
      <c r="AX294" s="9665"/>
      <c r="AY294" s="9665"/>
      <c r="AZ294" s="9665"/>
      <c r="BA294" s="9665"/>
      <c r="BB294" s="9665"/>
      <c r="BC294" s="9665"/>
      <c r="BD294" s="9665"/>
      <c r="BE294" s="9665"/>
      <c r="BF294" s="9665"/>
      <c r="BG294" s="9665"/>
      <c r="BH294" s="9665"/>
      <c r="BI294" s="9665"/>
      <c r="BJ294" s="9665"/>
      <c r="BL294" s="1858"/>
      <c r="BO294" s="1858"/>
      <c r="BP294" s="1858"/>
      <c r="BQ294" s="1858"/>
      <c r="BR294" s="1858"/>
      <c r="BT294" s="1858"/>
      <c r="BU294" s="1858"/>
      <c r="BV294" s="1858"/>
      <c r="BW294" s="1858"/>
      <c r="BX294" s="1858"/>
      <c r="BY294" s="1858"/>
      <c r="BZ294" s="1858"/>
      <c r="CA294" s="1858"/>
      <c r="CB294" s="1858"/>
      <c r="CC294" s="1858"/>
      <c r="CD294" s="1858"/>
      <c r="CE294" s="1858"/>
      <c r="CF294" s="1858"/>
      <c r="CG294" s="1858">
        <v>11</v>
      </c>
    </row>
    <row customHeight="1" ht="11.549999999999999">
      <c r="A295" s="1217"/>
      <c r="B295" s="1858"/>
      <c r="D295" s="1858"/>
      <c r="J295" s="4065"/>
      <c r="K295" s="4065"/>
      <c r="L295" s="4065"/>
      <c r="M295" s="4065"/>
      <c r="N295" s="4065"/>
      <c r="O295" s="4065"/>
      <c r="P295" s="9665"/>
      <c r="Q295" s="9665"/>
      <c r="R295" s="9665"/>
      <c r="S295" s="9665"/>
      <c r="T295" s="9665"/>
      <c r="U295" s="9665"/>
      <c r="V295" s="9665"/>
      <c r="W295" s="9665"/>
      <c r="X295" s="9665"/>
      <c r="Y295" s="9665"/>
      <c r="Z295" s="9665"/>
      <c r="AA295" s="9665"/>
      <c r="AB295" s="9665"/>
      <c r="AC295" s="9665"/>
      <c r="AD295" s="9665"/>
      <c r="AE295" s="9665"/>
      <c r="AF295" s="9665"/>
      <c r="AG295" s="9665"/>
      <c r="AH295" s="9665"/>
      <c r="AI295" s="9665"/>
      <c r="AJ295" s="9665"/>
      <c r="AK295" s="9665"/>
      <c r="AL295" s="9665"/>
      <c r="AM295" s="9665"/>
      <c r="AN295" s="9665"/>
      <c r="AO295" s="9665"/>
      <c r="AP295" s="9665"/>
      <c r="AQ295" s="9665"/>
      <c r="AR295" s="9665"/>
      <c r="AS295" s="9665"/>
      <c r="AT295" s="9665"/>
      <c r="AU295" s="9665"/>
      <c r="AV295" s="9665"/>
      <c r="AW295" s="9665"/>
      <c r="AX295" s="9665"/>
      <c r="AY295" s="9665"/>
      <c r="AZ295" s="9665"/>
      <c r="BA295" s="9665"/>
      <c r="BB295" s="9665"/>
      <c r="BC295" s="9665"/>
      <c r="BD295" s="9665"/>
      <c r="BE295" s="9665"/>
      <c r="BF295" s="9665"/>
      <c r="BG295" s="9665"/>
      <c r="BH295" s="9665"/>
      <c r="BI295" s="9665"/>
      <c r="BJ295" s="9665"/>
      <c r="BL295" s="1858"/>
      <c r="BO295" s="1858"/>
      <c r="BP295" s="1858"/>
      <c r="BQ295" s="1858"/>
      <c r="BR295" s="1858"/>
      <c r="BT295" s="1858"/>
      <c r="BU295" s="1858"/>
      <c r="BV295" s="1858"/>
      <c r="BW295" s="1858"/>
      <c r="BX295" s="1858"/>
      <c r="BY295" s="1858"/>
      <c r="BZ295" s="1858"/>
      <c r="CA295" s="1858"/>
      <c r="CB295" s="1858"/>
      <c r="CC295" s="1858"/>
      <c r="CD295" s="1858"/>
      <c r="CE295" s="1858"/>
      <c r="CF295" s="1858"/>
      <c r="CG295" s="1858">
        <v>11</v>
      </c>
    </row>
    <row customHeight="1" ht="11.549999999999999">
      <c r="A296" s="1217"/>
      <c r="B296" s="1858"/>
      <c r="D296" s="1858"/>
      <c r="J296" s="4065"/>
      <c r="K296" s="4065"/>
      <c r="L296" s="4065"/>
      <c r="M296" s="4065"/>
      <c r="N296" s="4065"/>
      <c r="O296" s="4065"/>
      <c r="P296" s="9665"/>
      <c r="Q296" s="9665"/>
      <c r="R296" s="9665"/>
      <c r="S296" s="9665"/>
      <c r="T296" s="9665"/>
      <c r="U296" s="9665"/>
      <c r="V296" s="9665"/>
      <c r="W296" s="9665"/>
      <c r="X296" s="9665"/>
      <c r="Y296" s="9665"/>
      <c r="Z296" s="9665"/>
      <c r="AA296" s="9665"/>
      <c r="AB296" s="9665"/>
      <c r="AC296" s="9665"/>
      <c r="AD296" s="9665"/>
      <c r="AE296" s="9665"/>
      <c r="AF296" s="9665"/>
      <c r="AG296" s="9665"/>
      <c r="AH296" s="9665"/>
      <c r="AI296" s="9665"/>
      <c r="AJ296" s="9665"/>
      <c r="AK296" s="9665"/>
      <c r="AL296" s="9665"/>
      <c r="AM296" s="9665"/>
      <c r="AN296" s="9665"/>
      <c r="AO296" s="9665"/>
      <c r="AP296" s="9665"/>
      <c r="AQ296" s="9665"/>
      <c r="AR296" s="9665"/>
      <c r="AS296" s="9665"/>
      <c r="AT296" s="9665"/>
      <c r="AU296" s="9665"/>
      <c r="AV296" s="9665"/>
      <c r="AW296" s="9665"/>
      <c r="AX296" s="9665"/>
      <c r="AY296" s="9665"/>
      <c r="AZ296" s="9665"/>
      <c r="BA296" s="9665"/>
      <c r="BB296" s="9665"/>
      <c r="BC296" s="9665"/>
      <c r="BD296" s="9665"/>
      <c r="BE296" s="9665"/>
      <c r="BF296" s="9665"/>
      <c r="BG296" s="9665"/>
      <c r="BH296" s="9665"/>
      <c r="BI296" s="9665"/>
      <c r="BJ296" s="9665"/>
      <c r="BL296" s="1858"/>
      <c r="BO296" s="1858"/>
      <c r="BP296" s="1858"/>
      <c r="BQ296" s="1858"/>
      <c r="BR296" s="1858"/>
      <c r="BT296" s="1858"/>
      <c r="BU296" s="1858"/>
      <c r="BV296" s="1858"/>
      <c r="BW296" s="1858"/>
      <c r="BX296" s="1858"/>
      <c r="BY296" s="1858"/>
      <c r="BZ296" s="1858"/>
      <c r="CA296" s="1858"/>
      <c r="CB296" s="1858"/>
      <c r="CC296" s="1858"/>
      <c r="CD296" s="1858"/>
      <c r="CE296" s="1858"/>
      <c r="CF296" s="1858"/>
      <c r="CG296" s="1858">
        <v>11</v>
      </c>
    </row>
    <row customHeight="1" ht="11.549999999999999">
      <c r="A297" s="1217"/>
      <c r="B297" s="1858"/>
      <c r="D297" s="1858"/>
      <c r="J297" s="4065"/>
      <c r="K297" s="4065"/>
      <c r="L297" s="4065"/>
      <c r="M297" s="4065"/>
      <c r="N297" s="4065"/>
      <c r="O297" s="4065"/>
      <c r="P297" s="9665"/>
      <c r="Q297" s="9665"/>
      <c r="R297" s="9665"/>
      <c r="S297" s="9665"/>
      <c r="T297" s="9665"/>
      <c r="U297" s="9665"/>
      <c r="V297" s="9665"/>
      <c r="W297" s="9665"/>
      <c r="X297" s="9665"/>
      <c r="Y297" s="9665"/>
      <c r="Z297" s="9665"/>
      <c r="AA297" s="9665"/>
      <c r="AB297" s="9665"/>
      <c r="AC297" s="9665"/>
      <c r="AD297" s="9665"/>
      <c r="AE297" s="9665"/>
      <c r="AF297" s="9665"/>
      <c r="AG297" s="9665"/>
      <c r="AH297" s="9665"/>
      <c r="AI297" s="9665"/>
      <c r="AJ297" s="9665"/>
      <c r="AK297" s="9665"/>
      <c r="AL297" s="9665"/>
      <c r="AM297" s="9665"/>
      <c r="AN297" s="9665"/>
      <c r="AO297" s="9665"/>
      <c r="AP297" s="9665"/>
      <c r="AQ297" s="9665"/>
      <c r="AR297" s="9665"/>
      <c r="AS297" s="9665"/>
      <c r="AT297" s="9665"/>
      <c r="AU297" s="9665"/>
      <c r="AV297" s="9665"/>
      <c r="AW297" s="9665"/>
      <c r="AX297" s="9665"/>
      <c r="AY297" s="9665"/>
      <c r="AZ297" s="9665"/>
      <c r="BA297" s="9665"/>
      <c r="BB297" s="9665"/>
      <c r="BC297" s="9665"/>
      <c r="BD297" s="9665"/>
      <c r="BE297" s="9665"/>
      <c r="BF297" s="9665"/>
      <c r="BG297" s="9665"/>
      <c r="BH297" s="9665"/>
      <c r="BI297" s="9665"/>
      <c r="BJ297" s="9665"/>
      <c r="BL297" s="1858"/>
      <c r="BO297" s="1858"/>
      <c r="BP297" s="1858"/>
      <c r="BQ297" s="1858"/>
      <c r="BR297" s="1858"/>
      <c r="BT297" s="1858"/>
      <c r="BU297" s="1858"/>
      <c r="BV297" s="1858"/>
      <c r="BW297" s="1858"/>
      <c r="BX297" s="1858"/>
      <c r="BY297" s="1858"/>
      <c r="BZ297" s="1858"/>
      <c r="CA297" s="1858"/>
      <c r="CB297" s="1858"/>
      <c r="CC297" s="1858"/>
      <c r="CD297" s="1858"/>
      <c r="CE297" s="1858"/>
      <c r="CF297" s="1858"/>
      <c r="CG297" s="1858">
        <v>11</v>
      </c>
    </row>
    <row customHeight="1" ht="11.549999999999999">
      <c r="A298" s="1217"/>
      <c r="B298" s="1858"/>
      <c r="D298" s="1858"/>
      <c r="J298" s="4065"/>
      <c r="K298" s="4065"/>
      <c r="L298" s="4065"/>
      <c r="M298" s="4065"/>
      <c r="N298" s="4065"/>
      <c r="O298" s="4065"/>
      <c r="P298" s="9665"/>
      <c r="Q298" s="9665"/>
      <c r="R298" s="9665"/>
      <c r="S298" s="9665"/>
      <c r="T298" s="9665"/>
      <c r="U298" s="9665"/>
      <c r="V298" s="9665"/>
      <c r="W298" s="9665"/>
      <c r="X298" s="9665"/>
      <c r="Y298" s="9665"/>
      <c r="Z298" s="9665"/>
      <c r="AA298" s="9665"/>
      <c r="AB298" s="9665"/>
      <c r="AC298" s="9665"/>
      <c r="AD298" s="9665"/>
      <c r="AE298" s="9665"/>
      <c r="AF298" s="9665"/>
      <c r="AG298" s="9665"/>
      <c r="AH298" s="9665"/>
      <c r="AI298" s="9665"/>
      <c r="AJ298" s="9665"/>
      <c r="AK298" s="9665"/>
      <c r="AL298" s="9665"/>
      <c r="AM298" s="9665"/>
      <c r="AN298" s="9665"/>
      <c r="AO298" s="9665"/>
      <c r="AP298" s="9665"/>
      <c r="AQ298" s="9665"/>
      <c r="AR298" s="9665"/>
      <c r="AS298" s="9665"/>
      <c r="AT298" s="9665"/>
      <c r="AU298" s="9665"/>
      <c r="AV298" s="9665"/>
      <c r="AW298" s="9665"/>
      <c r="AX298" s="9665"/>
      <c r="AY298" s="9665"/>
      <c r="AZ298" s="9665"/>
      <c r="BA298" s="9665"/>
      <c r="BB298" s="9665"/>
      <c r="BC298" s="9665"/>
      <c r="BD298" s="9665"/>
      <c r="BE298" s="9665"/>
      <c r="BF298" s="9665"/>
      <c r="BG298" s="9665"/>
      <c r="BH298" s="9665"/>
      <c r="BI298" s="9665"/>
      <c r="BJ298" s="9665"/>
      <c r="BL298" s="1858"/>
      <c r="BO298" s="1858"/>
      <c r="BP298" s="1858"/>
      <c r="BQ298" s="1858"/>
      <c r="BR298" s="1858"/>
      <c r="BT298" s="1858"/>
      <c r="BU298" s="1858"/>
      <c r="BV298" s="1858"/>
      <c r="BW298" s="1858"/>
      <c r="BX298" s="1858"/>
      <c r="BY298" s="1858"/>
      <c r="BZ298" s="1858"/>
      <c r="CA298" s="1858"/>
      <c r="CB298" s="1858"/>
      <c r="CC298" s="1858"/>
      <c r="CD298" s="1858"/>
      <c r="CE298" s="1858"/>
      <c r="CF298" s="1858"/>
      <c r="CG298" s="1858">
        <v>11</v>
      </c>
    </row>
    <row customHeight="1" ht="11.549999999999999">
      <c r="A299" s="1217"/>
      <c r="B299" s="1858"/>
      <c r="D299" s="1858"/>
      <c r="J299" s="4065"/>
      <c r="K299" s="4065"/>
      <c r="L299" s="4065"/>
      <c r="M299" s="4065"/>
      <c r="N299" s="4065"/>
      <c r="O299" s="4065"/>
      <c r="P299" s="9665"/>
      <c r="Q299" s="9665"/>
      <c r="R299" s="9665"/>
      <c r="S299" s="9665"/>
      <c r="T299" s="9665"/>
      <c r="U299" s="9665"/>
      <c r="V299" s="9665"/>
      <c r="W299" s="9665"/>
      <c r="X299" s="9665"/>
      <c r="Y299" s="9665"/>
      <c r="Z299" s="9665"/>
      <c r="AA299" s="9665"/>
      <c r="AB299" s="9665"/>
      <c r="AC299" s="9665"/>
      <c r="AD299" s="9665"/>
      <c r="AE299" s="9665"/>
      <c r="AF299" s="9665"/>
      <c r="AG299" s="9665"/>
      <c r="AH299" s="9665"/>
      <c r="AI299" s="9665"/>
      <c r="AJ299" s="9665"/>
      <c r="AK299" s="9665"/>
      <c r="AL299" s="9665"/>
      <c r="AM299" s="9665"/>
      <c r="AN299" s="9665"/>
      <c r="AO299" s="9665"/>
      <c r="AP299" s="9665"/>
      <c r="AQ299" s="9665"/>
      <c r="AR299" s="9665"/>
      <c r="AS299" s="9665"/>
      <c r="AT299" s="9665"/>
      <c r="AU299" s="9665"/>
      <c r="AV299" s="9665"/>
      <c r="AW299" s="9665"/>
      <c r="AX299" s="9665"/>
      <c r="AY299" s="9665"/>
      <c r="AZ299" s="9665"/>
      <c r="BA299" s="9665"/>
      <c r="BB299" s="9665"/>
      <c r="BC299" s="9665"/>
      <c r="BD299" s="9665"/>
      <c r="BE299" s="9665"/>
      <c r="BF299" s="9665"/>
      <c r="BG299" s="9665"/>
      <c r="BH299" s="9665"/>
      <c r="BI299" s="9665"/>
      <c r="BJ299" s="9665"/>
      <c r="BL299" s="1858"/>
      <c r="BO299" s="1858"/>
      <c r="BP299" s="1858"/>
      <c r="BQ299" s="1858"/>
      <c r="BR299" s="1858"/>
      <c r="BT299" s="1858"/>
      <c r="BU299" s="1858"/>
      <c r="BV299" s="1858"/>
      <c r="BW299" s="1858"/>
      <c r="BX299" s="1858"/>
      <c r="BY299" s="1858"/>
      <c r="BZ299" s="1858"/>
      <c r="CA299" s="1858"/>
      <c r="CB299" s="1858"/>
      <c r="CC299" s="1858"/>
      <c r="CD299" s="1858"/>
      <c r="CE299" s="1858"/>
      <c r="CF299" s="1858"/>
      <c r="CG299" s="1858">
        <v>11</v>
      </c>
    </row>
    <row customHeight="1" ht="11.549999999999999">
      <c r="A300" s="1217"/>
      <c r="B300" s="1858"/>
      <c r="D300" s="1858"/>
      <c r="J300" s="4065"/>
      <c r="K300" s="4065"/>
      <c r="L300" s="4065"/>
      <c r="M300" s="4065"/>
      <c r="N300" s="4065"/>
      <c r="O300" s="4065"/>
      <c r="P300" s="9665"/>
      <c r="Q300" s="9665"/>
      <c r="R300" s="9665"/>
      <c r="S300" s="9665"/>
      <c r="T300" s="9665"/>
      <c r="U300" s="9665"/>
      <c r="V300" s="9665"/>
      <c r="W300" s="9665"/>
      <c r="X300" s="9665"/>
      <c r="Y300" s="9665"/>
      <c r="Z300" s="9665"/>
      <c r="AA300" s="9665"/>
      <c r="AB300" s="9665"/>
      <c r="AC300" s="9665"/>
      <c r="AD300" s="9665"/>
      <c r="AE300" s="9665"/>
      <c r="AF300" s="9665"/>
      <c r="AG300" s="9665"/>
      <c r="AH300" s="9665"/>
      <c r="AI300" s="9665"/>
      <c r="AJ300" s="9665"/>
      <c r="AK300" s="9665"/>
      <c r="AL300" s="9665"/>
      <c r="AM300" s="9665"/>
      <c r="AN300" s="9665"/>
      <c r="AO300" s="9665"/>
      <c r="AP300" s="9665"/>
      <c r="AQ300" s="9665"/>
      <c r="AR300" s="9665"/>
      <c r="AS300" s="9665"/>
      <c r="AT300" s="9665"/>
      <c r="AU300" s="9665"/>
      <c r="AV300" s="9665"/>
      <c r="AW300" s="9665"/>
      <c r="AX300" s="9665"/>
      <c r="AY300" s="9665"/>
      <c r="AZ300" s="9665"/>
      <c r="BA300" s="9665"/>
      <c r="BB300" s="9665"/>
      <c r="BC300" s="9665"/>
      <c r="BD300" s="9665"/>
      <c r="BE300" s="9665"/>
      <c r="BF300" s="9665"/>
      <c r="BG300" s="9665"/>
      <c r="BH300" s="9665"/>
      <c r="BI300" s="9665"/>
      <c r="BJ300" s="9665"/>
      <c r="BL300" s="1858"/>
      <c r="BO300" s="1858"/>
      <c r="BP300" s="1858"/>
      <c r="BQ300" s="1858"/>
      <c r="BR300" s="1858"/>
      <c r="BT300" s="1858"/>
      <c r="BU300" s="1858"/>
      <c r="BV300" s="1858"/>
      <c r="BW300" s="1858"/>
      <c r="BX300" s="1858"/>
      <c r="BY300" s="1858"/>
      <c r="BZ300" s="1858"/>
      <c r="CA300" s="1858"/>
      <c r="CB300" s="1858"/>
      <c r="CC300" s="1858"/>
      <c r="CD300" s="1858"/>
      <c r="CE300" s="1858"/>
      <c r="CF300" s="1858"/>
      <c r="CG300" s="1858">
        <v>11</v>
      </c>
    </row>
    <row customHeight="1" ht="11.549999999999999">
      <c r="A301" s="1217"/>
      <c r="B301" s="1858"/>
      <c r="D301" s="1858"/>
      <c r="J301" s="4065"/>
      <c r="K301" s="4065"/>
      <c r="L301" s="4065"/>
      <c r="M301" s="4065"/>
      <c r="N301" s="4065"/>
      <c r="O301" s="4065"/>
      <c r="P301" s="9665"/>
      <c r="Q301" s="9665"/>
      <c r="R301" s="9665"/>
      <c r="S301" s="9665"/>
      <c r="T301" s="9665"/>
      <c r="U301" s="9665"/>
      <c r="V301" s="9665"/>
      <c r="W301" s="9665"/>
      <c r="X301" s="9665"/>
      <c r="Y301" s="9665"/>
      <c r="Z301" s="9665"/>
      <c r="AA301" s="9665"/>
      <c r="AB301" s="9665"/>
      <c r="AC301" s="9665"/>
      <c r="AD301" s="9665"/>
      <c r="AE301" s="9665"/>
      <c r="AF301" s="9665"/>
      <c r="AG301" s="9665"/>
      <c r="AH301" s="9665"/>
      <c r="AI301" s="9665"/>
      <c r="AJ301" s="9665"/>
      <c r="AK301" s="9665"/>
      <c r="AL301" s="9665"/>
      <c r="AM301" s="9665"/>
      <c r="AN301" s="9665"/>
      <c r="AO301" s="9665"/>
      <c r="AP301" s="9665"/>
      <c r="AQ301" s="9665"/>
      <c r="AR301" s="9665"/>
      <c r="AS301" s="9665"/>
      <c r="AT301" s="9665"/>
      <c r="AU301" s="9665"/>
      <c r="AV301" s="9665"/>
      <c r="AW301" s="9665"/>
      <c r="AX301" s="9665"/>
      <c r="AY301" s="9665"/>
      <c r="AZ301" s="9665"/>
      <c r="BA301" s="9665"/>
      <c r="BB301" s="9665"/>
      <c r="BC301" s="9665"/>
      <c r="BD301" s="9665"/>
      <c r="BE301" s="9665"/>
      <c r="BF301" s="9665"/>
      <c r="BG301" s="9665"/>
      <c r="BH301" s="9665"/>
      <c r="BI301" s="9665"/>
      <c r="BJ301" s="9665"/>
      <c r="BL301" s="1858"/>
      <c r="BO301" s="1858"/>
      <c r="BP301" s="1858"/>
      <c r="BQ301" s="1858"/>
      <c r="BR301" s="1858"/>
      <c r="BT301" s="1858"/>
      <c r="BU301" s="1858"/>
      <c r="BV301" s="1858"/>
      <c r="BW301" s="1858"/>
      <c r="BX301" s="1858"/>
      <c r="BY301" s="1858"/>
      <c r="BZ301" s="1858"/>
      <c r="CA301" s="1858"/>
      <c r="CB301" s="1858"/>
      <c r="CC301" s="1858"/>
      <c r="CD301" s="1858"/>
      <c r="CE301" s="1858"/>
      <c r="CF301" s="1858"/>
      <c r="CG301" s="1858">
        <v>11</v>
      </c>
    </row>
    <row customHeight="1" ht="11.549999999999999">
      <c r="A302" s="1217"/>
      <c r="B302" s="1858"/>
      <c r="D302" s="1858"/>
      <c r="J302" s="4065"/>
      <c r="K302" s="4065"/>
      <c r="L302" s="4065"/>
      <c r="M302" s="4065"/>
      <c r="N302" s="4065"/>
      <c r="O302" s="4065"/>
      <c r="P302" s="9665"/>
      <c r="Q302" s="9665"/>
      <c r="R302" s="9665"/>
      <c r="S302" s="9665"/>
      <c r="T302" s="9665"/>
      <c r="U302" s="9665"/>
      <c r="V302" s="9665"/>
      <c r="W302" s="9665"/>
      <c r="X302" s="9665"/>
      <c r="Y302" s="9665"/>
      <c r="Z302" s="9665"/>
      <c r="AA302" s="9665"/>
      <c r="AB302" s="9665"/>
      <c r="AC302" s="9665"/>
      <c r="AD302" s="9665"/>
      <c r="AE302" s="9665"/>
      <c r="AF302" s="9665"/>
      <c r="AG302" s="9665"/>
      <c r="AH302" s="9665"/>
      <c r="AI302" s="9665"/>
      <c r="AJ302" s="9665"/>
      <c r="AK302" s="9665"/>
      <c r="AL302" s="9665"/>
      <c r="AM302" s="9665"/>
      <c r="AN302" s="9665"/>
      <c r="AO302" s="9665"/>
      <c r="AP302" s="9665"/>
      <c r="AQ302" s="9665"/>
      <c r="AR302" s="9665"/>
      <c r="AS302" s="9665"/>
      <c r="AT302" s="9665"/>
      <c r="AU302" s="9665"/>
      <c r="AV302" s="9665"/>
      <c r="AW302" s="9665"/>
      <c r="AX302" s="9665"/>
      <c r="AY302" s="9665"/>
      <c r="AZ302" s="9665"/>
      <c r="BA302" s="9665"/>
      <c r="BB302" s="9665"/>
      <c r="BC302" s="9665"/>
      <c r="BD302" s="9665"/>
      <c r="BE302" s="9665"/>
      <c r="BF302" s="9665"/>
      <c r="BG302" s="9665"/>
      <c r="BH302" s="9665"/>
      <c r="BI302" s="9665"/>
      <c r="BJ302" s="9665"/>
      <c r="BL302" s="1858"/>
      <c r="BO302" s="1858"/>
      <c r="BP302" s="1858"/>
      <c r="BQ302" s="1858"/>
      <c r="BR302" s="1858"/>
      <c r="BT302" s="1858"/>
      <c r="BU302" s="1858"/>
      <c r="BV302" s="1858"/>
      <c r="BW302" s="1858"/>
      <c r="BX302" s="1858"/>
      <c r="BY302" s="1858"/>
      <c r="BZ302" s="1858"/>
      <c r="CA302" s="1858"/>
      <c r="CB302" s="1858"/>
      <c r="CC302" s="1858"/>
      <c r="CD302" s="1858"/>
      <c r="CE302" s="1858"/>
      <c r="CF302" s="1858"/>
      <c r="CG302" s="1858">
        <v>11</v>
      </c>
    </row>
    <row customHeight="1" ht="11.25" hidden="1">
      <c r="A303" s="1214" t="s">
        <v>81</v>
      </c>
      <c r="B303" s="1387">
        <v>0</v>
      </c>
      <c r="C303" s="1863">
        <v>0</v>
      </c>
      <c r="D303" s="1862">
        <v>3</v>
      </c>
      <c r="E303" s="1858">
        <v>7</v>
      </c>
      <c r="F303" s="1858">
        <v>54</v>
      </c>
      <c r="G303" s="1858">
        <v>10</v>
      </c>
      <c r="H303" s="1858">
        <v>0</v>
      </c>
      <c r="I303" s="1858">
        <v>40</v>
      </c>
      <c r="J303" s="4065">
        <v>0</v>
      </c>
      <c r="K303" s="4065">
        <v>0</v>
      </c>
      <c r="L303" s="4065">
        <v>0</v>
      </c>
      <c r="M303" s="4065">
        <v>0</v>
      </c>
      <c r="N303" s="4065">
        <v>0</v>
      </c>
      <c r="O303" s="4065">
        <v>0</v>
      </c>
      <c r="P303" s="9665">
        <v>0</v>
      </c>
      <c r="Q303" s="9665">
        <v>0</v>
      </c>
      <c r="R303" s="9665">
        <v>0</v>
      </c>
      <c r="S303" s="9665">
        <v>0</v>
      </c>
      <c r="T303" s="9665">
        <v>0</v>
      </c>
      <c r="U303" s="9665">
        <v>0</v>
      </c>
      <c r="V303" s="9665">
        <v>0</v>
      </c>
      <c r="W303" s="9665">
        <v>0</v>
      </c>
      <c r="X303" s="9665">
        <v>0</v>
      </c>
      <c r="Y303" s="9665">
        <v>0</v>
      </c>
      <c r="Z303" s="9665">
        <v>0</v>
      </c>
      <c r="AA303" s="9665">
        <v>0</v>
      </c>
      <c r="AB303" s="9665">
        <v>0</v>
      </c>
      <c r="AC303" s="9665">
        <v>0</v>
      </c>
      <c r="AD303" s="9665">
        <v>0</v>
      </c>
      <c r="AE303" s="9665">
        <v>0</v>
      </c>
      <c r="AF303" s="9665">
        <v>0</v>
      </c>
      <c r="AG303" s="9665">
        <v>0</v>
      </c>
      <c r="AH303" s="9665">
        <v>0</v>
      </c>
      <c r="AI303" s="9665">
        <v>0</v>
      </c>
      <c r="AJ303" s="9665">
        <v>0</v>
      </c>
      <c r="AK303" s="9665">
        <v>0</v>
      </c>
      <c r="AL303" s="9665">
        <v>0</v>
      </c>
      <c r="AM303" s="9665">
        <v>0</v>
      </c>
      <c r="AN303" s="9665">
        <v>0</v>
      </c>
      <c r="AO303" s="9665">
        <v>0</v>
      </c>
      <c r="AP303" s="9665">
        <v>0</v>
      </c>
      <c r="AQ303" s="9665">
        <v>0</v>
      </c>
      <c r="AR303" s="9665">
        <v>0</v>
      </c>
      <c r="AS303" s="9665">
        <v>0</v>
      </c>
      <c r="AT303" s="9665">
        <v>0</v>
      </c>
      <c r="AU303" s="9665">
        <v>0</v>
      </c>
      <c r="AV303" s="9665">
        <v>0</v>
      </c>
      <c r="AW303" s="9665">
        <v>0</v>
      </c>
      <c r="AX303" s="9665">
        <v>0</v>
      </c>
      <c r="AY303" s="9665">
        <v>0</v>
      </c>
      <c r="AZ303" s="9665">
        <v>0</v>
      </c>
      <c r="BA303" s="9665">
        <v>0</v>
      </c>
      <c r="BB303" s="9665">
        <v>0</v>
      </c>
      <c r="BC303" s="9665">
        <v>0</v>
      </c>
      <c r="BD303" s="9665">
        <v>0</v>
      </c>
      <c r="BE303" s="9665">
        <v>0</v>
      </c>
      <c r="BF303" s="9665">
        <v>0</v>
      </c>
      <c r="BG303" s="9665">
        <v>0</v>
      </c>
      <c r="BH303" s="9665">
        <v>0</v>
      </c>
      <c r="BI303" s="9665">
        <v>0</v>
      </c>
      <c r="BJ303" s="9665">
        <v>0</v>
      </c>
      <c r="BK303" s="1858">
        <v>102</v>
      </c>
      <c r="BL303" s="1387">
        <v>9</v>
      </c>
      <c r="BM303" s="1863">
        <v>5</v>
      </c>
      <c r="BN303" s="1863">
        <v>3</v>
      </c>
      <c r="BO303" s="1387">
        <v>3</v>
      </c>
      <c r="BP303" s="1387">
        <v>3</v>
      </c>
      <c r="BQ303" s="1387">
        <v>3</v>
      </c>
      <c r="BR303" s="1387">
        <v>3</v>
      </c>
      <c r="BS303" s="1863">
        <v>10</v>
      </c>
      <c r="BT303" s="1387">
        <v>34</v>
      </c>
      <c r="BU303" s="1387">
        <v>9</v>
      </c>
      <c r="BV303" s="771">
        <v>8</v>
      </c>
      <c r="BW303" s="1387">
        <v>8</v>
      </c>
      <c r="BX303" s="1387">
        <v>8</v>
      </c>
      <c r="BY303" s="1387">
        <v>8</v>
      </c>
      <c r="BZ303" s="1387">
        <v>8</v>
      </c>
      <c r="CA303" s="1387">
        <v>8</v>
      </c>
      <c r="CB303" s="1859">
        <v>8</v>
      </c>
      <c r="CC303" s="1859">
        <v>8</v>
      </c>
      <c r="CD303" s="1859">
        <v>8</v>
      </c>
      <c r="CE303" s="1859">
        <v>8</v>
      </c>
      <c r="CF303" s="1859">
        <v>8</v>
      </c>
      <c r="CG303" s="185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BK25:BK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BJ68 H66:BJ66"/>
    <dataValidation type="decimal" allowBlank="1" showErrorMessage="1" errorTitle="Ошибка" error="Введите значение от 0 до 100%" sqref="H90:BJ90 H95:BJ95">
      <formula1>0</formula1>
      <formula2>100</formula2>
    </dataValidation>
    <dataValidation type="decimal" allowBlank="1" showErrorMessage="1" errorTitle="Ошибка" error="Допускается ввод только действительных чисел!" sqref="H123:BJ123 H120:BJ120 H126:BJ126 H75:BJ80">
      <formula1>-9.99999999999999E+37</formula1>
      <formula2>9.99999999999999E+37</formula2>
    </dataValidation>
    <dataValidation type="decimal" allowBlank="1" showErrorMessage="1" errorTitle="Ошибка" error="Допускается ввод только действительных чисел!" sqref="H72:BJ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BJ130 H81:BJ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BJ67 H69:BJ69 H91:BJ94 H127:BJ127 H30:BJ30 H32:BJ33 H35:BJ38 H40:BJ65 H82:BJ86 H17:BJ17 H9:BJ13 H15:BJ15 H96:BJ119 H74:BJ74 H88:BJ89 H4:BJ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BJ34 H39:BJ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BJ70">
      <formula1>900</formula1>
    </dataValidation>
    <dataValidation type="list" allowBlank="1" showInputMessage="1" showErrorMessage="1" errorTitle="Ошибка" error="Выберите значение из списка" prompt="Выберите значение из списка" sqref="H7:BJ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C6611-008E-63C3-4B5C-76323C044B5E}" mc:Ignorable="x14ac xr xr2 xr3">
  <sheetPr>
    <tabColor theme="9" tint="-0.25"/>
  </sheetPr>
  <dimension ref="A1:CF506"/>
  <sheetViews>
    <sheetView topLeftCell="A1" showGridLines="0" zoomScale="90" workbookViewId="0">
      <selection activeCell="A491" sqref="A491:CF499"/>
    </sheetView>
  </sheetViews>
  <sheetFormatPr defaultColWidth="9.140625" customHeight="1" defaultRowHeight="11.25"/>
  <cols>
    <col min="1" max="1" style="14009" width="14.7109375" hidden="1" customWidth="1"/>
    <col min="2" max="2" style="12217" width="17.00390625" hidden="1" customWidth="1"/>
    <col min="3" max="3" style="12253" width="3.00390625" customWidth="1"/>
    <col min="4" max="4" style="12253" width="1.8515625" hidden="1" customWidth="1"/>
    <col min="5" max="6" style="12253" width="7.00390625" customWidth="1"/>
    <col min="7" max="7" style="12253" width="29.00390625" customWidth="1"/>
    <col min="8" max="8" style="12253" width="3.7109375" customWidth="1"/>
    <col min="9" max="9" style="12253" width="5.00390625" customWidth="1"/>
    <col min="10" max="11" style="12253" width="24.00390625" customWidth="1"/>
    <col min="12" max="12" style="12253" width="3.00390625" customWidth="1"/>
    <col min="13" max="13" style="12253" width="6.00390625" customWidth="1"/>
    <col min="14" max="14" style="12253" width="25.00390625" customWidth="1"/>
    <col min="15" max="18" style="12253" width="18.00390625" customWidth="1"/>
    <col min="19" max="19" style="12253" width="93.00390625" customWidth="1"/>
    <col min="20" max="20" style="12253" width="10.00390625" customWidth="1"/>
    <col min="21" max="21" style="12331" width="10.00390625" customWidth="1"/>
    <col min="22" max="22" style="12331" width="11.00390625" customWidth="1"/>
    <col min="23" max="27" style="12217" width="10.00390625" customWidth="1"/>
    <col min="28" max="83" style="12253" width="8.00390625" customWidth="1"/>
    <col min="84" max="84" style="1225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11. Информация о расходах на капитальный и текущий ремонт основных средств</v>
      </c>
      <c r="F5" s="2464"/>
      <c r="G5" s="2464"/>
      <c r="H5" s="2464"/>
      <c r="I5" s="2464"/>
      <c r="J5" s="2464"/>
      <c r="K5" s="2464"/>
      <c r="L5" s="840"/>
      <c r="M5" s="840"/>
      <c r="CF5" s="732">
        <v>28</v>
      </c>
    </row>
    <row s="12253" customFormat="1" customHeight="1" ht="16.8">
      <c r="A6" s="837"/>
      <c r="B6" s="986"/>
      <c r="C6" s="736"/>
      <c r="D6" s="1285"/>
      <c r="E6" s="2403" t="str">
        <f>IF(org=0,"Не определено",org)</f>
        <v>АО "Байкалэнерго"</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2874"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379</v>
      </c>
      <c r="F9" s="2329"/>
      <c r="G9" s="2329"/>
      <c r="H9" s="2329"/>
      <c r="I9" s="2329"/>
      <c r="J9" s="2329"/>
      <c r="K9" s="2329"/>
      <c r="L9" s="2329"/>
      <c r="M9" s="2329"/>
      <c r="N9" s="2329"/>
      <c r="O9" s="2329"/>
      <c r="P9" s="2329"/>
      <c r="Q9" s="2329"/>
      <c r="R9" s="2330"/>
      <c r="S9" s="2354" t="s">
        <v>380</v>
      </c>
      <c r="T9" s="561"/>
      <c r="CF9" s="732">
        <v>19</v>
      </c>
    </row>
    <row customHeight="1" ht="48.29999999999999">
      <c r="D10" s="778" t="s">
        <v>87</v>
      </c>
      <c r="E10" s="2354" t="s">
        <v>87</v>
      </c>
      <c r="F10" s="2354"/>
      <c r="G10" s="748" t="s">
        <v>381</v>
      </c>
      <c r="H10" s="2354" t="s">
        <v>87</v>
      </c>
      <c r="I10" s="2354"/>
      <c r="J10" s="748" t="s">
        <v>702</v>
      </c>
      <c r="K10" s="748" t="s">
        <v>703</v>
      </c>
      <c r="L10" s="2354" t="s">
        <v>87</v>
      </c>
      <c r="M10" s="2354"/>
      <c r="N10" s="748" t="s">
        <v>704</v>
      </c>
      <c r="O10" s="748" t="s">
        <v>705</v>
      </c>
      <c r="P10" s="748" t="s">
        <v>706</v>
      </c>
      <c r="Q10" s="748" t="s">
        <v>707</v>
      </c>
      <c r="R10" s="748" t="s">
        <v>708</v>
      </c>
      <c r="S10" s="2354"/>
      <c r="T10" s="561"/>
      <c r="CF10" s="732">
        <v>46</v>
      </c>
    </row>
    <row s="12331" customFormat="1" customHeight="1" ht="15" hidden="1">
      <c r="A11" s="1279"/>
      <c r="D11" s="1252" t="s">
        <v>115</v>
      </c>
      <c r="E11" s="1252"/>
      <c r="F11" s="1252" t="s">
        <v>103</v>
      </c>
      <c r="G11" s="1252" t="s">
        <v>89</v>
      </c>
      <c r="H11" s="1252"/>
      <c r="I11" s="1252" t="s">
        <v>90</v>
      </c>
      <c r="J11" s="1252" t="s">
        <v>116</v>
      </c>
      <c r="K11" s="1252" t="s">
        <v>91</v>
      </c>
      <c r="L11" s="1252"/>
      <c r="M11" s="1252" t="s">
        <v>92</v>
      </c>
      <c r="N11" s="1252" t="s">
        <v>117</v>
      </c>
      <c r="O11" s="1252" t="s">
        <v>151</v>
      </c>
      <c r="P11" s="1252" t="s">
        <v>154</v>
      </c>
      <c r="Q11" s="1252" t="s">
        <v>157</v>
      </c>
      <c r="R11" s="1252" t="s">
        <v>160</v>
      </c>
      <c r="S11" s="1252" t="s">
        <v>163</v>
      </c>
      <c r="U11" s="838"/>
      <c r="V11" s="838"/>
      <c r="W11" s="838"/>
      <c r="CF11" s="738">
        <v>0</v>
      </c>
    </row>
    <row s="12253" customFormat="1" customHeight="1" ht="1.05">
      <c r="A12" s="842"/>
      <c r="B12" s="589"/>
      <c r="D12" s="775"/>
      <c r="E12" s="573"/>
      <c r="F12" s="573"/>
      <c r="Q12" s="843"/>
      <c r="R12" s="844"/>
      <c r="T12" s="845"/>
      <c r="U12" s="846"/>
      <c r="V12" s="846"/>
      <c r="W12" s="847"/>
      <c r="X12" s="589"/>
      <c r="Y12" s="589"/>
      <c r="Z12" s="589"/>
      <c r="AA12" s="589"/>
      <c r="CF12" s="736">
        <v>1</v>
      </c>
    </row>
    <row s="12874" customFormat="1" customHeight="1" ht="1.05">
      <c r="A13" s="848"/>
      <c r="B13" s="793"/>
      <c r="D13" s="775" t="s">
        <v>455</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2391" customFormat="1" customHeight="1" ht="15" hidden="1">
      <c r="A14" s="850" t="s">
        <v>123</v>
      </c>
      <c r="B14" s="851"/>
      <c r="C14" s="851"/>
      <c r="D14" s="2607" t="s">
        <v>115</v>
      </c>
      <c r="E14" s="2604" t="s">
        <v>111</v>
      </c>
      <c r="F14" s="2605"/>
      <c r="G14" s="2606"/>
      <c r="H14" s="2610" t="str">
        <f>IF(A14="","",INDEX(DIFFERENTIATION_UNMERGE_VD,MATCH(A14,DIFFERENTIATION_ID_DIFF,0)))</f>
        <v>Производство тепловой энергии. Некомбинированная выработка</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709</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2391" customFormat="1" customHeight="1" ht="15" hidden="1">
      <c r="A15" s="850"/>
      <c r="B15" s="851"/>
      <c r="C15" s="851"/>
      <c r="D15" s="2608"/>
      <c r="E15" s="2604" t="s">
        <v>664</v>
      </c>
      <c r="F15" s="2605"/>
      <c r="G15" s="2606"/>
      <c r="H15" s="2610" t="str">
        <f>IF(A14="","",INDEX(DIFFERENTIATION_UNMERGE_AREA,MATCH(A14,DIFFERENTIATION_ID_DIFF,0)))</f>
        <v>Территория 1</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2391" customFormat="1" customHeight="1" ht="15" hidden="1">
      <c r="A16" s="850"/>
      <c r="B16" s="851"/>
      <c r="C16" s="851"/>
      <c r="D16" s="2608"/>
      <c r="E16" s="2604" t="s">
        <v>665</v>
      </c>
      <c r="F16" s="2605"/>
      <c r="G16" s="2606"/>
      <c r="H16" s="2610" t="str">
        <f>IF(A14="","",INDEX(DIFFERENTIATION_UNMERGE_SYSTEM,MATCH(A14,DIFFERENTIATION_ID_DIFF,0)))</f>
        <v>Котельная №1</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2391" customFormat="1" customHeight="1" ht="22.5" hidden="1">
      <c r="A17" s="860"/>
      <c r="B17" s="644"/>
      <c r="C17" s="639"/>
      <c r="D17" s="2608"/>
      <c r="E17" s="2603" t="s">
        <v>710</v>
      </c>
      <c r="F17" s="2603"/>
      <c r="G17" s="2603"/>
      <c r="H17" s="2603"/>
      <c r="I17" s="2603"/>
      <c r="J17" s="2603"/>
      <c r="K17" s="2603"/>
      <c r="L17" s="2603"/>
      <c r="M17" s="2603"/>
      <c r="N17" s="2603"/>
      <c r="O17" s="2603"/>
      <c r="P17" s="2603"/>
      <c r="Q17" s="785">
        <f>SUMIF(T18:T19,"i",Q18:Q19)</f>
        <v>0</v>
      </c>
      <c r="R17" s="1244"/>
      <c r="S17" s="1124" t="s">
        <v>711</v>
      </c>
      <c r="T17" s="944" t="s">
        <v>712</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2391"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2391"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2391" customFormat="1" customHeight="1" ht="22.5" hidden="1">
      <c r="A20" s="860"/>
      <c r="B20" s="644"/>
      <c r="C20" s="639"/>
      <c r="D20" s="2608"/>
      <c r="E20" s="2603" t="s">
        <v>713</v>
      </c>
      <c r="F20" s="2603"/>
      <c r="G20" s="2603"/>
      <c r="H20" s="2603"/>
      <c r="I20" s="2603"/>
      <c r="J20" s="2603"/>
      <c r="K20" s="2603"/>
      <c r="L20" s="2603"/>
      <c r="M20" s="2603"/>
      <c r="N20" s="2603"/>
      <c r="O20" s="2603"/>
      <c r="P20" s="2603"/>
      <c r="Q20" s="785">
        <f>SUMIF(T21:T22,"i",Q21:Q22)</f>
        <v>0</v>
      </c>
      <c r="R20" s="1244"/>
      <c r="S20" s="936" t="s">
        <v>714</v>
      </c>
      <c r="T20" s="944" t="s">
        <v>712</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2391"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2391"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5" hidden="1">
      <c r="A23" s="850" t="s">
        <v>127</v>
      </c>
      <c r="B23" s="851"/>
      <c r="C23" s="851" t="s">
        <v>22</v>
      </c>
      <c r="D23" s="2805" t="s">
        <v>157</v>
      </c>
      <c r="E23" s="2604" t="s">
        <v>111</v>
      </c>
      <c r="F23" s="2605"/>
      <c r="G23" s="2606"/>
      <c r="H23" s="2610" t="str">
        <f>IF(A23="","",INDEX(DIFFERENTIATION_UNMERGE_VD,MATCH(A23,DIFFERENTIATION_ID_DIFF,0)))</f>
        <v>Производство тепловой энергии. Некомбинированная выработка</v>
      </c>
      <c r="I23" s="2610"/>
      <c r="J23" s="2610"/>
      <c r="K23" s="2610"/>
      <c r="L23" s="2610"/>
      <c r="M23" s="2610"/>
      <c r="N23" s="2610"/>
      <c r="O23" s="2610"/>
      <c r="P23" s="2610"/>
      <c r="Q23" s="2610"/>
      <c r="R23" s="2610"/>
      <c r="S23" s="946"/>
      <c r="T23" s="943"/>
      <c r="U23" s="852"/>
      <c r="V23" s="852"/>
      <c r="W23" s="853"/>
      <c r="X23" s="853"/>
      <c r="Y23" s="853"/>
      <c r="Z23" s="853"/>
      <c r="AA23" s="854"/>
      <c r="AB23" s="855"/>
      <c r="AC23" s="2602"/>
      <c r="AD23" s="856"/>
      <c r="AE23" s="857" t="s">
        <v>22</v>
      </c>
      <c r="AF23" s="857"/>
      <c r="AG23" s="858" t="s">
        <v>709</v>
      </c>
      <c r="AH23" s="859">
        <v>3</v>
      </c>
      <c r="AI23" s="852"/>
      <c r="AJ23" s="852"/>
      <c r="AK23" s="852"/>
      <c r="AL23" s="852"/>
      <c r="AM23" s="852"/>
      <c r="AN23" s="852"/>
      <c r="AO23" s="852"/>
      <c r="AP23" s="852"/>
      <c r="AQ23" s="852"/>
      <c r="AR23" s="852"/>
      <c r="AS23" s="852"/>
      <c r="AT23" s="852"/>
      <c r="AU23" s="852"/>
      <c r="AV23" s="852"/>
      <c r="AW23" s="852"/>
      <c r="AX23" s="852"/>
      <c r="AY23" s="852"/>
      <c r="AZ23" s="852"/>
      <c r="BA23" s="852"/>
      <c r="BB23" s="852"/>
      <c r="BC23" s="852"/>
      <c r="BD23" s="852"/>
      <c r="BE23" s="852"/>
      <c r="BF23" s="852"/>
      <c r="BG23" s="852"/>
      <c r="BH23" s="852"/>
      <c r="BI23" s="852"/>
      <c r="BJ23" s="852"/>
      <c r="BK23" s="852"/>
      <c r="BL23" s="852"/>
      <c r="BM23" s="852"/>
      <c r="BN23" s="852"/>
      <c r="BO23" s="852"/>
      <c r="BP23" s="852"/>
      <c r="BQ23" s="852"/>
      <c r="BR23" s="852"/>
      <c r="BS23" s="852"/>
      <c r="BT23" s="852"/>
      <c r="BU23" s="852"/>
      <c r="BV23" s="853"/>
      <c r="BW23" s="853"/>
      <c r="BX23" s="853"/>
      <c r="BY23" s="853"/>
      <c r="BZ23" s="853"/>
      <c r="CA23" s="853"/>
      <c r="CB23" s="853"/>
      <c r="CC23" s="853"/>
      <c r="CD23" s="853"/>
      <c r="CE23" s="853"/>
      <c r="CF23" s="4314"/>
    </row>
    <row customHeight="1" ht="15" hidden="1">
      <c r="A24" s="850"/>
      <c r="B24" s="851"/>
      <c r="C24" s="851"/>
      <c r="D24" s="2806"/>
      <c r="E24" s="2604" t="s">
        <v>664</v>
      </c>
      <c r="F24" s="2605"/>
      <c r="G24" s="2606"/>
      <c r="H24" s="2610" t="str">
        <f>IF(A23="","",INDEX(DIFFERENTIATION_UNMERGE_AREA,MATCH(A23,DIFFERENTIATION_ID_DIFF,0)))</f>
        <v>Территория 1</v>
      </c>
      <c r="I24" s="2610"/>
      <c r="J24" s="2610"/>
      <c r="K24" s="2610"/>
      <c r="L24" s="2610"/>
      <c r="M24" s="2610"/>
      <c r="N24" s="2610"/>
      <c r="O24" s="2610"/>
      <c r="P24" s="2610"/>
      <c r="Q24" s="2610"/>
      <c r="R24" s="2610"/>
      <c r="S24" s="946"/>
      <c r="T24" s="943"/>
      <c r="U24" s="852"/>
      <c r="V24" s="852"/>
      <c r="W24" s="853"/>
      <c r="X24" s="853"/>
      <c r="Y24" s="853"/>
      <c r="Z24" s="853"/>
      <c r="AA24" s="854"/>
      <c r="AB24" s="855"/>
      <c r="AC24" s="2602"/>
      <c r="AD24" s="856"/>
      <c r="AE24" s="857"/>
      <c r="AF24" s="857"/>
      <c r="AG24" s="858"/>
      <c r="AH24" s="859"/>
      <c r="AI24" s="852"/>
      <c r="AJ24" s="852"/>
      <c r="AK24" s="852"/>
      <c r="AL24" s="852"/>
      <c r="AM24" s="852"/>
      <c r="AN24" s="852"/>
      <c r="AO24" s="852"/>
      <c r="AP24" s="852"/>
      <c r="AQ24" s="852"/>
      <c r="AR24" s="852"/>
      <c r="AS24" s="852"/>
      <c r="AT24" s="852"/>
      <c r="AU24" s="852"/>
      <c r="AV24" s="852"/>
      <c r="AW24" s="852"/>
      <c r="AX24" s="852"/>
      <c r="AY24" s="852"/>
      <c r="AZ24" s="852"/>
      <c r="BA24" s="852"/>
      <c r="BB24" s="852"/>
      <c r="BC24" s="852"/>
      <c r="BD24" s="852"/>
      <c r="BE24" s="852"/>
      <c r="BF24" s="852"/>
      <c r="BG24" s="852"/>
      <c r="BH24" s="852"/>
      <c r="BI24" s="852"/>
      <c r="BJ24" s="852"/>
      <c r="BK24" s="852"/>
      <c r="BL24" s="852"/>
      <c r="BM24" s="852"/>
      <c r="BN24" s="852"/>
      <c r="BO24" s="852"/>
      <c r="BP24" s="852"/>
      <c r="BQ24" s="852"/>
      <c r="BR24" s="852"/>
      <c r="BS24" s="852"/>
      <c r="BT24" s="852"/>
      <c r="BU24" s="852"/>
      <c r="BV24" s="853"/>
      <c r="BW24" s="853"/>
      <c r="BX24" s="853"/>
      <c r="BY24" s="853"/>
      <c r="BZ24" s="853"/>
      <c r="CA24" s="853"/>
      <c r="CB24" s="853"/>
      <c r="CC24" s="853"/>
      <c r="CD24" s="853"/>
      <c r="CE24" s="853"/>
      <c r="CF24" s="4314"/>
    </row>
    <row customHeight="1" ht="15" hidden="1">
      <c r="A25" s="850"/>
      <c r="B25" s="851"/>
      <c r="C25" s="851"/>
      <c r="D25" s="2806"/>
      <c r="E25" s="2604" t="s">
        <v>665</v>
      </c>
      <c r="F25" s="2605"/>
      <c r="G25" s="2606"/>
      <c r="H25" s="2610" t="str">
        <f>IF(A23="","",INDEX(DIFFERENTIATION_UNMERGE_SYSTEM,MATCH(A23,DIFFERENTIATION_ID_DIFF,0)))</f>
        <v>Котельная №2</v>
      </c>
      <c r="I25" s="2610"/>
      <c r="J25" s="2610"/>
      <c r="K25" s="2610"/>
      <c r="L25" s="2610"/>
      <c r="M25" s="2610"/>
      <c r="N25" s="2610"/>
      <c r="O25" s="2610"/>
      <c r="P25" s="2610"/>
      <c r="Q25" s="2610"/>
      <c r="R25" s="2610"/>
      <c r="S25" s="946"/>
      <c r="T25" s="943"/>
      <c r="U25" s="852"/>
      <c r="V25" s="852"/>
      <c r="W25" s="853"/>
      <c r="X25" s="853"/>
      <c r="Y25" s="853"/>
      <c r="Z25" s="853"/>
      <c r="AA25" s="854"/>
      <c r="AB25" s="855"/>
      <c r="AC25" s="2602"/>
      <c r="AD25" s="856"/>
      <c r="AE25" s="857"/>
      <c r="AF25" s="857"/>
      <c r="AG25" s="858"/>
      <c r="AH25" s="859"/>
      <c r="AI25" s="852"/>
      <c r="AJ25" s="852"/>
      <c r="AK25" s="852"/>
      <c r="AL25" s="852"/>
      <c r="AM25" s="852"/>
      <c r="AN25" s="852"/>
      <c r="AO25" s="852"/>
      <c r="AP25" s="852"/>
      <c r="AQ25" s="852"/>
      <c r="AR25" s="852"/>
      <c r="AS25" s="852"/>
      <c r="AT25" s="852"/>
      <c r="AU25" s="852"/>
      <c r="AV25" s="852"/>
      <c r="AW25" s="852"/>
      <c r="AX25" s="852"/>
      <c r="AY25" s="852"/>
      <c r="AZ25" s="852"/>
      <c r="BA25" s="852"/>
      <c r="BB25" s="852"/>
      <c r="BC25" s="852"/>
      <c r="BD25" s="852"/>
      <c r="BE25" s="852"/>
      <c r="BF25" s="852"/>
      <c r="BG25" s="852"/>
      <c r="BH25" s="852"/>
      <c r="BI25" s="852"/>
      <c r="BJ25" s="852"/>
      <c r="BK25" s="852"/>
      <c r="BL25" s="852"/>
      <c r="BM25" s="852"/>
      <c r="BN25" s="852"/>
      <c r="BO25" s="852"/>
      <c r="BP25" s="852"/>
      <c r="BQ25" s="852"/>
      <c r="BR25" s="852"/>
      <c r="BS25" s="852"/>
      <c r="BT25" s="852"/>
      <c r="BU25" s="852"/>
      <c r="BV25" s="853"/>
      <c r="BW25" s="853"/>
      <c r="BX25" s="853"/>
      <c r="BY25" s="853"/>
      <c r="BZ25" s="853"/>
      <c r="CA25" s="853"/>
      <c r="CB25" s="853"/>
      <c r="CC25" s="853"/>
      <c r="CD25" s="853"/>
      <c r="CE25" s="853"/>
      <c r="CF25" s="4314"/>
    </row>
    <row customHeight="1" ht="24.75" hidden="1">
      <c r="A26" s="2033"/>
      <c r="B26" s="1387"/>
      <c r="C26" s="639"/>
      <c r="D26" s="2806"/>
      <c r="E26" s="2603" t="s">
        <v>710</v>
      </c>
      <c r="F26" s="2603"/>
      <c r="G26" s="2603"/>
      <c r="H26" s="2603"/>
      <c r="I26" s="2603"/>
      <c r="J26" s="2603"/>
      <c r="K26" s="2603"/>
      <c r="L26" s="2603"/>
      <c r="M26" s="2603"/>
      <c r="N26" s="2603"/>
      <c r="O26" s="2603"/>
      <c r="P26" s="2603"/>
      <c r="Q26" s="785">
        <f>SUMIF(T27:T28,"i",Q27:Q28)</f>
        <v>0</v>
      </c>
      <c r="R26" s="1244"/>
      <c r="S26" s="2025" t="s">
        <v>711</v>
      </c>
      <c r="T26" s="944" t="s">
        <v>712</v>
      </c>
      <c r="U26" s="2601">
        <v>1</v>
      </c>
      <c r="V26" s="2601" t="s">
        <v>675</v>
      </c>
      <c r="W26" s="1387"/>
      <c r="X26" s="1387"/>
      <c r="Y26" s="1387"/>
      <c r="Z26" s="1387"/>
      <c r="AA26" s="1863"/>
      <c r="AB26" s="1387"/>
      <c r="AC26" s="2602"/>
      <c r="AD26" s="856"/>
      <c r="AE26" s="1387"/>
      <c r="AF26" s="1387"/>
      <c r="AG26" s="1863"/>
      <c r="AH26" s="1863"/>
      <c r="AI26" s="1863"/>
      <c r="AJ26" s="1863"/>
      <c r="AK26" s="1863"/>
      <c r="AL26" s="1863"/>
      <c r="AM26" s="1863"/>
      <c r="AN26" s="1863"/>
      <c r="AO26" s="1863"/>
      <c r="AP26" s="1863"/>
      <c r="AQ26" s="1863"/>
      <c r="AR26" s="1863"/>
      <c r="AS26" s="1863"/>
      <c r="AT26" s="1863"/>
      <c r="AU26" s="1863"/>
      <c r="AV26" s="1863"/>
      <c r="AW26" s="1863"/>
      <c r="AX26" s="1863"/>
      <c r="AY26" s="1863"/>
      <c r="AZ26" s="1863"/>
      <c r="BA26" s="1863"/>
      <c r="BB26" s="1863"/>
      <c r="BC26" s="1863"/>
      <c r="BD26" s="1863"/>
      <c r="BE26" s="1863"/>
      <c r="BF26" s="1863"/>
      <c r="BG26" s="1863"/>
      <c r="BH26" s="1863"/>
      <c r="BI26" s="1863"/>
      <c r="BJ26" s="1863"/>
      <c r="BK26" s="1863"/>
      <c r="BL26" s="1863"/>
      <c r="BM26" s="1863"/>
      <c r="BN26" s="1863"/>
      <c r="BO26" s="1863"/>
      <c r="BP26" s="1863"/>
      <c r="BQ26" s="1863"/>
      <c r="BR26" s="1863"/>
      <c r="BS26" s="1863"/>
      <c r="BT26" s="1863"/>
      <c r="BU26" s="1863"/>
      <c r="BV26" s="1387"/>
      <c r="BW26" s="1387"/>
      <c r="BX26" s="1387"/>
      <c r="BY26" s="1387"/>
      <c r="BZ26" s="1387"/>
      <c r="CA26" s="1387"/>
      <c r="CB26" s="1387"/>
      <c r="CC26" s="1387"/>
      <c r="CD26" s="1387"/>
      <c r="CE26" s="1387"/>
      <c r="CF26" s="4314"/>
    </row>
    <row customHeight="1" ht="11.25" hidden="1">
      <c r="A27" s="2020"/>
      <c r="B27" s="1863"/>
      <c r="C27" s="1863"/>
      <c r="D27" s="2806"/>
      <c r="E27" s="862"/>
      <c r="F27" s="862">
        <v>0</v>
      </c>
      <c r="G27" s="862"/>
      <c r="H27" s="862"/>
      <c r="I27" s="862"/>
      <c r="J27" s="862"/>
      <c r="K27" s="862"/>
      <c r="L27" s="862"/>
      <c r="M27" s="862"/>
      <c r="N27" s="862"/>
      <c r="O27" s="862"/>
      <c r="P27" s="862"/>
      <c r="Q27" s="862"/>
      <c r="R27" s="862"/>
      <c r="S27" s="863"/>
      <c r="T27" s="945"/>
      <c r="U27" s="2601"/>
      <c r="V27" s="2601"/>
      <c r="W27" s="1863"/>
      <c r="X27" s="1863"/>
      <c r="Y27" s="1863"/>
      <c r="Z27" s="1863"/>
      <c r="AA27" s="1863"/>
      <c r="AB27" s="1387"/>
      <c r="AC27" s="2602"/>
      <c r="AD27" s="856"/>
      <c r="AE27" s="1387"/>
      <c r="AF27" s="1387"/>
      <c r="AG27" s="1863"/>
      <c r="AH27" s="1863"/>
      <c r="AI27" s="1863"/>
      <c r="AJ27" s="1863"/>
      <c r="AK27" s="1863"/>
      <c r="AL27" s="1863"/>
      <c r="AM27" s="1863"/>
      <c r="AN27" s="1863"/>
      <c r="AO27" s="1863"/>
      <c r="AP27" s="1863"/>
      <c r="AQ27" s="1863"/>
      <c r="AR27" s="1863"/>
      <c r="AS27" s="1863"/>
      <c r="AT27" s="1863"/>
      <c r="AU27" s="1863"/>
      <c r="AV27" s="1863"/>
      <c r="AW27" s="1863"/>
      <c r="AX27" s="1863"/>
      <c r="AY27" s="1863"/>
      <c r="AZ27" s="1863"/>
      <c r="BA27" s="1863"/>
      <c r="BB27" s="1863"/>
      <c r="BC27" s="1863"/>
      <c r="BD27" s="1863"/>
      <c r="BE27" s="1863"/>
      <c r="BF27" s="1863"/>
      <c r="BG27" s="1863"/>
      <c r="BH27" s="1863"/>
      <c r="BI27" s="1863"/>
      <c r="BJ27" s="1863"/>
      <c r="BK27" s="1863"/>
      <c r="BL27" s="1863"/>
      <c r="BM27" s="1863"/>
      <c r="BN27" s="1863"/>
      <c r="BO27" s="1863"/>
      <c r="BP27" s="1863"/>
      <c r="BQ27" s="1863"/>
      <c r="BR27" s="1863"/>
      <c r="BS27" s="1863"/>
      <c r="BT27" s="1863"/>
      <c r="BU27" s="1863"/>
      <c r="BV27" s="1863"/>
      <c r="BW27" s="1863"/>
      <c r="BX27" s="1863"/>
      <c r="BY27" s="1863"/>
      <c r="BZ27" s="1863"/>
      <c r="CA27" s="1863"/>
      <c r="CB27" s="1863"/>
      <c r="CC27" s="1863"/>
      <c r="CD27" s="1863"/>
      <c r="CE27" s="1863"/>
      <c r="CF27" s="4314"/>
    </row>
    <row customHeight="1" ht="11.25" hidden="1">
      <c r="A28" s="2033"/>
      <c r="B28" s="1387"/>
      <c r="C28" s="639"/>
      <c r="D28" s="2806"/>
      <c r="E28" s="876" t="s">
        <v>22</v>
      </c>
      <c r="F28" s="1395" t="s">
        <v>22</v>
      </c>
      <c r="G28" s="1395" t="s">
        <v>715</v>
      </c>
      <c r="H28" s="878" t="s">
        <v>22</v>
      </c>
      <c r="I28" s="878"/>
      <c r="J28" s="878"/>
      <c r="K28" s="878"/>
      <c r="L28" s="878"/>
      <c r="M28" s="878"/>
      <c r="N28" s="878"/>
      <c r="O28" s="878"/>
      <c r="P28" s="878"/>
      <c r="Q28" s="878"/>
      <c r="R28" s="879"/>
      <c r="S28" s="880"/>
      <c r="T28" s="945"/>
      <c r="U28" s="2601"/>
      <c r="V28" s="2601"/>
      <c r="W28" s="1387"/>
      <c r="X28" s="1387"/>
      <c r="Y28" s="1387"/>
      <c r="Z28" s="1387"/>
      <c r="AA28" s="1863"/>
      <c r="AB28" s="1387"/>
      <c r="AC28" s="2602"/>
      <c r="AD28" s="856"/>
      <c r="AE28" s="1387"/>
      <c r="AF28" s="1387"/>
      <c r="AG28" s="1863"/>
      <c r="AH28" s="1863"/>
      <c r="AI28" s="1863"/>
      <c r="AJ28" s="1863"/>
      <c r="AK28" s="1863"/>
      <c r="AL28" s="1863"/>
      <c r="AM28" s="1863"/>
      <c r="AN28" s="1863"/>
      <c r="AO28" s="1863"/>
      <c r="AP28" s="1863"/>
      <c r="AQ28" s="1863"/>
      <c r="AR28" s="1863"/>
      <c r="AS28" s="1863"/>
      <c r="AT28" s="1863"/>
      <c r="AU28" s="1863"/>
      <c r="AV28" s="1863"/>
      <c r="AW28" s="1863"/>
      <c r="AX28" s="1863"/>
      <c r="AY28" s="1863"/>
      <c r="AZ28" s="1863"/>
      <c r="BA28" s="1863"/>
      <c r="BB28" s="1863"/>
      <c r="BC28" s="1863"/>
      <c r="BD28" s="1863"/>
      <c r="BE28" s="1863"/>
      <c r="BF28" s="1863"/>
      <c r="BG28" s="1863"/>
      <c r="BH28" s="1863"/>
      <c r="BI28" s="1863"/>
      <c r="BJ28" s="1863"/>
      <c r="BK28" s="1863"/>
      <c r="BL28" s="1863"/>
      <c r="BM28" s="1863"/>
      <c r="BN28" s="1863"/>
      <c r="BO28" s="1863"/>
      <c r="BP28" s="1863"/>
      <c r="BQ28" s="1863"/>
      <c r="BR28" s="1863"/>
      <c r="BS28" s="1863"/>
      <c r="BT28" s="1863"/>
      <c r="BU28" s="1863"/>
      <c r="BV28" s="1387"/>
      <c r="BW28" s="1387"/>
      <c r="BX28" s="1387"/>
      <c r="BY28" s="1387"/>
      <c r="BZ28" s="1387"/>
      <c r="CA28" s="1387"/>
      <c r="CB28" s="1387"/>
      <c r="CC28" s="1387"/>
      <c r="CD28" s="1387"/>
      <c r="CE28" s="1387"/>
      <c r="CF28" s="4314"/>
    </row>
    <row customHeight="1" ht="5.25" hidden="1">
      <c r="A29" s="2020"/>
      <c r="B29" s="1863"/>
      <c r="C29" s="1863"/>
      <c r="D29" s="2806"/>
      <c r="E29" s="1266"/>
      <c r="F29" s="1266"/>
      <c r="G29" s="1266"/>
      <c r="H29" s="1266"/>
      <c r="I29" s="1266"/>
      <c r="J29" s="1266"/>
      <c r="K29" s="1266"/>
      <c r="L29" s="1266"/>
      <c r="M29" s="1266"/>
      <c r="N29" s="1266"/>
      <c r="O29" s="1266"/>
      <c r="P29" s="1266"/>
      <c r="Q29" s="1267"/>
      <c r="R29" s="1268"/>
      <c r="S29" s="1269"/>
      <c r="T29" s="944" t="s">
        <v>712</v>
      </c>
      <c r="U29" s="2601">
        <v>1</v>
      </c>
      <c r="V29" s="2601" t="s">
        <v>675</v>
      </c>
      <c r="W29" s="1863"/>
      <c r="X29" s="1863"/>
      <c r="Y29" s="1863"/>
      <c r="Z29" s="1863"/>
      <c r="AA29" s="1863"/>
      <c r="AB29" s="1863"/>
      <c r="AC29" s="1264"/>
      <c r="AD29" s="1265"/>
      <c r="AE29" s="1863"/>
      <c r="AF29" s="1863"/>
      <c r="AG29" s="1863"/>
      <c r="AH29" s="1863"/>
      <c r="AI29" s="1863"/>
      <c r="AJ29" s="1863"/>
      <c r="AK29" s="1863"/>
      <c r="AL29" s="1863"/>
      <c r="AM29" s="1863"/>
      <c r="AN29" s="1863"/>
      <c r="AO29" s="1863"/>
      <c r="AP29" s="1863"/>
      <c r="AQ29" s="1863"/>
      <c r="AR29" s="1863"/>
      <c r="AS29" s="1863"/>
      <c r="AT29" s="1863"/>
      <c r="AU29" s="1863"/>
      <c r="AV29" s="1863"/>
      <c r="AW29" s="1863"/>
      <c r="AX29" s="1863"/>
      <c r="AY29" s="1863"/>
      <c r="AZ29" s="1863"/>
      <c r="BA29" s="1863"/>
      <c r="BB29" s="1863"/>
      <c r="BC29" s="1863"/>
      <c r="BD29" s="1863"/>
      <c r="BE29" s="1863"/>
      <c r="BF29" s="1863"/>
      <c r="BG29" s="1863"/>
      <c r="BH29" s="1863"/>
      <c r="BI29" s="1863"/>
      <c r="BJ29" s="1863"/>
      <c r="BK29" s="1863"/>
      <c r="BL29" s="1863"/>
      <c r="BM29" s="1863"/>
      <c r="BN29" s="1863"/>
      <c r="BO29" s="1863"/>
      <c r="BP29" s="1863"/>
      <c r="BQ29" s="1863"/>
      <c r="BR29" s="1863"/>
      <c r="BS29" s="1863"/>
      <c r="BT29" s="1863"/>
      <c r="BU29" s="1863"/>
      <c r="BV29" s="1863"/>
      <c r="BW29" s="1863"/>
      <c r="BX29" s="1863"/>
      <c r="BY29" s="1863"/>
      <c r="BZ29" s="1863"/>
      <c r="CA29" s="1863"/>
      <c r="CB29" s="1863"/>
      <c r="CC29" s="1863"/>
      <c r="CD29" s="1863"/>
      <c r="CE29" s="1863"/>
      <c r="CF29" s="4325"/>
    </row>
    <row customHeight="1" ht="5.25" hidden="1">
      <c r="A30" s="2020"/>
      <c r="B30" s="1863"/>
      <c r="C30" s="1863"/>
      <c r="D30" s="2806"/>
      <c r="E30" s="862"/>
      <c r="F30" s="862"/>
      <c r="G30" s="862"/>
      <c r="H30" s="862"/>
      <c r="I30" s="862"/>
      <c r="J30" s="862"/>
      <c r="K30" s="862"/>
      <c r="L30" s="862"/>
      <c r="M30" s="862"/>
      <c r="N30" s="862"/>
      <c r="O30" s="862"/>
      <c r="P30" s="862"/>
      <c r="Q30" s="862"/>
      <c r="R30" s="862"/>
      <c r="S30" s="863"/>
      <c r="T30" s="945"/>
      <c r="U30" s="2601"/>
      <c r="V30" s="2601"/>
      <c r="W30" s="1863"/>
      <c r="X30" s="1863"/>
      <c r="Y30" s="1863"/>
      <c r="Z30" s="1863"/>
      <c r="AA30" s="1863"/>
      <c r="AB30" s="1863"/>
      <c r="AC30" s="1264"/>
      <c r="AD30" s="1265"/>
      <c r="AE30" s="1863"/>
      <c r="AF30" s="1863"/>
      <c r="AG30" s="1863"/>
      <c r="AH30" s="1863"/>
      <c r="AI30" s="1863"/>
      <c r="AJ30" s="1863"/>
      <c r="AK30" s="1863"/>
      <c r="AL30" s="1863"/>
      <c r="AM30" s="1863"/>
      <c r="AN30" s="1863"/>
      <c r="AO30" s="1863"/>
      <c r="AP30" s="1863"/>
      <c r="AQ30" s="1863"/>
      <c r="AR30" s="1863"/>
      <c r="AS30" s="1863"/>
      <c r="AT30" s="1863"/>
      <c r="AU30" s="1863"/>
      <c r="AV30" s="1863"/>
      <c r="AW30" s="1863"/>
      <c r="AX30" s="1863"/>
      <c r="AY30" s="1863"/>
      <c r="AZ30" s="1863"/>
      <c r="BA30" s="1863"/>
      <c r="BB30" s="1863"/>
      <c r="BC30" s="1863"/>
      <c r="BD30" s="1863"/>
      <c r="BE30" s="1863"/>
      <c r="BF30" s="1863"/>
      <c r="BG30" s="1863"/>
      <c r="BH30" s="1863"/>
      <c r="BI30" s="1863"/>
      <c r="BJ30" s="1863"/>
      <c r="BK30" s="1863"/>
      <c r="BL30" s="1863"/>
      <c r="BM30" s="1863"/>
      <c r="BN30" s="1863"/>
      <c r="BO30" s="1863"/>
      <c r="BP30" s="1863"/>
      <c r="BQ30" s="1863"/>
      <c r="BR30" s="1863"/>
      <c r="BS30" s="1863"/>
      <c r="BT30" s="1863"/>
      <c r="BU30" s="1863"/>
      <c r="BV30" s="1863"/>
      <c r="BW30" s="1863"/>
      <c r="BX30" s="1863"/>
      <c r="BY30" s="1863"/>
      <c r="BZ30" s="1863"/>
      <c r="CA30" s="1863"/>
      <c r="CB30" s="1863"/>
      <c r="CC30" s="1863"/>
      <c r="CD30" s="1863"/>
      <c r="CE30" s="1863"/>
      <c r="CF30" s="4325"/>
    </row>
    <row customHeight="1" ht="5.25" hidden="1">
      <c r="A31" s="2020"/>
      <c r="B31" s="1863"/>
      <c r="C31" s="1863"/>
      <c r="D31" s="2807"/>
      <c r="E31" s="1270"/>
      <c r="F31" s="1271"/>
      <c r="G31" s="1271"/>
      <c r="H31" s="1272"/>
      <c r="I31" s="1272"/>
      <c r="J31" s="1272"/>
      <c r="K31" s="1272"/>
      <c r="L31" s="1272"/>
      <c r="M31" s="1272"/>
      <c r="N31" s="1272"/>
      <c r="O31" s="1272"/>
      <c r="P31" s="1272"/>
      <c r="Q31" s="1272"/>
      <c r="R31" s="1173"/>
      <c r="S31" s="1273"/>
      <c r="T31" s="945"/>
      <c r="U31" s="2601"/>
      <c r="V31" s="2601"/>
      <c r="W31" s="1863"/>
      <c r="X31" s="1863"/>
      <c r="Y31" s="1863"/>
      <c r="Z31" s="1863"/>
      <c r="AA31" s="1863"/>
      <c r="AB31" s="1863"/>
      <c r="AC31" s="1264"/>
      <c r="AD31" s="1265"/>
      <c r="AE31" s="1863"/>
      <c r="AF31" s="1863"/>
      <c r="AG31" s="1863"/>
      <c r="AH31" s="1863"/>
      <c r="AI31" s="1863"/>
      <c r="AJ31" s="1863"/>
      <c r="AK31" s="1863"/>
      <c r="AL31" s="1863"/>
      <c r="AM31" s="1863"/>
      <c r="AN31" s="1863"/>
      <c r="AO31" s="1863"/>
      <c r="AP31" s="1863"/>
      <c r="AQ31" s="1863"/>
      <c r="AR31" s="1863"/>
      <c r="AS31" s="1863"/>
      <c r="AT31" s="1863"/>
      <c r="AU31" s="1863"/>
      <c r="AV31" s="1863"/>
      <c r="AW31" s="1863"/>
      <c r="AX31" s="1863"/>
      <c r="AY31" s="1863"/>
      <c r="AZ31" s="1863"/>
      <c r="BA31" s="1863"/>
      <c r="BB31" s="1863"/>
      <c r="BC31" s="1863"/>
      <c r="BD31" s="1863"/>
      <c r="BE31" s="1863"/>
      <c r="BF31" s="1863"/>
      <c r="BG31" s="1863"/>
      <c r="BH31" s="1863"/>
      <c r="BI31" s="1863"/>
      <c r="BJ31" s="1863"/>
      <c r="BK31" s="1863"/>
      <c r="BL31" s="1863"/>
      <c r="BM31" s="1863"/>
      <c r="BN31" s="1863"/>
      <c r="BO31" s="1863"/>
      <c r="BP31" s="1863"/>
      <c r="BQ31" s="1863"/>
      <c r="BR31" s="1863"/>
      <c r="BS31" s="1863"/>
      <c r="BT31" s="1863"/>
      <c r="BU31" s="1863"/>
      <c r="BV31" s="1863"/>
      <c r="BW31" s="1863"/>
      <c r="BX31" s="1863"/>
      <c r="BY31" s="1863"/>
      <c r="BZ31" s="1863"/>
      <c r="CA31" s="1863"/>
      <c r="CB31" s="1863"/>
      <c r="CC31" s="1863"/>
      <c r="CD31" s="1863"/>
      <c r="CE31" s="1863"/>
      <c r="CF31" s="4325"/>
    </row>
    <row customHeight="1" ht="15" hidden="1">
      <c r="A32" s="850" t="s">
        <v>129</v>
      </c>
      <c r="B32" s="851"/>
      <c r="C32" s="851" t="s">
        <v>22</v>
      </c>
      <c r="D32" s="2805" t="s">
        <v>716</v>
      </c>
      <c r="E32" s="2604" t="s">
        <v>111</v>
      </c>
      <c r="F32" s="2605"/>
      <c r="G32" s="2606"/>
      <c r="H32" s="2610" t="str">
        <f>IF(A32="","",INDEX(DIFFERENTIATION_UNMERGE_VD,MATCH(A32,DIFFERENTIATION_ID_DIFF,0)))</f>
        <v>Производство тепловой энергии. Некомбинированная выработка</v>
      </c>
      <c r="I32" s="2610"/>
      <c r="J32" s="2610"/>
      <c r="K32" s="2610"/>
      <c r="L32" s="2610"/>
      <c r="M32" s="2610"/>
      <c r="N32" s="2610"/>
      <c r="O32" s="2610"/>
      <c r="P32" s="2610"/>
      <c r="Q32" s="2610"/>
      <c r="R32" s="2610"/>
      <c r="S32" s="946"/>
      <c r="T32" s="943"/>
      <c r="U32" s="852"/>
      <c r="V32" s="852"/>
      <c r="W32" s="853"/>
      <c r="X32" s="853"/>
      <c r="Y32" s="853"/>
      <c r="Z32" s="853"/>
      <c r="AA32" s="854"/>
      <c r="AB32" s="855"/>
      <c r="AC32" s="2602"/>
      <c r="AD32" s="856"/>
      <c r="AE32" s="857" t="s">
        <v>22</v>
      </c>
      <c r="AF32" s="857"/>
      <c r="AG32" s="858" t="s">
        <v>709</v>
      </c>
      <c r="AH32" s="859">
        <v>3</v>
      </c>
      <c r="AI32" s="852"/>
      <c r="AJ32" s="852"/>
      <c r="AK32" s="852"/>
      <c r="AL32" s="852"/>
      <c r="AM32" s="852"/>
      <c r="AN32" s="852"/>
      <c r="AO32" s="852"/>
      <c r="AP32" s="852"/>
      <c r="AQ32" s="852"/>
      <c r="AR32" s="852"/>
      <c r="AS32" s="852"/>
      <c r="AT32" s="852"/>
      <c r="AU32" s="852"/>
      <c r="AV32" s="852"/>
      <c r="AW32" s="852"/>
      <c r="AX32" s="852"/>
      <c r="AY32" s="852"/>
      <c r="AZ32" s="852"/>
      <c r="BA32" s="852"/>
      <c r="BB32" s="852"/>
      <c r="BC32" s="852"/>
      <c r="BD32" s="852"/>
      <c r="BE32" s="852"/>
      <c r="BF32" s="852"/>
      <c r="BG32" s="852"/>
      <c r="BH32" s="852"/>
      <c r="BI32" s="852"/>
      <c r="BJ32" s="852"/>
      <c r="BK32" s="852"/>
      <c r="BL32" s="852"/>
      <c r="BM32" s="852"/>
      <c r="BN32" s="852"/>
      <c r="BO32" s="852"/>
      <c r="BP32" s="852"/>
      <c r="BQ32" s="852"/>
      <c r="BR32" s="852"/>
      <c r="BS32" s="852"/>
      <c r="BT32" s="852"/>
      <c r="BU32" s="852"/>
      <c r="BV32" s="853"/>
      <c r="BW32" s="853"/>
      <c r="BX32" s="853"/>
      <c r="BY32" s="853"/>
      <c r="BZ32" s="853"/>
      <c r="CA32" s="853"/>
      <c r="CB32" s="853"/>
      <c r="CC32" s="853"/>
      <c r="CD32" s="853"/>
      <c r="CE32" s="853"/>
      <c r="CF32" s="4314"/>
    </row>
    <row customHeight="1" ht="15" hidden="1">
      <c r="A33" s="850"/>
      <c r="B33" s="851"/>
      <c r="C33" s="851"/>
      <c r="D33" s="2806"/>
      <c r="E33" s="2604" t="s">
        <v>664</v>
      </c>
      <c r="F33" s="2605"/>
      <c r="G33" s="2606"/>
      <c r="H33" s="2610" t="str">
        <f>IF(A32="","",INDEX(DIFFERENTIATION_UNMERGE_AREA,MATCH(A32,DIFFERENTIATION_ID_DIFF,0)))</f>
        <v>Территория 1</v>
      </c>
      <c r="I33" s="2610"/>
      <c r="J33" s="2610"/>
      <c r="K33" s="2610"/>
      <c r="L33" s="2610"/>
      <c r="M33" s="2610"/>
      <c r="N33" s="2610"/>
      <c r="O33" s="2610"/>
      <c r="P33" s="2610"/>
      <c r="Q33" s="2610"/>
      <c r="R33" s="2610"/>
      <c r="S33" s="946"/>
      <c r="T33" s="943"/>
      <c r="U33" s="852"/>
      <c r="V33" s="852"/>
      <c r="W33" s="853"/>
      <c r="X33" s="853"/>
      <c r="Y33" s="853"/>
      <c r="Z33" s="853"/>
      <c r="AA33" s="854"/>
      <c r="AB33" s="855"/>
      <c r="AC33" s="2602"/>
      <c r="AD33" s="856"/>
      <c r="AE33" s="857"/>
      <c r="AF33" s="857"/>
      <c r="AG33" s="858"/>
      <c r="AH33" s="859"/>
      <c r="AI33" s="852"/>
      <c r="AJ33" s="852"/>
      <c r="AK33" s="852"/>
      <c r="AL33" s="852"/>
      <c r="AM33" s="852"/>
      <c r="AN33" s="852"/>
      <c r="AO33" s="852"/>
      <c r="AP33" s="852"/>
      <c r="AQ33" s="852"/>
      <c r="AR33" s="852"/>
      <c r="AS33" s="852"/>
      <c r="AT33" s="852"/>
      <c r="AU33" s="852"/>
      <c r="AV33" s="852"/>
      <c r="AW33" s="852"/>
      <c r="AX33" s="852"/>
      <c r="AY33" s="852"/>
      <c r="AZ33" s="852"/>
      <c r="BA33" s="852"/>
      <c r="BB33" s="852"/>
      <c r="BC33" s="852"/>
      <c r="BD33" s="852"/>
      <c r="BE33" s="852"/>
      <c r="BF33" s="852"/>
      <c r="BG33" s="852"/>
      <c r="BH33" s="852"/>
      <c r="BI33" s="852"/>
      <c r="BJ33" s="852"/>
      <c r="BK33" s="852"/>
      <c r="BL33" s="852"/>
      <c r="BM33" s="852"/>
      <c r="BN33" s="852"/>
      <c r="BO33" s="852"/>
      <c r="BP33" s="852"/>
      <c r="BQ33" s="852"/>
      <c r="BR33" s="852"/>
      <c r="BS33" s="852"/>
      <c r="BT33" s="852"/>
      <c r="BU33" s="852"/>
      <c r="BV33" s="853"/>
      <c r="BW33" s="853"/>
      <c r="BX33" s="853"/>
      <c r="BY33" s="853"/>
      <c r="BZ33" s="853"/>
      <c r="CA33" s="853"/>
      <c r="CB33" s="853"/>
      <c r="CC33" s="853"/>
      <c r="CD33" s="853"/>
      <c r="CE33" s="853"/>
      <c r="CF33" s="4314"/>
    </row>
    <row customHeight="1" ht="15" hidden="1">
      <c r="A34" s="850"/>
      <c r="B34" s="851"/>
      <c r="C34" s="851"/>
      <c r="D34" s="2806"/>
      <c r="E34" s="2604" t="s">
        <v>665</v>
      </c>
      <c r="F34" s="2605"/>
      <c r="G34" s="2606"/>
      <c r="H34" s="2610" t="str">
        <f>IF(A32="","",INDEX(DIFFERENTIATION_UNMERGE_SYSTEM,MATCH(A32,DIFFERENTIATION_ID_DIFF,0)))</f>
        <v>Котельная №3</v>
      </c>
      <c r="I34" s="2610"/>
      <c r="J34" s="2610"/>
      <c r="K34" s="2610"/>
      <c r="L34" s="2610"/>
      <c r="M34" s="2610"/>
      <c r="N34" s="2610"/>
      <c r="O34" s="2610"/>
      <c r="P34" s="2610"/>
      <c r="Q34" s="2610"/>
      <c r="R34" s="2610"/>
      <c r="S34" s="946"/>
      <c r="T34" s="943"/>
      <c r="U34" s="852"/>
      <c r="V34" s="852"/>
      <c r="W34" s="853"/>
      <c r="X34" s="853"/>
      <c r="Y34" s="853"/>
      <c r="Z34" s="853"/>
      <c r="AA34" s="854"/>
      <c r="AB34" s="855"/>
      <c r="AC34" s="2602"/>
      <c r="AD34" s="856"/>
      <c r="AE34" s="857"/>
      <c r="AF34" s="857"/>
      <c r="AG34" s="858"/>
      <c r="AH34" s="859"/>
      <c r="AI34" s="852"/>
      <c r="AJ34" s="852"/>
      <c r="AK34" s="852"/>
      <c r="AL34" s="852"/>
      <c r="AM34" s="852"/>
      <c r="AN34" s="852"/>
      <c r="AO34" s="852"/>
      <c r="AP34" s="852"/>
      <c r="AQ34" s="852"/>
      <c r="AR34" s="852"/>
      <c r="AS34" s="852"/>
      <c r="AT34" s="852"/>
      <c r="AU34" s="852"/>
      <c r="AV34" s="852"/>
      <c r="AW34" s="852"/>
      <c r="AX34" s="852"/>
      <c r="AY34" s="852"/>
      <c r="AZ34" s="852"/>
      <c r="BA34" s="852"/>
      <c r="BB34" s="852"/>
      <c r="BC34" s="852"/>
      <c r="BD34" s="852"/>
      <c r="BE34" s="852"/>
      <c r="BF34" s="852"/>
      <c r="BG34" s="852"/>
      <c r="BH34" s="852"/>
      <c r="BI34" s="852"/>
      <c r="BJ34" s="852"/>
      <c r="BK34" s="852"/>
      <c r="BL34" s="852"/>
      <c r="BM34" s="852"/>
      <c r="BN34" s="852"/>
      <c r="BO34" s="852"/>
      <c r="BP34" s="852"/>
      <c r="BQ34" s="852"/>
      <c r="BR34" s="852"/>
      <c r="BS34" s="852"/>
      <c r="BT34" s="852"/>
      <c r="BU34" s="852"/>
      <c r="BV34" s="853"/>
      <c r="BW34" s="853"/>
      <c r="BX34" s="853"/>
      <c r="BY34" s="853"/>
      <c r="BZ34" s="853"/>
      <c r="CA34" s="853"/>
      <c r="CB34" s="853"/>
      <c r="CC34" s="853"/>
      <c r="CD34" s="853"/>
      <c r="CE34" s="853"/>
      <c r="CF34" s="4314"/>
    </row>
    <row customHeight="1" ht="24.75" hidden="1">
      <c r="A35" s="2033"/>
      <c r="B35" s="1387"/>
      <c r="C35" s="639"/>
      <c r="D35" s="2806"/>
      <c r="E35" s="2603" t="s">
        <v>710</v>
      </c>
      <c r="F35" s="2603"/>
      <c r="G35" s="2603"/>
      <c r="H35" s="2603"/>
      <c r="I35" s="2603"/>
      <c r="J35" s="2603"/>
      <c r="K35" s="2603"/>
      <c r="L35" s="2603"/>
      <c r="M35" s="2603"/>
      <c r="N35" s="2603"/>
      <c r="O35" s="2603"/>
      <c r="P35" s="2603"/>
      <c r="Q35" s="785">
        <f>SUMIF(T36:T37,"i",Q36:Q37)</f>
        <v>0</v>
      </c>
      <c r="R35" s="1244"/>
      <c r="S35" s="2025" t="s">
        <v>711</v>
      </c>
      <c r="T35" s="944" t="s">
        <v>712</v>
      </c>
      <c r="U35" s="2601">
        <v>1</v>
      </c>
      <c r="V35" s="2601" t="s">
        <v>675</v>
      </c>
      <c r="W35" s="1387"/>
      <c r="X35" s="1387"/>
      <c r="Y35" s="1387"/>
      <c r="Z35" s="1387"/>
      <c r="AA35" s="1863"/>
      <c r="AB35" s="1387"/>
      <c r="AC35" s="2602"/>
      <c r="AD35" s="856"/>
      <c r="AE35" s="1387"/>
      <c r="AF35" s="1387"/>
      <c r="AG35" s="1863"/>
      <c r="AH35" s="1863"/>
      <c r="AI35" s="1863"/>
      <c r="AJ35" s="1863"/>
      <c r="AK35" s="1863"/>
      <c r="AL35" s="1863"/>
      <c r="AM35" s="1863"/>
      <c r="AN35" s="1863"/>
      <c r="AO35" s="1863"/>
      <c r="AP35" s="1863"/>
      <c r="AQ35" s="1863"/>
      <c r="AR35" s="1863"/>
      <c r="AS35" s="1863"/>
      <c r="AT35" s="1863"/>
      <c r="AU35" s="1863"/>
      <c r="AV35" s="1863"/>
      <c r="AW35" s="1863"/>
      <c r="AX35" s="1863"/>
      <c r="AY35" s="1863"/>
      <c r="AZ35" s="1863"/>
      <c r="BA35" s="1863"/>
      <c r="BB35" s="1863"/>
      <c r="BC35" s="1863"/>
      <c r="BD35" s="1863"/>
      <c r="BE35" s="1863"/>
      <c r="BF35" s="1863"/>
      <c r="BG35" s="1863"/>
      <c r="BH35" s="1863"/>
      <c r="BI35" s="1863"/>
      <c r="BJ35" s="1863"/>
      <c r="BK35" s="1863"/>
      <c r="BL35" s="1863"/>
      <c r="BM35" s="1863"/>
      <c r="BN35" s="1863"/>
      <c r="BO35" s="1863"/>
      <c r="BP35" s="1863"/>
      <c r="BQ35" s="1863"/>
      <c r="BR35" s="1863"/>
      <c r="BS35" s="1863"/>
      <c r="BT35" s="1863"/>
      <c r="BU35" s="1863"/>
      <c r="BV35" s="1387"/>
      <c r="BW35" s="1387"/>
      <c r="BX35" s="1387"/>
      <c r="BY35" s="1387"/>
      <c r="BZ35" s="1387"/>
      <c r="CA35" s="1387"/>
      <c r="CB35" s="1387"/>
      <c r="CC35" s="1387"/>
      <c r="CD35" s="1387"/>
      <c r="CE35" s="1387"/>
      <c r="CF35" s="4314"/>
    </row>
    <row customHeight="1" ht="11.25" hidden="1">
      <c r="A36" s="2020"/>
      <c r="B36" s="1863"/>
      <c r="C36" s="1863"/>
      <c r="D36" s="2806"/>
      <c r="E36" s="862"/>
      <c r="F36" s="862">
        <v>0</v>
      </c>
      <c r="G36" s="862"/>
      <c r="H36" s="862"/>
      <c r="I36" s="862"/>
      <c r="J36" s="862"/>
      <c r="K36" s="862"/>
      <c r="L36" s="862"/>
      <c r="M36" s="862"/>
      <c r="N36" s="862"/>
      <c r="O36" s="862"/>
      <c r="P36" s="862"/>
      <c r="Q36" s="862"/>
      <c r="R36" s="862"/>
      <c r="S36" s="863"/>
      <c r="T36" s="945"/>
      <c r="U36" s="2601"/>
      <c r="V36" s="2601"/>
      <c r="W36" s="1863"/>
      <c r="X36" s="1863"/>
      <c r="Y36" s="1863"/>
      <c r="Z36" s="1863"/>
      <c r="AA36" s="1863"/>
      <c r="AB36" s="1387"/>
      <c r="AC36" s="2602"/>
      <c r="AD36" s="856"/>
      <c r="AE36" s="1387"/>
      <c r="AF36" s="1387"/>
      <c r="AG36" s="1863"/>
      <c r="AH36" s="1863"/>
      <c r="AI36" s="1863"/>
      <c r="AJ36" s="1863"/>
      <c r="AK36" s="1863"/>
      <c r="AL36" s="1863"/>
      <c r="AM36" s="1863"/>
      <c r="AN36" s="1863"/>
      <c r="AO36" s="1863"/>
      <c r="AP36" s="1863"/>
      <c r="AQ36" s="1863"/>
      <c r="AR36" s="1863"/>
      <c r="AS36" s="1863"/>
      <c r="AT36" s="1863"/>
      <c r="AU36" s="1863"/>
      <c r="AV36" s="1863"/>
      <c r="AW36" s="1863"/>
      <c r="AX36" s="1863"/>
      <c r="AY36" s="1863"/>
      <c r="AZ36" s="1863"/>
      <c r="BA36" s="1863"/>
      <c r="BB36" s="1863"/>
      <c r="BC36" s="1863"/>
      <c r="BD36" s="1863"/>
      <c r="BE36" s="1863"/>
      <c r="BF36" s="1863"/>
      <c r="BG36" s="1863"/>
      <c r="BH36" s="1863"/>
      <c r="BI36" s="1863"/>
      <c r="BJ36" s="1863"/>
      <c r="BK36" s="1863"/>
      <c r="BL36" s="1863"/>
      <c r="BM36" s="1863"/>
      <c r="BN36" s="1863"/>
      <c r="BO36" s="1863"/>
      <c r="BP36" s="1863"/>
      <c r="BQ36" s="1863"/>
      <c r="BR36" s="1863"/>
      <c r="BS36" s="1863"/>
      <c r="BT36" s="1863"/>
      <c r="BU36" s="1863"/>
      <c r="BV36" s="1863"/>
      <c r="BW36" s="1863"/>
      <c r="BX36" s="1863"/>
      <c r="BY36" s="1863"/>
      <c r="BZ36" s="1863"/>
      <c r="CA36" s="1863"/>
      <c r="CB36" s="1863"/>
      <c r="CC36" s="1863"/>
      <c r="CD36" s="1863"/>
      <c r="CE36" s="1863"/>
      <c r="CF36" s="4314"/>
    </row>
    <row customHeight="1" ht="11.25" hidden="1">
      <c r="A37" s="2033"/>
      <c r="B37" s="1387"/>
      <c r="C37" s="639"/>
      <c r="D37" s="2806"/>
      <c r="E37" s="876" t="s">
        <v>22</v>
      </c>
      <c r="F37" s="1395" t="s">
        <v>22</v>
      </c>
      <c r="G37" s="1395" t="s">
        <v>715</v>
      </c>
      <c r="H37" s="878" t="s">
        <v>22</v>
      </c>
      <c r="I37" s="878"/>
      <c r="J37" s="878"/>
      <c r="K37" s="878"/>
      <c r="L37" s="878"/>
      <c r="M37" s="878"/>
      <c r="N37" s="878"/>
      <c r="O37" s="878"/>
      <c r="P37" s="878"/>
      <c r="Q37" s="878"/>
      <c r="R37" s="879"/>
      <c r="S37" s="880"/>
      <c r="T37" s="945"/>
      <c r="U37" s="2601"/>
      <c r="V37" s="2601"/>
      <c r="W37" s="1387"/>
      <c r="X37" s="1387"/>
      <c r="Y37" s="1387"/>
      <c r="Z37" s="1387"/>
      <c r="AA37" s="1863"/>
      <c r="AB37" s="1387"/>
      <c r="AC37" s="2602"/>
      <c r="AD37" s="856"/>
      <c r="AE37" s="1387"/>
      <c r="AF37" s="1387"/>
      <c r="AG37" s="1863"/>
      <c r="AH37" s="1863"/>
      <c r="AI37" s="1863"/>
      <c r="AJ37" s="1863"/>
      <c r="AK37" s="1863"/>
      <c r="AL37" s="1863"/>
      <c r="AM37" s="1863"/>
      <c r="AN37" s="1863"/>
      <c r="AO37" s="1863"/>
      <c r="AP37" s="1863"/>
      <c r="AQ37" s="1863"/>
      <c r="AR37" s="1863"/>
      <c r="AS37" s="1863"/>
      <c r="AT37" s="1863"/>
      <c r="AU37" s="1863"/>
      <c r="AV37" s="1863"/>
      <c r="AW37" s="1863"/>
      <c r="AX37" s="1863"/>
      <c r="AY37" s="1863"/>
      <c r="AZ37" s="1863"/>
      <c r="BA37" s="1863"/>
      <c r="BB37" s="1863"/>
      <c r="BC37" s="1863"/>
      <c r="BD37" s="1863"/>
      <c r="BE37" s="1863"/>
      <c r="BF37" s="1863"/>
      <c r="BG37" s="1863"/>
      <c r="BH37" s="1863"/>
      <c r="BI37" s="1863"/>
      <c r="BJ37" s="1863"/>
      <c r="BK37" s="1863"/>
      <c r="BL37" s="1863"/>
      <c r="BM37" s="1863"/>
      <c r="BN37" s="1863"/>
      <c r="BO37" s="1863"/>
      <c r="BP37" s="1863"/>
      <c r="BQ37" s="1863"/>
      <c r="BR37" s="1863"/>
      <c r="BS37" s="1863"/>
      <c r="BT37" s="1863"/>
      <c r="BU37" s="1863"/>
      <c r="BV37" s="1387"/>
      <c r="BW37" s="1387"/>
      <c r="BX37" s="1387"/>
      <c r="BY37" s="1387"/>
      <c r="BZ37" s="1387"/>
      <c r="CA37" s="1387"/>
      <c r="CB37" s="1387"/>
      <c r="CC37" s="1387"/>
      <c r="CD37" s="1387"/>
      <c r="CE37" s="1387"/>
      <c r="CF37" s="4314"/>
    </row>
    <row customHeight="1" ht="5.25" hidden="1">
      <c r="A38" s="2020"/>
      <c r="B38" s="1863"/>
      <c r="C38" s="1863"/>
      <c r="D38" s="2806"/>
      <c r="E38" s="1266"/>
      <c r="F38" s="1266"/>
      <c r="G38" s="1266"/>
      <c r="H38" s="1266"/>
      <c r="I38" s="1266"/>
      <c r="J38" s="1266"/>
      <c r="K38" s="1266"/>
      <c r="L38" s="1266"/>
      <c r="M38" s="1266"/>
      <c r="N38" s="1266"/>
      <c r="O38" s="1266"/>
      <c r="P38" s="1266"/>
      <c r="Q38" s="1267"/>
      <c r="R38" s="1268"/>
      <c r="S38" s="1269"/>
      <c r="T38" s="944" t="s">
        <v>712</v>
      </c>
      <c r="U38" s="2601">
        <v>1</v>
      </c>
      <c r="V38" s="2601" t="s">
        <v>675</v>
      </c>
      <c r="W38" s="1863"/>
      <c r="X38" s="1863"/>
      <c r="Y38" s="1863"/>
      <c r="Z38" s="1863"/>
      <c r="AA38" s="1863"/>
      <c r="AB38" s="1863"/>
      <c r="AC38" s="1264"/>
      <c r="AD38" s="1265"/>
      <c r="AE38" s="1863"/>
      <c r="AF38" s="1863"/>
      <c r="AG38" s="1863"/>
      <c r="AH38" s="1863"/>
      <c r="AI38" s="1863"/>
      <c r="AJ38" s="1863"/>
      <c r="AK38" s="1863"/>
      <c r="AL38" s="1863"/>
      <c r="AM38" s="1863"/>
      <c r="AN38" s="1863"/>
      <c r="AO38" s="1863"/>
      <c r="AP38" s="1863"/>
      <c r="AQ38" s="1863"/>
      <c r="AR38" s="1863"/>
      <c r="AS38" s="1863"/>
      <c r="AT38" s="1863"/>
      <c r="AU38" s="1863"/>
      <c r="AV38" s="1863"/>
      <c r="AW38" s="1863"/>
      <c r="AX38" s="1863"/>
      <c r="AY38" s="1863"/>
      <c r="AZ38" s="1863"/>
      <c r="BA38" s="1863"/>
      <c r="BB38" s="1863"/>
      <c r="BC38" s="1863"/>
      <c r="BD38" s="1863"/>
      <c r="BE38" s="1863"/>
      <c r="BF38" s="1863"/>
      <c r="BG38" s="1863"/>
      <c r="BH38" s="1863"/>
      <c r="BI38" s="1863"/>
      <c r="BJ38" s="1863"/>
      <c r="BK38" s="1863"/>
      <c r="BL38" s="1863"/>
      <c r="BM38" s="1863"/>
      <c r="BN38" s="1863"/>
      <c r="BO38" s="1863"/>
      <c r="BP38" s="1863"/>
      <c r="BQ38" s="1863"/>
      <c r="BR38" s="1863"/>
      <c r="BS38" s="1863"/>
      <c r="BT38" s="1863"/>
      <c r="BU38" s="1863"/>
      <c r="BV38" s="1863"/>
      <c r="BW38" s="1863"/>
      <c r="BX38" s="1863"/>
      <c r="BY38" s="1863"/>
      <c r="BZ38" s="1863"/>
      <c r="CA38" s="1863"/>
      <c r="CB38" s="1863"/>
      <c r="CC38" s="1863"/>
      <c r="CD38" s="1863"/>
      <c r="CE38" s="1863"/>
      <c r="CF38" s="4325"/>
    </row>
    <row customHeight="1" ht="5.25" hidden="1">
      <c r="A39" s="2020"/>
      <c r="B39" s="1863"/>
      <c r="C39" s="1863"/>
      <c r="D39" s="2806"/>
      <c r="E39" s="862"/>
      <c r="F39" s="862"/>
      <c r="G39" s="862"/>
      <c r="H39" s="862"/>
      <c r="I39" s="862"/>
      <c r="J39" s="862"/>
      <c r="K39" s="862"/>
      <c r="L39" s="862"/>
      <c r="M39" s="862"/>
      <c r="N39" s="862"/>
      <c r="O39" s="862"/>
      <c r="P39" s="862"/>
      <c r="Q39" s="862"/>
      <c r="R39" s="862"/>
      <c r="S39" s="863"/>
      <c r="T39" s="945"/>
      <c r="U39" s="2601"/>
      <c r="V39" s="2601"/>
      <c r="W39" s="1863"/>
      <c r="X39" s="1863"/>
      <c r="Y39" s="1863"/>
      <c r="Z39" s="1863"/>
      <c r="AA39" s="1863"/>
      <c r="AB39" s="1863"/>
      <c r="AC39" s="1264"/>
      <c r="AD39" s="1265"/>
      <c r="AE39" s="1863"/>
      <c r="AF39" s="1863"/>
      <c r="AG39" s="1863"/>
      <c r="AH39" s="1863"/>
      <c r="AI39" s="1863"/>
      <c r="AJ39" s="1863"/>
      <c r="AK39" s="1863"/>
      <c r="AL39" s="1863"/>
      <c r="AM39" s="1863"/>
      <c r="AN39" s="1863"/>
      <c r="AO39" s="1863"/>
      <c r="AP39" s="1863"/>
      <c r="AQ39" s="1863"/>
      <c r="AR39" s="1863"/>
      <c r="AS39" s="1863"/>
      <c r="AT39" s="1863"/>
      <c r="AU39" s="1863"/>
      <c r="AV39" s="1863"/>
      <c r="AW39" s="1863"/>
      <c r="AX39" s="1863"/>
      <c r="AY39" s="1863"/>
      <c r="AZ39" s="1863"/>
      <c r="BA39" s="1863"/>
      <c r="BB39" s="1863"/>
      <c r="BC39" s="1863"/>
      <c r="BD39" s="1863"/>
      <c r="BE39" s="1863"/>
      <c r="BF39" s="1863"/>
      <c r="BG39" s="1863"/>
      <c r="BH39" s="1863"/>
      <c r="BI39" s="1863"/>
      <c r="BJ39" s="1863"/>
      <c r="BK39" s="1863"/>
      <c r="BL39" s="1863"/>
      <c r="BM39" s="1863"/>
      <c r="BN39" s="1863"/>
      <c r="BO39" s="1863"/>
      <c r="BP39" s="1863"/>
      <c r="BQ39" s="1863"/>
      <c r="BR39" s="1863"/>
      <c r="BS39" s="1863"/>
      <c r="BT39" s="1863"/>
      <c r="BU39" s="1863"/>
      <c r="BV39" s="1863"/>
      <c r="BW39" s="1863"/>
      <c r="BX39" s="1863"/>
      <c r="BY39" s="1863"/>
      <c r="BZ39" s="1863"/>
      <c r="CA39" s="1863"/>
      <c r="CB39" s="1863"/>
      <c r="CC39" s="1863"/>
      <c r="CD39" s="1863"/>
      <c r="CE39" s="1863"/>
      <c r="CF39" s="4325"/>
    </row>
    <row customHeight="1" ht="5.25" hidden="1">
      <c r="A40" s="2020"/>
      <c r="B40" s="1863"/>
      <c r="C40" s="1863"/>
      <c r="D40" s="2807"/>
      <c r="E40" s="1270"/>
      <c r="F40" s="1271"/>
      <c r="G40" s="1271"/>
      <c r="H40" s="1272"/>
      <c r="I40" s="1272"/>
      <c r="J40" s="1272"/>
      <c r="K40" s="1272"/>
      <c r="L40" s="1272"/>
      <c r="M40" s="1272"/>
      <c r="N40" s="1272"/>
      <c r="O40" s="1272"/>
      <c r="P40" s="1272"/>
      <c r="Q40" s="1272"/>
      <c r="R40" s="1173"/>
      <c r="S40" s="1273"/>
      <c r="T40" s="945"/>
      <c r="U40" s="2601"/>
      <c r="V40" s="2601"/>
      <c r="W40" s="1863"/>
      <c r="X40" s="1863"/>
      <c r="Y40" s="1863"/>
      <c r="Z40" s="1863"/>
      <c r="AA40" s="1863"/>
      <c r="AB40" s="1863"/>
      <c r="AC40" s="1264"/>
      <c r="AD40" s="1265"/>
      <c r="AE40" s="1863"/>
      <c r="AF40" s="1863"/>
      <c r="AG40" s="1863"/>
      <c r="AH40" s="1863"/>
      <c r="AI40" s="1863"/>
      <c r="AJ40" s="1863"/>
      <c r="AK40" s="1863"/>
      <c r="AL40" s="1863"/>
      <c r="AM40" s="1863"/>
      <c r="AN40" s="1863"/>
      <c r="AO40" s="1863"/>
      <c r="AP40" s="1863"/>
      <c r="AQ40" s="1863"/>
      <c r="AR40" s="1863"/>
      <c r="AS40" s="1863"/>
      <c r="AT40" s="1863"/>
      <c r="AU40" s="1863"/>
      <c r="AV40" s="1863"/>
      <c r="AW40" s="1863"/>
      <c r="AX40" s="1863"/>
      <c r="AY40" s="1863"/>
      <c r="AZ40" s="1863"/>
      <c r="BA40" s="1863"/>
      <c r="BB40" s="1863"/>
      <c r="BC40" s="1863"/>
      <c r="BD40" s="1863"/>
      <c r="BE40" s="1863"/>
      <c r="BF40" s="1863"/>
      <c r="BG40" s="1863"/>
      <c r="BH40" s="1863"/>
      <c r="BI40" s="1863"/>
      <c r="BJ40" s="1863"/>
      <c r="BK40" s="1863"/>
      <c r="BL40" s="1863"/>
      <c r="BM40" s="1863"/>
      <c r="BN40" s="1863"/>
      <c r="BO40" s="1863"/>
      <c r="BP40" s="1863"/>
      <c r="BQ40" s="1863"/>
      <c r="BR40" s="1863"/>
      <c r="BS40" s="1863"/>
      <c r="BT40" s="1863"/>
      <c r="BU40" s="1863"/>
      <c r="BV40" s="1863"/>
      <c r="BW40" s="1863"/>
      <c r="BX40" s="1863"/>
      <c r="BY40" s="1863"/>
      <c r="BZ40" s="1863"/>
      <c r="CA40" s="1863"/>
      <c r="CB40" s="1863"/>
      <c r="CC40" s="1863"/>
      <c r="CD40" s="1863"/>
      <c r="CE40" s="1863"/>
      <c r="CF40" s="4325"/>
    </row>
    <row customHeight="1" ht="15" hidden="1">
      <c r="A41" s="850" t="s">
        <v>131</v>
      </c>
      <c r="B41" s="851"/>
      <c r="C41" s="851" t="s">
        <v>22</v>
      </c>
      <c r="D41" s="2805" t="s">
        <v>717</v>
      </c>
      <c r="E41" s="2604" t="s">
        <v>111</v>
      </c>
      <c r="F41" s="2605"/>
      <c r="G41" s="2606"/>
      <c r="H41" s="2610" t="str">
        <f>IF(A41="","",INDEX(DIFFERENTIATION_UNMERGE_VD,MATCH(A41,DIFFERENTIATION_ID_DIFF,0)))</f>
        <v>Производство тепловой энергии. Некомбинированная выработка</v>
      </c>
      <c r="I41" s="2610"/>
      <c r="J41" s="2610"/>
      <c r="K41" s="2610"/>
      <c r="L41" s="2610"/>
      <c r="M41" s="2610"/>
      <c r="N41" s="2610"/>
      <c r="O41" s="2610"/>
      <c r="P41" s="2610"/>
      <c r="Q41" s="2610"/>
      <c r="R41" s="2610"/>
      <c r="S41" s="946"/>
      <c r="T41" s="943"/>
      <c r="U41" s="852"/>
      <c r="V41" s="852"/>
      <c r="W41" s="853"/>
      <c r="X41" s="853"/>
      <c r="Y41" s="853"/>
      <c r="Z41" s="853"/>
      <c r="AA41" s="854"/>
      <c r="AB41" s="855"/>
      <c r="AC41" s="2602"/>
      <c r="AD41" s="856"/>
      <c r="AE41" s="857" t="s">
        <v>22</v>
      </c>
      <c r="AF41" s="857"/>
      <c r="AG41" s="858" t="s">
        <v>709</v>
      </c>
      <c r="AH41" s="859">
        <v>3</v>
      </c>
      <c r="AI41" s="852"/>
      <c r="AJ41" s="852"/>
      <c r="AK41" s="852"/>
      <c r="AL41" s="852"/>
      <c r="AM41" s="852"/>
      <c r="AN41" s="852"/>
      <c r="AO41" s="852"/>
      <c r="AP41" s="852"/>
      <c r="AQ41" s="852"/>
      <c r="AR41" s="852"/>
      <c r="AS41" s="852"/>
      <c r="AT41" s="852"/>
      <c r="AU41" s="852"/>
      <c r="AV41" s="852"/>
      <c r="AW41" s="852"/>
      <c r="AX41" s="852"/>
      <c r="AY41" s="852"/>
      <c r="AZ41" s="852"/>
      <c r="BA41" s="852"/>
      <c r="BB41" s="852"/>
      <c r="BC41" s="852"/>
      <c r="BD41" s="852"/>
      <c r="BE41" s="852"/>
      <c r="BF41" s="852"/>
      <c r="BG41" s="852"/>
      <c r="BH41" s="852"/>
      <c r="BI41" s="852"/>
      <c r="BJ41" s="852"/>
      <c r="BK41" s="852"/>
      <c r="BL41" s="852"/>
      <c r="BM41" s="852"/>
      <c r="BN41" s="852"/>
      <c r="BO41" s="852"/>
      <c r="BP41" s="852"/>
      <c r="BQ41" s="852"/>
      <c r="BR41" s="852"/>
      <c r="BS41" s="852"/>
      <c r="BT41" s="852"/>
      <c r="BU41" s="852"/>
      <c r="BV41" s="853"/>
      <c r="BW41" s="853"/>
      <c r="BX41" s="853"/>
      <c r="BY41" s="853"/>
      <c r="BZ41" s="853"/>
      <c r="CA41" s="853"/>
      <c r="CB41" s="853"/>
      <c r="CC41" s="853"/>
      <c r="CD41" s="853"/>
      <c r="CE41" s="853"/>
      <c r="CF41" s="4314"/>
    </row>
    <row customHeight="1" ht="15" hidden="1">
      <c r="A42" s="850"/>
      <c r="B42" s="851"/>
      <c r="C42" s="851"/>
      <c r="D42" s="2806"/>
      <c r="E42" s="2604" t="s">
        <v>664</v>
      </c>
      <c r="F42" s="2605"/>
      <c r="G42" s="2606"/>
      <c r="H42" s="2610" t="str">
        <f>IF(A41="","",INDEX(DIFFERENTIATION_UNMERGE_AREA,MATCH(A41,DIFFERENTIATION_ID_DIFF,0)))</f>
        <v>Территория 1</v>
      </c>
      <c r="I42" s="2610"/>
      <c r="J42" s="2610"/>
      <c r="K42" s="2610"/>
      <c r="L42" s="2610"/>
      <c r="M42" s="2610"/>
      <c r="N42" s="2610"/>
      <c r="O42" s="2610"/>
      <c r="P42" s="2610"/>
      <c r="Q42" s="2610"/>
      <c r="R42" s="2610"/>
      <c r="S42" s="946"/>
      <c r="T42" s="943"/>
      <c r="U42" s="852"/>
      <c r="V42" s="852"/>
      <c r="W42" s="853"/>
      <c r="X42" s="853"/>
      <c r="Y42" s="853"/>
      <c r="Z42" s="853"/>
      <c r="AA42" s="854"/>
      <c r="AB42" s="855"/>
      <c r="AC42" s="2602"/>
      <c r="AD42" s="856"/>
      <c r="AE42" s="857"/>
      <c r="AF42" s="857"/>
      <c r="AG42" s="858"/>
      <c r="AH42" s="859"/>
      <c r="AI42" s="852"/>
      <c r="AJ42" s="852"/>
      <c r="AK42" s="852"/>
      <c r="AL42" s="852"/>
      <c r="AM42" s="852"/>
      <c r="AN42" s="852"/>
      <c r="AO42" s="852"/>
      <c r="AP42" s="852"/>
      <c r="AQ42" s="852"/>
      <c r="AR42" s="852"/>
      <c r="AS42" s="852"/>
      <c r="AT42" s="852"/>
      <c r="AU42" s="852"/>
      <c r="AV42" s="852"/>
      <c r="AW42" s="852"/>
      <c r="AX42" s="852"/>
      <c r="AY42" s="852"/>
      <c r="AZ42" s="852"/>
      <c r="BA42" s="852"/>
      <c r="BB42" s="852"/>
      <c r="BC42" s="852"/>
      <c r="BD42" s="852"/>
      <c r="BE42" s="852"/>
      <c r="BF42" s="852"/>
      <c r="BG42" s="852"/>
      <c r="BH42" s="852"/>
      <c r="BI42" s="852"/>
      <c r="BJ42" s="852"/>
      <c r="BK42" s="852"/>
      <c r="BL42" s="852"/>
      <c r="BM42" s="852"/>
      <c r="BN42" s="852"/>
      <c r="BO42" s="852"/>
      <c r="BP42" s="852"/>
      <c r="BQ42" s="852"/>
      <c r="BR42" s="852"/>
      <c r="BS42" s="852"/>
      <c r="BT42" s="852"/>
      <c r="BU42" s="852"/>
      <c r="BV42" s="853"/>
      <c r="BW42" s="853"/>
      <c r="BX42" s="853"/>
      <c r="BY42" s="853"/>
      <c r="BZ42" s="853"/>
      <c r="CA42" s="853"/>
      <c r="CB42" s="853"/>
      <c r="CC42" s="853"/>
      <c r="CD42" s="853"/>
      <c r="CE42" s="853"/>
      <c r="CF42" s="4314"/>
    </row>
    <row customHeight="1" ht="15" hidden="1">
      <c r="A43" s="850"/>
      <c r="B43" s="851"/>
      <c r="C43" s="851"/>
      <c r="D43" s="2806"/>
      <c r="E43" s="2604" t="s">
        <v>665</v>
      </c>
      <c r="F43" s="2605"/>
      <c r="G43" s="2606"/>
      <c r="H43" s="2610" t="str">
        <f>IF(A41="","",INDEX(DIFFERENTIATION_UNMERGE_SYSTEM,MATCH(A41,DIFFERENTIATION_ID_DIFF,0)))</f>
        <v>Котельная №4</v>
      </c>
      <c r="I43" s="2610"/>
      <c r="J43" s="2610"/>
      <c r="K43" s="2610"/>
      <c r="L43" s="2610"/>
      <c r="M43" s="2610"/>
      <c r="N43" s="2610"/>
      <c r="O43" s="2610"/>
      <c r="P43" s="2610"/>
      <c r="Q43" s="2610"/>
      <c r="R43" s="2610"/>
      <c r="S43" s="946"/>
      <c r="T43" s="943"/>
      <c r="U43" s="852"/>
      <c r="V43" s="852"/>
      <c r="W43" s="853"/>
      <c r="X43" s="853"/>
      <c r="Y43" s="853"/>
      <c r="Z43" s="853"/>
      <c r="AA43" s="854"/>
      <c r="AB43" s="855"/>
      <c r="AC43" s="2602"/>
      <c r="AD43" s="856"/>
      <c r="AE43" s="857"/>
      <c r="AF43" s="857"/>
      <c r="AG43" s="858"/>
      <c r="AH43" s="859"/>
      <c r="AI43" s="852"/>
      <c r="AJ43" s="852"/>
      <c r="AK43" s="852"/>
      <c r="AL43" s="852"/>
      <c r="AM43" s="852"/>
      <c r="AN43" s="852"/>
      <c r="AO43" s="852"/>
      <c r="AP43" s="852"/>
      <c r="AQ43" s="852"/>
      <c r="AR43" s="852"/>
      <c r="AS43" s="852"/>
      <c r="AT43" s="852"/>
      <c r="AU43" s="852"/>
      <c r="AV43" s="852"/>
      <c r="AW43" s="852"/>
      <c r="AX43" s="852"/>
      <c r="AY43" s="852"/>
      <c r="AZ43" s="852"/>
      <c r="BA43" s="852"/>
      <c r="BB43" s="852"/>
      <c r="BC43" s="852"/>
      <c r="BD43" s="852"/>
      <c r="BE43" s="852"/>
      <c r="BF43" s="852"/>
      <c r="BG43" s="852"/>
      <c r="BH43" s="852"/>
      <c r="BI43" s="852"/>
      <c r="BJ43" s="852"/>
      <c r="BK43" s="852"/>
      <c r="BL43" s="852"/>
      <c r="BM43" s="852"/>
      <c r="BN43" s="852"/>
      <c r="BO43" s="852"/>
      <c r="BP43" s="852"/>
      <c r="BQ43" s="852"/>
      <c r="BR43" s="852"/>
      <c r="BS43" s="852"/>
      <c r="BT43" s="852"/>
      <c r="BU43" s="852"/>
      <c r="BV43" s="853"/>
      <c r="BW43" s="853"/>
      <c r="BX43" s="853"/>
      <c r="BY43" s="853"/>
      <c r="BZ43" s="853"/>
      <c r="CA43" s="853"/>
      <c r="CB43" s="853"/>
      <c r="CC43" s="853"/>
      <c r="CD43" s="853"/>
      <c r="CE43" s="853"/>
      <c r="CF43" s="4314"/>
    </row>
    <row customHeight="1" ht="24.75" hidden="1">
      <c r="A44" s="2033"/>
      <c r="B44" s="1387"/>
      <c r="C44" s="639"/>
      <c r="D44" s="2806"/>
      <c r="E44" s="2603" t="s">
        <v>710</v>
      </c>
      <c r="F44" s="2603"/>
      <c r="G44" s="2603"/>
      <c r="H44" s="2603"/>
      <c r="I44" s="2603"/>
      <c r="J44" s="2603"/>
      <c r="K44" s="2603"/>
      <c r="L44" s="2603"/>
      <c r="M44" s="2603"/>
      <c r="N44" s="2603"/>
      <c r="O44" s="2603"/>
      <c r="P44" s="2603"/>
      <c r="Q44" s="785">
        <f>SUMIF(T45:T46,"i",Q45:Q46)</f>
        <v>0</v>
      </c>
      <c r="R44" s="1244"/>
      <c r="S44" s="2025" t="s">
        <v>711</v>
      </c>
      <c r="T44" s="944" t="s">
        <v>712</v>
      </c>
      <c r="U44" s="2601">
        <v>1</v>
      </c>
      <c r="V44" s="2601" t="s">
        <v>675</v>
      </c>
      <c r="W44" s="1387"/>
      <c r="X44" s="1387"/>
      <c r="Y44" s="1387"/>
      <c r="Z44" s="1387"/>
      <c r="AA44" s="1863"/>
      <c r="AB44" s="1387"/>
      <c r="AC44" s="2602"/>
      <c r="AD44" s="856"/>
      <c r="AE44" s="1387"/>
      <c r="AF44" s="1387"/>
      <c r="AG44" s="1863"/>
      <c r="AH44" s="1863"/>
      <c r="AI44" s="1863"/>
      <c r="AJ44" s="1863"/>
      <c r="AK44" s="1863"/>
      <c r="AL44" s="1863"/>
      <c r="AM44" s="1863"/>
      <c r="AN44" s="1863"/>
      <c r="AO44" s="1863"/>
      <c r="AP44" s="1863"/>
      <c r="AQ44" s="1863"/>
      <c r="AR44" s="1863"/>
      <c r="AS44" s="1863"/>
      <c r="AT44" s="1863"/>
      <c r="AU44" s="1863"/>
      <c r="AV44" s="1863"/>
      <c r="AW44" s="1863"/>
      <c r="AX44" s="1863"/>
      <c r="AY44" s="1863"/>
      <c r="AZ44" s="1863"/>
      <c r="BA44" s="1863"/>
      <c r="BB44" s="1863"/>
      <c r="BC44" s="1863"/>
      <c r="BD44" s="1863"/>
      <c r="BE44" s="1863"/>
      <c r="BF44" s="1863"/>
      <c r="BG44" s="1863"/>
      <c r="BH44" s="1863"/>
      <c r="BI44" s="1863"/>
      <c r="BJ44" s="1863"/>
      <c r="BK44" s="1863"/>
      <c r="BL44" s="1863"/>
      <c r="BM44" s="1863"/>
      <c r="BN44" s="1863"/>
      <c r="BO44" s="1863"/>
      <c r="BP44" s="1863"/>
      <c r="BQ44" s="1863"/>
      <c r="BR44" s="1863"/>
      <c r="BS44" s="1863"/>
      <c r="BT44" s="1863"/>
      <c r="BU44" s="1863"/>
      <c r="BV44" s="1387"/>
      <c r="BW44" s="1387"/>
      <c r="BX44" s="1387"/>
      <c r="BY44" s="1387"/>
      <c r="BZ44" s="1387"/>
      <c r="CA44" s="1387"/>
      <c r="CB44" s="1387"/>
      <c r="CC44" s="1387"/>
      <c r="CD44" s="1387"/>
      <c r="CE44" s="1387"/>
      <c r="CF44" s="4314"/>
    </row>
    <row customHeight="1" ht="11.25" hidden="1">
      <c r="A45" s="2020"/>
      <c r="B45" s="1863"/>
      <c r="C45" s="1863"/>
      <c r="D45" s="2806"/>
      <c r="E45" s="862"/>
      <c r="F45" s="862">
        <v>0</v>
      </c>
      <c r="G45" s="862"/>
      <c r="H45" s="862"/>
      <c r="I45" s="862"/>
      <c r="J45" s="862"/>
      <c r="K45" s="862"/>
      <c r="L45" s="862"/>
      <c r="M45" s="862"/>
      <c r="N45" s="862"/>
      <c r="O45" s="862"/>
      <c r="P45" s="862"/>
      <c r="Q45" s="862"/>
      <c r="R45" s="862"/>
      <c r="S45" s="863"/>
      <c r="T45" s="945"/>
      <c r="U45" s="2601"/>
      <c r="V45" s="2601"/>
      <c r="W45" s="1863"/>
      <c r="X45" s="1863"/>
      <c r="Y45" s="1863"/>
      <c r="Z45" s="1863"/>
      <c r="AA45" s="1863"/>
      <c r="AB45" s="1387"/>
      <c r="AC45" s="2602"/>
      <c r="AD45" s="856"/>
      <c r="AE45" s="1387"/>
      <c r="AF45" s="1387"/>
      <c r="AG45" s="1863"/>
      <c r="AH45" s="1863"/>
      <c r="AI45" s="1863"/>
      <c r="AJ45" s="1863"/>
      <c r="AK45" s="1863"/>
      <c r="AL45" s="1863"/>
      <c r="AM45" s="1863"/>
      <c r="AN45" s="1863"/>
      <c r="AO45" s="1863"/>
      <c r="AP45" s="1863"/>
      <c r="AQ45" s="1863"/>
      <c r="AR45" s="1863"/>
      <c r="AS45" s="1863"/>
      <c r="AT45" s="1863"/>
      <c r="AU45" s="1863"/>
      <c r="AV45" s="1863"/>
      <c r="AW45" s="1863"/>
      <c r="AX45" s="1863"/>
      <c r="AY45" s="1863"/>
      <c r="AZ45" s="1863"/>
      <c r="BA45" s="1863"/>
      <c r="BB45" s="1863"/>
      <c r="BC45" s="1863"/>
      <c r="BD45" s="1863"/>
      <c r="BE45" s="1863"/>
      <c r="BF45" s="1863"/>
      <c r="BG45" s="1863"/>
      <c r="BH45" s="1863"/>
      <c r="BI45" s="1863"/>
      <c r="BJ45" s="1863"/>
      <c r="BK45" s="1863"/>
      <c r="BL45" s="1863"/>
      <c r="BM45" s="1863"/>
      <c r="BN45" s="1863"/>
      <c r="BO45" s="1863"/>
      <c r="BP45" s="1863"/>
      <c r="BQ45" s="1863"/>
      <c r="BR45" s="1863"/>
      <c r="BS45" s="1863"/>
      <c r="BT45" s="1863"/>
      <c r="BU45" s="1863"/>
      <c r="BV45" s="1863"/>
      <c r="BW45" s="1863"/>
      <c r="BX45" s="1863"/>
      <c r="BY45" s="1863"/>
      <c r="BZ45" s="1863"/>
      <c r="CA45" s="1863"/>
      <c r="CB45" s="1863"/>
      <c r="CC45" s="1863"/>
      <c r="CD45" s="1863"/>
      <c r="CE45" s="1863"/>
      <c r="CF45" s="4314"/>
    </row>
    <row customHeight="1" ht="11.25" hidden="1">
      <c r="A46" s="2033"/>
      <c r="B46" s="1387"/>
      <c r="C46" s="639"/>
      <c r="D46" s="2806"/>
      <c r="E46" s="876" t="s">
        <v>22</v>
      </c>
      <c r="F46" s="1395" t="s">
        <v>22</v>
      </c>
      <c r="G46" s="1395" t="s">
        <v>715</v>
      </c>
      <c r="H46" s="878" t="s">
        <v>22</v>
      </c>
      <c r="I46" s="878"/>
      <c r="J46" s="878"/>
      <c r="K46" s="878"/>
      <c r="L46" s="878"/>
      <c r="M46" s="878"/>
      <c r="N46" s="878"/>
      <c r="O46" s="878"/>
      <c r="P46" s="878"/>
      <c r="Q46" s="878"/>
      <c r="R46" s="879"/>
      <c r="S46" s="880"/>
      <c r="T46" s="945"/>
      <c r="U46" s="2601"/>
      <c r="V46" s="2601"/>
      <c r="W46" s="1387"/>
      <c r="X46" s="1387"/>
      <c r="Y46" s="1387"/>
      <c r="Z46" s="1387"/>
      <c r="AA46" s="1863"/>
      <c r="AB46" s="1387"/>
      <c r="AC46" s="2602"/>
      <c r="AD46" s="856"/>
      <c r="AE46" s="1387"/>
      <c r="AF46" s="1387"/>
      <c r="AG46" s="1863"/>
      <c r="AH46" s="1863"/>
      <c r="AI46" s="1863"/>
      <c r="AJ46" s="1863"/>
      <c r="AK46" s="1863"/>
      <c r="AL46" s="1863"/>
      <c r="AM46" s="1863"/>
      <c r="AN46" s="1863"/>
      <c r="AO46" s="1863"/>
      <c r="AP46" s="1863"/>
      <c r="AQ46" s="1863"/>
      <c r="AR46" s="1863"/>
      <c r="AS46" s="1863"/>
      <c r="AT46" s="1863"/>
      <c r="AU46" s="1863"/>
      <c r="AV46" s="1863"/>
      <c r="AW46" s="1863"/>
      <c r="AX46" s="1863"/>
      <c r="AY46" s="1863"/>
      <c r="AZ46" s="1863"/>
      <c r="BA46" s="1863"/>
      <c r="BB46" s="1863"/>
      <c r="BC46" s="1863"/>
      <c r="BD46" s="1863"/>
      <c r="BE46" s="1863"/>
      <c r="BF46" s="1863"/>
      <c r="BG46" s="1863"/>
      <c r="BH46" s="1863"/>
      <c r="BI46" s="1863"/>
      <c r="BJ46" s="1863"/>
      <c r="BK46" s="1863"/>
      <c r="BL46" s="1863"/>
      <c r="BM46" s="1863"/>
      <c r="BN46" s="1863"/>
      <c r="BO46" s="1863"/>
      <c r="BP46" s="1863"/>
      <c r="BQ46" s="1863"/>
      <c r="BR46" s="1863"/>
      <c r="BS46" s="1863"/>
      <c r="BT46" s="1863"/>
      <c r="BU46" s="1863"/>
      <c r="BV46" s="1387"/>
      <c r="BW46" s="1387"/>
      <c r="BX46" s="1387"/>
      <c r="BY46" s="1387"/>
      <c r="BZ46" s="1387"/>
      <c r="CA46" s="1387"/>
      <c r="CB46" s="1387"/>
      <c r="CC46" s="1387"/>
      <c r="CD46" s="1387"/>
      <c r="CE46" s="1387"/>
      <c r="CF46" s="4314"/>
    </row>
    <row customHeight="1" ht="5.25" hidden="1">
      <c r="A47" s="2020"/>
      <c r="B47" s="1863"/>
      <c r="C47" s="1863"/>
      <c r="D47" s="2806"/>
      <c r="E47" s="1266"/>
      <c r="F47" s="1266"/>
      <c r="G47" s="1266"/>
      <c r="H47" s="1266"/>
      <c r="I47" s="1266"/>
      <c r="J47" s="1266"/>
      <c r="K47" s="1266"/>
      <c r="L47" s="1266"/>
      <c r="M47" s="1266"/>
      <c r="N47" s="1266"/>
      <c r="O47" s="1266"/>
      <c r="P47" s="1266"/>
      <c r="Q47" s="1267"/>
      <c r="R47" s="1268"/>
      <c r="S47" s="1269"/>
      <c r="T47" s="944" t="s">
        <v>712</v>
      </c>
      <c r="U47" s="2601">
        <v>1</v>
      </c>
      <c r="V47" s="2601" t="s">
        <v>675</v>
      </c>
      <c r="W47" s="1863"/>
      <c r="X47" s="1863"/>
      <c r="Y47" s="1863"/>
      <c r="Z47" s="1863"/>
      <c r="AA47" s="1863"/>
      <c r="AB47" s="1863"/>
      <c r="AC47" s="1264"/>
      <c r="AD47" s="1265"/>
      <c r="AE47" s="1863"/>
      <c r="AF47" s="1863"/>
      <c r="AG47" s="1863"/>
      <c r="AH47" s="1863"/>
      <c r="AI47" s="1863"/>
      <c r="AJ47" s="1863"/>
      <c r="AK47" s="1863"/>
      <c r="AL47" s="1863"/>
      <c r="AM47" s="1863"/>
      <c r="AN47" s="1863"/>
      <c r="AO47" s="1863"/>
      <c r="AP47" s="1863"/>
      <c r="AQ47" s="1863"/>
      <c r="AR47" s="1863"/>
      <c r="AS47" s="1863"/>
      <c r="AT47" s="1863"/>
      <c r="AU47" s="1863"/>
      <c r="AV47" s="1863"/>
      <c r="AW47" s="1863"/>
      <c r="AX47" s="1863"/>
      <c r="AY47" s="1863"/>
      <c r="AZ47" s="1863"/>
      <c r="BA47" s="1863"/>
      <c r="BB47" s="1863"/>
      <c r="BC47" s="1863"/>
      <c r="BD47" s="1863"/>
      <c r="BE47" s="1863"/>
      <c r="BF47" s="1863"/>
      <c r="BG47" s="1863"/>
      <c r="BH47" s="1863"/>
      <c r="BI47" s="1863"/>
      <c r="BJ47" s="1863"/>
      <c r="BK47" s="1863"/>
      <c r="BL47" s="1863"/>
      <c r="BM47" s="1863"/>
      <c r="BN47" s="1863"/>
      <c r="BO47" s="1863"/>
      <c r="BP47" s="1863"/>
      <c r="BQ47" s="1863"/>
      <c r="BR47" s="1863"/>
      <c r="BS47" s="1863"/>
      <c r="BT47" s="1863"/>
      <c r="BU47" s="1863"/>
      <c r="BV47" s="1863"/>
      <c r="BW47" s="1863"/>
      <c r="BX47" s="1863"/>
      <c r="BY47" s="1863"/>
      <c r="BZ47" s="1863"/>
      <c r="CA47" s="1863"/>
      <c r="CB47" s="1863"/>
      <c r="CC47" s="1863"/>
      <c r="CD47" s="1863"/>
      <c r="CE47" s="1863"/>
      <c r="CF47" s="4325"/>
    </row>
    <row customHeight="1" ht="5.25" hidden="1">
      <c r="A48" s="2020"/>
      <c r="B48" s="1863"/>
      <c r="C48" s="1863"/>
      <c r="D48" s="2806"/>
      <c r="E48" s="862"/>
      <c r="F48" s="862"/>
      <c r="G48" s="862"/>
      <c r="H48" s="862"/>
      <c r="I48" s="862"/>
      <c r="J48" s="862"/>
      <c r="K48" s="862"/>
      <c r="L48" s="862"/>
      <c r="M48" s="862"/>
      <c r="N48" s="862"/>
      <c r="O48" s="862"/>
      <c r="P48" s="862"/>
      <c r="Q48" s="862"/>
      <c r="R48" s="862"/>
      <c r="S48" s="863"/>
      <c r="T48" s="945"/>
      <c r="U48" s="2601"/>
      <c r="V48" s="2601"/>
      <c r="W48" s="1863"/>
      <c r="X48" s="1863"/>
      <c r="Y48" s="1863"/>
      <c r="Z48" s="1863"/>
      <c r="AA48" s="1863"/>
      <c r="AB48" s="1863"/>
      <c r="AC48" s="1264"/>
      <c r="AD48" s="1265"/>
      <c r="AE48" s="1863"/>
      <c r="AF48" s="1863"/>
      <c r="AG48" s="1863"/>
      <c r="AH48" s="1863"/>
      <c r="AI48" s="1863"/>
      <c r="AJ48" s="1863"/>
      <c r="AK48" s="1863"/>
      <c r="AL48" s="1863"/>
      <c r="AM48" s="1863"/>
      <c r="AN48" s="1863"/>
      <c r="AO48" s="1863"/>
      <c r="AP48" s="1863"/>
      <c r="AQ48" s="1863"/>
      <c r="AR48" s="1863"/>
      <c r="AS48" s="1863"/>
      <c r="AT48" s="1863"/>
      <c r="AU48" s="1863"/>
      <c r="AV48" s="1863"/>
      <c r="AW48" s="1863"/>
      <c r="AX48" s="1863"/>
      <c r="AY48" s="1863"/>
      <c r="AZ48" s="1863"/>
      <c r="BA48" s="1863"/>
      <c r="BB48" s="1863"/>
      <c r="BC48" s="1863"/>
      <c r="BD48" s="1863"/>
      <c r="BE48" s="1863"/>
      <c r="BF48" s="1863"/>
      <c r="BG48" s="1863"/>
      <c r="BH48" s="1863"/>
      <c r="BI48" s="1863"/>
      <c r="BJ48" s="1863"/>
      <c r="BK48" s="1863"/>
      <c r="BL48" s="1863"/>
      <c r="BM48" s="1863"/>
      <c r="BN48" s="1863"/>
      <c r="BO48" s="1863"/>
      <c r="BP48" s="1863"/>
      <c r="BQ48" s="1863"/>
      <c r="BR48" s="1863"/>
      <c r="BS48" s="1863"/>
      <c r="BT48" s="1863"/>
      <c r="BU48" s="1863"/>
      <c r="BV48" s="1863"/>
      <c r="BW48" s="1863"/>
      <c r="BX48" s="1863"/>
      <c r="BY48" s="1863"/>
      <c r="BZ48" s="1863"/>
      <c r="CA48" s="1863"/>
      <c r="CB48" s="1863"/>
      <c r="CC48" s="1863"/>
      <c r="CD48" s="1863"/>
      <c r="CE48" s="1863"/>
      <c r="CF48" s="4325"/>
    </row>
    <row customHeight="1" ht="5.25" hidden="1">
      <c r="A49" s="2020"/>
      <c r="B49" s="1863"/>
      <c r="C49" s="1863"/>
      <c r="D49" s="2807"/>
      <c r="E49" s="1270"/>
      <c r="F49" s="1271"/>
      <c r="G49" s="1271"/>
      <c r="H49" s="1272"/>
      <c r="I49" s="1272"/>
      <c r="J49" s="1272"/>
      <c r="K49" s="1272"/>
      <c r="L49" s="1272"/>
      <c r="M49" s="1272"/>
      <c r="N49" s="1272"/>
      <c r="O49" s="1272"/>
      <c r="P49" s="1272"/>
      <c r="Q49" s="1272"/>
      <c r="R49" s="1173"/>
      <c r="S49" s="1273"/>
      <c r="T49" s="945"/>
      <c r="U49" s="2601"/>
      <c r="V49" s="2601"/>
      <c r="W49" s="1863"/>
      <c r="X49" s="1863"/>
      <c r="Y49" s="1863"/>
      <c r="Z49" s="1863"/>
      <c r="AA49" s="1863"/>
      <c r="AB49" s="1863"/>
      <c r="AC49" s="1264"/>
      <c r="AD49" s="1265"/>
      <c r="AE49" s="1863"/>
      <c r="AF49" s="1863"/>
      <c r="AG49" s="1863"/>
      <c r="AH49" s="1863"/>
      <c r="AI49" s="1863"/>
      <c r="AJ49" s="1863"/>
      <c r="AK49" s="1863"/>
      <c r="AL49" s="1863"/>
      <c r="AM49" s="1863"/>
      <c r="AN49" s="1863"/>
      <c r="AO49" s="1863"/>
      <c r="AP49" s="1863"/>
      <c r="AQ49" s="1863"/>
      <c r="AR49" s="1863"/>
      <c r="AS49" s="1863"/>
      <c r="AT49" s="1863"/>
      <c r="AU49" s="1863"/>
      <c r="AV49" s="1863"/>
      <c r="AW49" s="1863"/>
      <c r="AX49" s="1863"/>
      <c r="AY49" s="1863"/>
      <c r="AZ49" s="1863"/>
      <c r="BA49" s="1863"/>
      <c r="BB49" s="1863"/>
      <c r="BC49" s="1863"/>
      <c r="BD49" s="1863"/>
      <c r="BE49" s="1863"/>
      <c r="BF49" s="1863"/>
      <c r="BG49" s="1863"/>
      <c r="BH49" s="1863"/>
      <c r="BI49" s="1863"/>
      <c r="BJ49" s="1863"/>
      <c r="BK49" s="1863"/>
      <c r="BL49" s="1863"/>
      <c r="BM49" s="1863"/>
      <c r="BN49" s="1863"/>
      <c r="BO49" s="1863"/>
      <c r="BP49" s="1863"/>
      <c r="BQ49" s="1863"/>
      <c r="BR49" s="1863"/>
      <c r="BS49" s="1863"/>
      <c r="BT49" s="1863"/>
      <c r="BU49" s="1863"/>
      <c r="BV49" s="1863"/>
      <c r="BW49" s="1863"/>
      <c r="BX49" s="1863"/>
      <c r="BY49" s="1863"/>
      <c r="BZ49" s="1863"/>
      <c r="CA49" s="1863"/>
      <c r="CB49" s="1863"/>
      <c r="CC49" s="1863"/>
      <c r="CD49" s="1863"/>
      <c r="CE49" s="1863"/>
      <c r="CF49" s="4325"/>
    </row>
    <row customHeight="1" ht="15" hidden="1">
      <c r="A50" s="850" t="s">
        <v>133</v>
      </c>
      <c r="B50" s="851"/>
      <c r="C50" s="851" t="s">
        <v>22</v>
      </c>
      <c r="D50" s="2805" t="s">
        <v>718</v>
      </c>
      <c r="E50" s="2604" t="s">
        <v>111</v>
      </c>
      <c r="F50" s="2605"/>
      <c r="G50" s="2606"/>
      <c r="H50" s="2610" t="str">
        <f>IF(A50="","",INDEX(DIFFERENTIATION_UNMERGE_VD,MATCH(A50,DIFFERENTIATION_ID_DIFF,0)))</f>
        <v>Производство тепловой энергии. Некомбинированная выработка</v>
      </c>
      <c r="I50" s="2610"/>
      <c r="J50" s="2610"/>
      <c r="K50" s="2610"/>
      <c r="L50" s="2610"/>
      <c r="M50" s="2610"/>
      <c r="N50" s="2610"/>
      <c r="O50" s="2610"/>
      <c r="P50" s="2610"/>
      <c r="Q50" s="2610"/>
      <c r="R50" s="2610"/>
      <c r="S50" s="946"/>
      <c r="T50" s="943"/>
      <c r="U50" s="852"/>
      <c r="V50" s="852"/>
      <c r="W50" s="853"/>
      <c r="X50" s="853"/>
      <c r="Y50" s="853"/>
      <c r="Z50" s="853"/>
      <c r="AA50" s="854"/>
      <c r="AB50" s="855"/>
      <c r="AC50" s="2602"/>
      <c r="AD50" s="856"/>
      <c r="AE50" s="857" t="s">
        <v>22</v>
      </c>
      <c r="AF50" s="857"/>
      <c r="AG50" s="858" t="s">
        <v>709</v>
      </c>
      <c r="AH50" s="859">
        <v>3</v>
      </c>
      <c r="AI50" s="852"/>
      <c r="AJ50" s="852"/>
      <c r="AK50" s="852"/>
      <c r="AL50" s="852"/>
      <c r="AM50" s="852"/>
      <c r="AN50" s="852"/>
      <c r="AO50" s="852"/>
      <c r="AP50" s="852"/>
      <c r="AQ50" s="852"/>
      <c r="AR50" s="852"/>
      <c r="AS50" s="852"/>
      <c r="AT50" s="852"/>
      <c r="AU50" s="852"/>
      <c r="AV50" s="852"/>
      <c r="AW50" s="852"/>
      <c r="AX50" s="852"/>
      <c r="AY50" s="852"/>
      <c r="AZ50" s="852"/>
      <c r="BA50" s="852"/>
      <c r="BB50" s="852"/>
      <c r="BC50" s="852"/>
      <c r="BD50" s="852"/>
      <c r="BE50" s="852"/>
      <c r="BF50" s="852"/>
      <c r="BG50" s="852"/>
      <c r="BH50" s="852"/>
      <c r="BI50" s="852"/>
      <c r="BJ50" s="852"/>
      <c r="BK50" s="852"/>
      <c r="BL50" s="852"/>
      <c r="BM50" s="852"/>
      <c r="BN50" s="852"/>
      <c r="BO50" s="852"/>
      <c r="BP50" s="852"/>
      <c r="BQ50" s="852"/>
      <c r="BR50" s="852"/>
      <c r="BS50" s="852"/>
      <c r="BT50" s="852"/>
      <c r="BU50" s="852"/>
      <c r="BV50" s="853"/>
      <c r="BW50" s="853"/>
      <c r="BX50" s="853"/>
      <c r="BY50" s="853"/>
      <c r="BZ50" s="853"/>
      <c r="CA50" s="853"/>
      <c r="CB50" s="853"/>
      <c r="CC50" s="853"/>
      <c r="CD50" s="853"/>
      <c r="CE50" s="853"/>
      <c r="CF50" s="4314"/>
    </row>
    <row customHeight="1" ht="15" hidden="1">
      <c r="A51" s="850"/>
      <c r="B51" s="851"/>
      <c r="C51" s="851"/>
      <c r="D51" s="2806"/>
      <c r="E51" s="2604" t="s">
        <v>664</v>
      </c>
      <c r="F51" s="2605"/>
      <c r="G51" s="2606"/>
      <c r="H51" s="2610" t="str">
        <f>IF(A50="","",INDEX(DIFFERENTIATION_UNMERGE_AREA,MATCH(A50,DIFFERENTIATION_ID_DIFF,0)))</f>
        <v>Территория 1</v>
      </c>
      <c r="I51" s="2610"/>
      <c r="J51" s="2610"/>
      <c r="K51" s="2610"/>
      <c r="L51" s="2610"/>
      <c r="M51" s="2610"/>
      <c r="N51" s="2610"/>
      <c r="O51" s="2610"/>
      <c r="P51" s="2610"/>
      <c r="Q51" s="2610"/>
      <c r="R51" s="2610"/>
      <c r="S51" s="946"/>
      <c r="T51" s="943"/>
      <c r="U51" s="852"/>
      <c r="V51" s="852"/>
      <c r="W51" s="853"/>
      <c r="X51" s="853"/>
      <c r="Y51" s="853"/>
      <c r="Z51" s="853"/>
      <c r="AA51" s="854"/>
      <c r="AB51" s="855"/>
      <c r="AC51" s="2602"/>
      <c r="AD51" s="856"/>
      <c r="AE51" s="857"/>
      <c r="AF51" s="857"/>
      <c r="AG51" s="858"/>
      <c r="AH51" s="859"/>
      <c r="AI51" s="852"/>
      <c r="AJ51" s="852"/>
      <c r="AK51" s="852"/>
      <c r="AL51" s="852"/>
      <c r="AM51" s="852"/>
      <c r="AN51" s="852"/>
      <c r="AO51" s="852"/>
      <c r="AP51" s="852"/>
      <c r="AQ51" s="852"/>
      <c r="AR51" s="852"/>
      <c r="AS51" s="852"/>
      <c r="AT51" s="852"/>
      <c r="AU51" s="852"/>
      <c r="AV51" s="852"/>
      <c r="AW51" s="852"/>
      <c r="AX51" s="852"/>
      <c r="AY51" s="852"/>
      <c r="AZ51" s="852"/>
      <c r="BA51" s="852"/>
      <c r="BB51" s="852"/>
      <c r="BC51" s="852"/>
      <c r="BD51" s="852"/>
      <c r="BE51" s="852"/>
      <c r="BF51" s="852"/>
      <c r="BG51" s="852"/>
      <c r="BH51" s="852"/>
      <c r="BI51" s="852"/>
      <c r="BJ51" s="852"/>
      <c r="BK51" s="852"/>
      <c r="BL51" s="852"/>
      <c r="BM51" s="852"/>
      <c r="BN51" s="852"/>
      <c r="BO51" s="852"/>
      <c r="BP51" s="852"/>
      <c r="BQ51" s="852"/>
      <c r="BR51" s="852"/>
      <c r="BS51" s="852"/>
      <c r="BT51" s="852"/>
      <c r="BU51" s="852"/>
      <c r="BV51" s="853"/>
      <c r="BW51" s="853"/>
      <c r="BX51" s="853"/>
      <c r="BY51" s="853"/>
      <c r="BZ51" s="853"/>
      <c r="CA51" s="853"/>
      <c r="CB51" s="853"/>
      <c r="CC51" s="853"/>
      <c r="CD51" s="853"/>
      <c r="CE51" s="853"/>
      <c r="CF51" s="4314"/>
    </row>
    <row customHeight="1" ht="15" hidden="1">
      <c r="A52" s="850"/>
      <c r="B52" s="851"/>
      <c r="C52" s="851"/>
      <c r="D52" s="2806"/>
      <c r="E52" s="2604" t="s">
        <v>665</v>
      </c>
      <c r="F52" s="2605"/>
      <c r="G52" s="2606"/>
      <c r="H52" s="2610" t="str">
        <f>IF(A50="","",INDEX(DIFFERENTIATION_UNMERGE_SYSTEM,MATCH(A50,DIFFERENTIATION_ID_DIFF,0)))</f>
        <v>Котельная №5</v>
      </c>
      <c r="I52" s="2610"/>
      <c r="J52" s="2610"/>
      <c r="K52" s="2610"/>
      <c r="L52" s="2610"/>
      <c r="M52" s="2610"/>
      <c r="N52" s="2610"/>
      <c r="O52" s="2610"/>
      <c r="P52" s="2610"/>
      <c r="Q52" s="2610"/>
      <c r="R52" s="2610"/>
      <c r="S52" s="946"/>
      <c r="T52" s="943"/>
      <c r="U52" s="852"/>
      <c r="V52" s="852"/>
      <c r="W52" s="853"/>
      <c r="X52" s="853"/>
      <c r="Y52" s="853"/>
      <c r="Z52" s="853"/>
      <c r="AA52" s="854"/>
      <c r="AB52" s="855"/>
      <c r="AC52" s="2602"/>
      <c r="AD52" s="856"/>
      <c r="AE52" s="857"/>
      <c r="AF52" s="857"/>
      <c r="AG52" s="858"/>
      <c r="AH52" s="859"/>
      <c r="AI52" s="852"/>
      <c r="AJ52" s="852"/>
      <c r="AK52" s="852"/>
      <c r="AL52" s="852"/>
      <c r="AM52" s="852"/>
      <c r="AN52" s="852"/>
      <c r="AO52" s="852"/>
      <c r="AP52" s="852"/>
      <c r="AQ52" s="852"/>
      <c r="AR52" s="852"/>
      <c r="AS52" s="852"/>
      <c r="AT52" s="852"/>
      <c r="AU52" s="852"/>
      <c r="AV52" s="852"/>
      <c r="AW52" s="852"/>
      <c r="AX52" s="852"/>
      <c r="AY52" s="852"/>
      <c r="AZ52" s="852"/>
      <c r="BA52" s="852"/>
      <c r="BB52" s="852"/>
      <c r="BC52" s="852"/>
      <c r="BD52" s="852"/>
      <c r="BE52" s="852"/>
      <c r="BF52" s="852"/>
      <c r="BG52" s="852"/>
      <c r="BH52" s="852"/>
      <c r="BI52" s="852"/>
      <c r="BJ52" s="852"/>
      <c r="BK52" s="852"/>
      <c r="BL52" s="852"/>
      <c r="BM52" s="852"/>
      <c r="BN52" s="852"/>
      <c r="BO52" s="852"/>
      <c r="BP52" s="852"/>
      <c r="BQ52" s="852"/>
      <c r="BR52" s="852"/>
      <c r="BS52" s="852"/>
      <c r="BT52" s="852"/>
      <c r="BU52" s="852"/>
      <c r="BV52" s="853"/>
      <c r="BW52" s="853"/>
      <c r="BX52" s="853"/>
      <c r="BY52" s="853"/>
      <c r="BZ52" s="853"/>
      <c r="CA52" s="853"/>
      <c r="CB52" s="853"/>
      <c r="CC52" s="853"/>
      <c r="CD52" s="853"/>
      <c r="CE52" s="853"/>
      <c r="CF52" s="4314"/>
    </row>
    <row customHeight="1" ht="24.75" hidden="1">
      <c r="A53" s="2033"/>
      <c r="B53" s="1387"/>
      <c r="C53" s="639"/>
      <c r="D53" s="2806"/>
      <c r="E53" s="2603" t="s">
        <v>710</v>
      </c>
      <c r="F53" s="2603"/>
      <c r="G53" s="2603"/>
      <c r="H53" s="2603"/>
      <c r="I53" s="2603"/>
      <c r="J53" s="2603"/>
      <c r="K53" s="2603"/>
      <c r="L53" s="2603"/>
      <c r="M53" s="2603"/>
      <c r="N53" s="2603"/>
      <c r="O53" s="2603"/>
      <c r="P53" s="2603"/>
      <c r="Q53" s="785">
        <f>SUMIF(T54:T55,"i",Q54:Q55)</f>
        <v>0</v>
      </c>
      <c r="R53" s="1244"/>
      <c r="S53" s="2025" t="s">
        <v>711</v>
      </c>
      <c r="T53" s="944" t="s">
        <v>712</v>
      </c>
      <c r="U53" s="2601">
        <v>1</v>
      </c>
      <c r="V53" s="2601" t="s">
        <v>675</v>
      </c>
      <c r="W53" s="1387"/>
      <c r="X53" s="1387"/>
      <c r="Y53" s="1387"/>
      <c r="Z53" s="1387"/>
      <c r="AA53" s="1863"/>
      <c r="AB53" s="1387"/>
      <c r="AC53" s="2602"/>
      <c r="AD53" s="856"/>
      <c r="AE53" s="1387"/>
      <c r="AF53" s="1387"/>
      <c r="AG53" s="1863"/>
      <c r="AH53" s="1863"/>
      <c r="AI53" s="1863"/>
      <c r="AJ53" s="1863"/>
      <c r="AK53" s="1863"/>
      <c r="AL53" s="1863"/>
      <c r="AM53" s="1863"/>
      <c r="AN53" s="1863"/>
      <c r="AO53" s="1863"/>
      <c r="AP53" s="1863"/>
      <c r="AQ53" s="1863"/>
      <c r="AR53" s="1863"/>
      <c r="AS53" s="1863"/>
      <c r="AT53" s="1863"/>
      <c r="AU53" s="1863"/>
      <c r="AV53" s="1863"/>
      <c r="AW53" s="1863"/>
      <c r="AX53" s="1863"/>
      <c r="AY53" s="1863"/>
      <c r="AZ53" s="1863"/>
      <c r="BA53" s="1863"/>
      <c r="BB53" s="1863"/>
      <c r="BC53" s="1863"/>
      <c r="BD53" s="1863"/>
      <c r="BE53" s="1863"/>
      <c r="BF53" s="1863"/>
      <c r="BG53" s="1863"/>
      <c r="BH53" s="1863"/>
      <c r="BI53" s="1863"/>
      <c r="BJ53" s="1863"/>
      <c r="BK53" s="1863"/>
      <c r="BL53" s="1863"/>
      <c r="BM53" s="1863"/>
      <c r="BN53" s="1863"/>
      <c r="BO53" s="1863"/>
      <c r="BP53" s="1863"/>
      <c r="BQ53" s="1863"/>
      <c r="BR53" s="1863"/>
      <c r="BS53" s="1863"/>
      <c r="BT53" s="1863"/>
      <c r="BU53" s="1863"/>
      <c r="BV53" s="1387"/>
      <c r="BW53" s="1387"/>
      <c r="BX53" s="1387"/>
      <c r="BY53" s="1387"/>
      <c r="BZ53" s="1387"/>
      <c r="CA53" s="1387"/>
      <c r="CB53" s="1387"/>
      <c r="CC53" s="1387"/>
      <c r="CD53" s="1387"/>
      <c r="CE53" s="1387"/>
      <c r="CF53" s="4314"/>
    </row>
    <row customHeight="1" ht="11.25" hidden="1">
      <c r="A54" s="2020"/>
      <c r="B54" s="1863"/>
      <c r="C54" s="1863"/>
      <c r="D54" s="2806"/>
      <c r="E54" s="862"/>
      <c r="F54" s="862">
        <v>0</v>
      </c>
      <c r="G54" s="862"/>
      <c r="H54" s="862"/>
      <c r="I54" s="862"/>
      <c r="J54" s="862"/>
      <c r="K54" s="862"/>
      <c r="L54" s="862"/>
      <c r="M54" s="862"/>
      <c r="N54" s="862"/>
      <c r="O54" s="862"/>
      <c r="P54" s="862"/>
      <c r="Q54" s="862"/>
      <c r="R54" s="862"/>
      <c r="S54" s="863"/>
      <c r="T54" s="945"/>
      <c r="U54" s="2601"/>
      <c r="V54" s="2601"/>
      <c r="W54" s="1863"/>
      <c r="X54" s="1863"/>
      <c r="Y54" s="1863"/>
      <c r="Z54" s="1863"/>
      <c r="AA54" s="1863"/>
      <c r="AB54" s="1387"/>
      <c r="AC54" s="2602"/>
      <c r="AD54" s="856"/>
      <c r="AE54" s="1387"/>
      <c r="AF54" s="1387"/>
      <c r="AG54" s="1863"/>
      <c r="AH54" s="1863"/>
      <c r="AI54" s="1863"/>
      <c r="AJ54" s="1863"/>
      <c r="AK54" s="1863"/>
      <c r="AL54" s="1863"/>
      <c r="AM54" s="1863"/>
      <c r="AN54" s="1863"/>
      <c r="AO54" s="1863"/>
      <c r="AP54" s="1863"/>
      <c r="AQ54" s="1863"/>
      <c r="AR54" s="1863"/>
      <c r="AS54" s="1863"/>
      <c r="AT54" s="1863"/>
      <c r="AU54" s="1863"/>
      <c r="AV54" s="1863"/>
      <c r="AW54" s="1863"/>
      <c r="AX54" s="1863"/>
      <c r="AY54" s="1863"/>
      <c r="AZ54" s="1863"/>
      <c r="BA54" s="1863"/>
      <c r="BB54" s="1863"/>
      <c r="BC54" s="1863"/>
      <c r="BD54" s="1863"/>
      <c r="BE54" s="1863"/>
      <c r="BF54" s="1863"/>
      <c r="BG54" s="1863"/>
      <c r="BH54" s="1863"/>
      <c r="BI54" s="1863"/>
      <c r="BJ54" s="1863"/>
      <c r="BK54" s="1863"/>
      <c r="BL54" s="1863"/>
      <c r="BM54" s="1863"/>
      <c r="BN54" s="1863"/>
      <c r="BO54" s="1863"/>
      <c r="BP54" s="1863"/>
      <c r="BQ54" s="1863"/>
      <c r="BR54" s="1863"/>
      <c r="BS54" s="1863"/>
      <c r="BT54" s="1863"/>
      <c r="BU54" s="1863"/>
      <c r="BV54" s="1863"/>
      <c r="BW54" s="1863"/>
      <c r="BX54" s="1863"/>
      <c r="BY54" s="1863"/>
      <c r="BZ54" s="1863"/>
      <c r="CA54" s="1863"/>
      <c r="CB54" s="1863"/>
      <c r="CC54" s="1863"/>
      <c r="CD54" s="1863"/>
      <c r="CE54" s="1863"/>
      <c r="CF54" s="4314"/>
    </row>
    <row customHeight="1" ht="11.25" hidden="1">
      <c r="A55" s="2033"/>
      <c r="B55" s="1387"/>
      <c r="C55" s="639"/>
      <c r="D55" s="2806"/>
      <c r="E55" s="876" t="s">
        <v>22</v>
      </c>
      <c r="F55" s="1395" t="s">
        <v>22</v>
      </c>
      <c r="G55" s="1395" t="s">
        <v>715</v>
      </c>
      <c r="H55" s="878" t="s">
        <v>22</v>
      </c>
      <c r="I55" s="878"/>
      <c r="J55" s="878"/>
      <c r="K55" s="878"/>
      <c r="L55" s="878"/>
      <c r="M55" s="878"/>
      <c r="N55" s="878"/>
      <c r="O55" s="878"/>
      <c r="P55" s="878"/>
      <c r="Q55" s="878"/>
      <c r="R55" s="879"/>
      <c r="S55" s="880"/>
      <c r="T55" s="945"/>
      <c r="U55" s="2601"/>
      <c r="V55" s="2601"/>
      <c r="W55" s="1387"/>
      <c r="X55" s="1387"/>
      <c r="Y55" s="1387"/>
      <c r="Z55" s="1387"/>
      <c r="AA55" s="1863"/>
      <c r="AB55" s="1387"/>
      <c r="AC55" s="2602"/>
      <c r="AD55" s="856"/>
      <c r="AE55" s="1387"/>
      <c r="AF55" s="1387"/>
      <c r="AG55" s="1863"/>
      <c r="AH55" s="1863"/>
      <c r="AI55" s="1863"/>
      <c r="AJ55" s="1863"/>
      <c r="AK55" s="1863"/>
      <c r="AL55" s="1863"/>
      <c r="AM55" s="1863"/>
      <c r="AN55" s="1863"/>
      <c r="AO55" s="1863"/>
      <c r="AP55" s="1863"/>
      <c r="AQ55" s="1863"/>
      <c r="AR55" s="1863"/>
      <c r="AS55" s="1863"/>
      <c r="AT55" s="1863"/>
      <c r="AU55" s="1863"/>
      <c r="AV55" s="1863"/>
      <c r="AW55" s="1863"/>
      <c r="AX55" s="1863"/>
      <c r="AY55" s="1863"/>
      <c r="AZ55" s="1863"/>
      <c r="BA55" s="1863"/>
      <c r="BB55" s="1863"/>
      <c r="BC55" s="1863"/>
      <c r="BD55" s="1863"/>
      <c r="BE55" s="1863"/>
      <c r="BF55" s="1863"/>
      <c r="BG55" s="1863"/>
      <c r="BH55" s="1863"/>
      <c r="BI55" s="1863"/>
      <c r="BJ55" s="1863"/>
      <c r="BK55" s="1863"/>
      <c r="BL55" s="1863"/>
      <c r="BM55" s="1863"/>
      <c r="BN55" s="1863"/>
      <c r="BO55" s="1863"/>
      <c r="BP55" s="1863"/>
      <c r="BQ55" s="1863"/>
      <c r="BR55" s="1863"/>
      <c r="BS55" s="1863"/>
      <c r="BT55" s="1863"/>
      <c r="BU55" s="1863"/>
      <c r="BV55" s="1387"/>
      <c r="BW55" s="1387"/>
      <c r="BX55" s="1387"/>
      <c r="BY55" s="1387"/>
      <c r="BZ55" s="1387"/>
      <c r="CA55" s="1387"/>
      <c r="CB55" s="1387"/>
      <c r="CC55" s="1387"/>
      <c r="CD55" s="1387"/>
      <c r="CE55" s="1387"/>
      <c r="CF55" s="4314"/>
    </row>
    <row customHeight="1" ht="5.25" hidden="1">
      <c r="A56" s="2020"/>
      <c r="B56" s="1863"/>
      <c r="C56" s="1863"/>
      <c r="D56" s="2806"/>
      <c r="E56" s="1266"/>
      <c r="F56" s="1266"/>
      <c r="G56" s="1266"/>
      <c r="H56" s="1266"/>
      <c r="I56" s="1266"/>
      <c r="J56" s="1266"/>
      <c r="K56" s="1266"/>
      <c r="L56" s="1266"/>
      <c r="M56" s="1266"/>
      <c r="N56" s="1266"/>
      <c r="O56" s="1266"/>
      <c r="P56" s="1266"/>
      <c r="Q56" s="1267"/>
      <c r="R56" s="1268"/>
      <c r="S56" s="1269"/>
      <c r="T56" s="944" t="s">
        <v>712</v>
      </c>
      <c r="U56" s="2601">
        <v>1</v>
      </c>
      <c r="V56" s="2601" t="s">
        <v>675</v>
      </c>
      <c r="W56" s="1863"/>
      <c r="X56" s="1863"/>
      <c r="Y56" s="1863"/>
      <c r="Z56" s="1863"/>
      <c r="AA56" s="1863"/>
      <c r="AB56" s="1863"/>
      <c r="AC56" s="1264"/>
      <c r="AD56" s="1265"/>
      <c r="AE56" s="1863"/>
      <c r="AF56" s="1863"/>
      <c r="AG56" s="1863"/>
      <c r="AH56" s="1863"/>
      <c r="AI56" s="1863"/>
      <c r="AJ56" s="1863"/>
      <c r="AK56" s="1863"/>
      <c r="AL56" s="1863"/>
      <c r="AM56" s="1863"/>
      <c r="AN56" s="1863"/>
      <c r="AO56" s="1863"/>
      <c r="AP56" s="1863"/>
      <c r="AQ56" s="1863"/>
      <c r="AR56" s="1863"/>
      <c r="AS56" s="1863"/>
      <c r="AT56" s="1863"/>
      <c r="AU56" s="1863"/>
      <c r="AV56" s="1863"/>
      <c r="AW56" s="1863"/>
      <c r="AX56" s="1863"/>
      <c r="AY56" s="1863"/>
      <c r="AZ56" s="1863"/>
      <c r="BA56" s="1863"/>
      <c r="BB56" s="1863"/>
      <c r="BC56" s="1863"/>
      <c r="BD56" s="1863"/>
      <c r="BE56" s="1863"/>
      <c r="BF56" s="1863"/>
      <c r="BG56" s="1863"/>
      <c r="BH56" s="1863"/>
      <c r="BI56" s="1863"/>
      <c r="BJ56" s="1863"/>
      <c r="BK56" s="1863"/>
      <c r="BL56" s="1863"/>
      <c r="BM56" s="1863"/>
      <c r="BN56" s="1863"/>
      <c r="BO56" s="1863"/>
      <c r="BP56" s="1863"/>
      <c r="BQ56" s="1863"/>
      <c r="BR56" s="1863"/>
      <c r="BS56" s="1863"/>
      <c r="BT56" s="1863"/>
      <c r="BU56" s="1863"/>
      <c r="BV56" s="1863"/>
      <c r="BW56" s="1863"/>
      <c r="BX56" s="1863"/>
      <c r="BY56" s="1863"/>
      <c r="BZ56" s="1863"/>
      <c r="CA56" s="1863"/>
      <c r="CB56" s="1863"/>
      <c r="CC56" s="1863"/>
      <c r="CD56" s="1863"/>
      <c r="CE56" s="1863"/>
      <c r="CF56" s="4325"/>
    </row>
    <row customHeight="1" ht="5.25" hidden="1">
      <c r="A57" s="2020"/>
      <c r="B57" s="1863"/>
      <c r="C57" s="1863"/>
      <c r="D57" s="2806"/>
      <c r="E57" s="862"/>
      <c r="F57" s="862"/>
      <c r="G57" s="862"/>
      <c r="H57" s="862"/>
      <c r="I57" s="862"/>
      <c r="J57" s="862"/>
      <c r="K57" s="862"/>
      <c r="L57" s="862"/>
      <c r="M57" s="862"/>
      <c r="N57" s="862"/>
      <c r="O57" s="862"/>
      <c r="P57" s="862"/>
      <c r="Q57" s="862"/>
      <c r="R57" s="862"/>
      <c r="S57" s="863"/>
      <c r="T57" s="945"/>
      <c r="U57" s="2601"/>
      <c r="V57" s="2601"/>
      <c r="W57" s="1863"/>
      <c r="X57" s="1863"/>
      <c r="Y57" s="1863"/>
      <c r="Z57" s="1863"/>
      <c r="AA57" s="1863"/>
      <c r="AB57" s="1863"/>
      <c r="AC57" s="1264"/>
      <c r="AD57" s="1265"/>
      <c r="AE57" s="1863"/>
      <c r="AF57" s="1863"/>
      <c r="AG57" s="1863"/>
      <c r="AH57" s="1863"/>
      <c r="AI57" s="1863"/>
      <c r="AJ57" s="1863"/>
      <c r="AK57" s="1863"/>
      <c r="AL57" s="1863"/>
      <c r="AM57" s="1863"/>
      <c r="AN57" s="1863"/>
      <c r="AO57" s="1863"/>
      <c r="AP57" s="1863"/>
      <c r="AQ57" s="1863"/>
      <c r="AR57" s="1863"/>
      <c r="AS57" s="1863"/>
      <c r="AT57" s="1863"/>
      <c r="AU57" s="1863"/>
      <c r="AV57" s="1863"/>
      <c r="AW57" s="1863"/>
      <c r="AX57" s="1863"/>
      <c r="AY57" s="1863"/>
      <c r="AZ57" s="1863"/>
      <c r="BA57" s="1863"/>
      <c r="BB57" s="1863"/>
      <c r="BC57" s="1863"/>
      <c r="BD57" s="1863"/>
      <c r="BE57" s="1863"/>
      <c r="BF57" s="1863"/>
      <c r="BG57" s="1863"/>
      <c r="BH57" s="1863"/>
      <c r="BI57" s="1863"/>
      <c r="BJ57" s="1863"/>
      <c r="BK57" s="1863"/>
      <c r="BL57" s="1863"/>
      <c r="BM57" s="1863"/>
      <c r="BN57" s="1863"/>
      <c r="BO57" s="1863"/>
      <c r="BP57" s="1863"/>
      <c r="BQ57" s="1863"/>
      <c r="BR57" s="1863"/>
      <c r="BS57" s="1863"/>
      <c r="BT57" s="1863"/>
      <c r="BU57" s="1863"/>
      <c r="BV57" s="1863"/>
      <c r="BW57" s="1863"/>
      <c r="BX57" s="1863"/>
      <c r="BY57" s="1863"/>
      <c r="BZ57" s="1863"/>
      <c r="CA57" s="1863"/>
      <c r="CB57" s="1863"/>
      <c r="CC57" s="1863"/>
      <c r="CD57" s="1863"/>
      <c r="CE57" s="1863"/>
      <c r="CF57" s="4325"/>
    </row>
    <row customHeight="1" ht="5.25" hidden="1">
      <c r="A58" s="2020"/>
      <c r="B58" s="1863"/>
      <c r="C58" s="1863"/>
      <c r="D58" s="2807"/>
      <c r="E58" s="1270"/>
      <c r="F58" s="1271"/>
      <c r="G58" s="1271"/>
      <c r="H58" s="1272"/>
      <c r="I58" s="1272"/>
      <c r="J58" s="1272"/>
      <c r="K58" s="1272"/>
      <c r="L58" s="1272"/>
      <c r="M58" s="1272"/>
      <c r="N58" s="1272"/>
      <c r="O58" s="1272"/>
      <c r="P58" s="1272"/>
      <c r="Q58" s="1272"/>
      <c r="R58" s="1173"/>
      <c r="S58" s="1273"/>
      <c r="T58" s="945"/>
      <c r="U58" s="2601"/>
      <c r="V58" s="2601"/>
      <c r="W58" s="1863"/>
      <c r="X58" s="1863"/>
      <c r="Y58" s="1863"/>
      <c r="Z58" s="1863"/>
      <c r="AA58" s="1863"/>
      <c r="AB58" s="1863"/>
      <c r="AC58" s="1264"/>
      <c r="AD58" s="1265"/>
      <c r="AE58" s="1863"/>
      <c r="AF58" s="1863"/>
      <c r="AG58" s="1863"/>
      <c r="AH58" s="1863"/>
      <c r="AI58" s="1863"/>
      <c r="AJ58" s="1863"/>
      <c r="AK58" s="1863"/>
      <c r="AL58" s="1863"/>
      <c r="AM58" s="1863"/>
      <c r="AN58" s="1863"/>
      <c r="AO58" s="1863"/>
      <c r="AP58" s="1863"/>
      <c r="AQ58" s="1863"/>
      <c r="AR58" s="1863"/>
      <c r="AS58" s="1863"/>
      <c r="AT58" s="1863"/>
      <c r="AU58" s="1863"/>
      <c r="AV58" s="1863"/>
      <c r="AW58" s="1863"/>
      <c r="AX58" s="1863"/>
      <c r="AY58" s="1863"/>
      <c r="AZ58" s="1863"/>
      <c r="BA58" s="1863"/>
      <c r="BB58" s="1863"/>
      <c r="BC58" s="1863"/>
      <c r="BD58" s="1863"/>
      <c r="BE58" s="1863"/>
      <c r="BF58" s="1863"/>
      <c r="BG58" s="1863"/>
      <c r="BH58" s="1863"/>
      <c r="BI58" s="1863"/>
      <c r="BJ58" s="1863"/>
      <c r="BK58" s="1863"/>
      <c r="BL58" s="1863"/>
      <c r="BM58" s="1863"/>
      <c r="BN58" s="1863"/>
      <c r="BO58" s="1863"/>
      <c r="BP58" s="1863"/>
      <c r="BQ58" s="1863"/>
      <c r="BR58" s="1863"/>
      <c r="BS58" s="1863"/>
      <c r="BT58" s="1863"/>
      <c r="BU58" s="1863"/>
      <c r="BV58" s="1863"/>
      <c r="BW58" s="1863"/>
      <c r="BX58" s="1863"/>
      <c r="BY58" s="1863"/>
      <c r="BZ58" s="1863"/>
      <c r="CA58" s="1863"/>
      <c r="CB58" s="1863"/>
      <c r="CC58" s="1863"/>
      <c r="CD58" s="1863"/>
      <c r="CE58" s="1863"/>
      <c r="CF58" s="4325"/>
    </row>
    <row customHeight="1" ht="15" hidden="1">
      <c r="A59" s="850" t="s">
        <v>194</v>
      </c>
      <c r="B59" s="851"/>
      <c r="C59" s="851" t="s">
        <v>22</v>
      </c>
      <c r="D59" s="2805" t="s">
        <v>719</v>
      </c>
      <c r="E59" s="2604" t="s">
        <v>111</v>
      </c>
      <c r="F59" s="2605"/>
      <c r="G59" s="2606"/>
      <c r="H59" s="2610" t="str">
        <f>IF(A59="","",INDEX(DIFFERENTIATION_UNMERGE_VD,MATCH(A59,DIFFERENTIATION_ID_DIFF,0)))</f>
        <v>Производство. Теплоноситель</v>
      </c>
      <c r="I59" s="2610"/>
      <c r="J59" s="2610"/>
      <c r="K59" s="2610"/>
      <c r="L59" s="2610"/>
      <c r="M59" s="2610"/>
      <c r="N59" s="2610"/>
      <c r="O59" s="2610"/>
      <c r="P59" s="2610"/>
      <c r="Q59" s="2610"/>
      <c r="R59" s="2610"/>
      <c r="S59" s="946"/>
      <c r="T59" s="943"/>
      <c r="U59" s="852"/>
      <c r="V59" s="852"/>
      <c r="W59" s="853"/>
      <c r="X59" s="853"/>
      <c r="Y59" s="853"/>
      <c r="Z59" s="853"/>
      <c r="AA59" s="854"/>
      <c r="AB59" s="855"/>
      <c r="AC59" s="2602"/>
      <c r="AD59" s="856"/>
      <c r="AE59" s="857" t="s">
        <v>22</v>
      </c>
      <c r="AF59" s="857"/>
      <c r="AG59" s="858" t="s">
        <v>709</v>
      </c>
      <c r="AH59" s="859">
        <v>3</v>
      </c>
      <c r="AI59" s="852"/>
      <c r="AJ59" s="852"/>
      <c r="AK59" s="852"/>
      <c r="AL59" s="852"/>
      <c r="AM59" s="852"/>
      <c r="AN59" s="852"/>
      <c r="AO59" s="852"/>
      <c r="AP59" s="852"/>
      <c r="AQ59" s="852"/>
      <c r="AR59" s="852"/>
      <c r="AS59" s="852"/>
      <c r="AT59" s="852"/>
      <c r="AU59" s="852"/>
      <c r="AV59" s="852"/>
      <c r="AW59" s="852"/>
      <c r="AX59" s="852"/>
      <c r="AY59" s="852"/>
      <c r="AZ59" s="852"/>
      <c r="BA59" s="852"/>
      <c r="BB59" s="852"/>
      <c r="BC59" s="852"/>
      <c r="BD59" s="852"/>
      <c r="BE59" s="852"/>
      <c r="BF59" s="852"/>
      <c r="BG59" s="852"/>
      <c r="BH59" s="852"/>
      <c r="BI59" s="852"/>
      <c r="BJ59" s="852"/>
      <c r="BK59" s="852"/>
      <c r="BL59" s="852"/>
      <c r="BM59" s="852"/>
      <c r="BN59" s="852"/>
      <c r="BO59" s="852"/>
      <c r="BP59" s="852"/>
      <c r="BQ59" s="852"/>
      <c r="BR59" s="852"/>
      <c r="BS59" s="852"/>
      <c r="BT59" s="852"/>
      <c r="BU59" s="852"/>
      <c r="BV59" s="853"/>
      <c r="BW59" s="853"/>
      <c r="BX59" s="853"/>
      <c r="BY59" s="853"/>
      <c r="BZ59" s="853"/>
      <c r="CA59" s="853"/>
      <c r="CB59" s="853"/>
      <c r="CC59" s="853"/>
      <c r="CD59" s="853"/>
      <c r="CE59" s="853"/>
      <c r="CF59" s="4314"/>
    </row>
    <row customHeight="1" ht="15" hidden="1">
      <c r="A60" s="850"/>
      <c r="B60" s="851"/>
      <c r="C60" s="851"/>
      <c r="D60" s="2806"/>
      <c r="E60" s="2604" t="s">
        <v>664</v>
      </c>
      <c r="F60" s="2605"/>
      <c r="G60" s="2606"/>
      <c r="H60" s="2610" t="str">
        <f>IF(A59="","",INDEX(DIFFERENTIATION_UNMERGE_AREA,MATCH(A59,DIFFERENTIATION_ID_DIFF,0)))</f>
        <v>Территория 1</v>
      </c>
      <c r="I60" s="2610"/>
      <c r="J60" s="2610"/>
      <c r="K60" s="2610"/>
      <c r="L60" s="2610"/>
      <c r="M60" s="2610"/>
      <c r="N60" s="2610"/>
      <c r="O60" s="2610"/>
      <c r="P60" s="2610"/>
      <c r="Q60" s="2610"/>
      <c r="R60" s="2610"/>
      <c r="S60" s="946"/>
      <c r="T60" s="943"/>
      <c r="U60" s="852"/>
      <c r="V60" s="852"/>
      <c r="W60" s="853"/>
      <c r="X60" s="853"/>
      <c r="Y60" s="853"/>
      <c r="Z60" s="853"/>
      <c r="AA60" s="854"/>
      <c r="AB60" s="855"/>
      <c r="AC60" s="2602"/>
      <c r="AD60" s="856"/>
      <c r="AE60" s="857"/>
      <c r="AF60" s="857"/>
      <c r="AG60" s="858"/>
      <c r="AH60" s="859"/>
      <c r="AI60" s="852"/>
      <c r="AJ60" s="852"/>
      <c r="AK60" s="852"/>
      <c r="AL60" s="852"/>
      <c r="AM60" s="852"/>
      <c r="AN60" s="852"/>
      <c r="AO60" s="852"/>
      <c r="AP60" s="852"/>
      <c r="AQ60" s="852"/>
      <c r="AR60" s="852"/>
      <c r="AS60" s="852"/>
      <c r="AT60" s="852"/>
      <c r="AU60" s="852"/>
      <c r="AV60" s="852"/>
      <c r="AW60" s="852"/>
      <c r="AX60" s="852"/>
      <c r="AY60" s="852"/>
      <c r="AZ60" s="852"/>
      <c r="BA60" s="852"/>
      <c r="BB60" s="852"/>
      <c r="BC60" s="852"/>
      <c r="BD60" s="852"/>
      <c r="BE60" s="852"/>
      <c r="BF60" s="852"/>
      <c r="BG60" s="852"/>
      <c r="BH60" s="852"/>
      <c r="BI60" s="852"/>
      <c r="BJ60" s="852"/>
      <c r="BK60" s="852"/>
      <c r="BL60" s="852"/>
      <c r="BM60" s="852"/>
      <c r="BN60" s="852"/>
      <c r="BO60" s="852"/>
      <c r="BP60" s="852"/>
      <c r="BQ60" s="852"/>
      <c r="BR60" s="852"/>
      <c r="BS60" s="852"/>
      <c r="BT60" s="852"/>
      <c r="BU60" s="852"/>
      <c r="BV60" s="853"/>
      <c r="BW60" s="853"/>
      <c r="BX60" s="853"/>
      <c r="BY60" s="853"/>
      <c r="BZ60" s="853"/>
      <c r="CA60" s="853"/>
      <c r="CB60" s="853"/>
      <c r="CC60" s="853"/>
      <c r="CD60" s="853"/>
      <c r="CE60" s="853"/>
      <c r="CF60" s="4314"/>
    </row>
    <row customHeight="1" ht="15" hidden="1">
      <c r="A61" s="850"/>
      <c r="B61" s="851"/>
      <c r="C61" s="851"/>
      <c r="D61" s="2806"/>
      <c r="E61" s="2604" t="s">
        <v>665</v>
      </c>
      <c r="F61" s="2605"/>
      <c r="G61" s="2606"/>
      <c r="H61" s="2610" t="str">
        <f>IF(A59="","",INDEX(DIFFERENTIATION_UNMERGE_SYSTEM,MATCH(A59,DIFFERENTIATION_ID_DIFF,0)))</f>
        <v>Котельная №1</v>
      </c>
      <c r="I61" s="2610"/>
      <c r="J61" s="2610"/>
      <c r="K61" s="2610"/>
      <c r="L61" s="2610"/>
      <c r="M61" s="2610"/>
      <c r="N61" s="2610"/>
      <c r="O61" s="2610"/>
      <c r="P61" s="2610"/>
      <c r="Q61" s="2610"/>
      <c r="R61" s="2610"/>
      <c r="S61" s="946"/>
      <c r="T61" s="943"/>
      <c r="U61" s="852"/>
      <c r="V61" s="852"/>
      <c r="W61" s="853"/>
      <c r="X61" s="853"/>
      <c r="Y61" s="853"/>
      <c r="Z61" s="853"/>
      <c r="AA61" s="854"/>
      <c r="AB61" s="855"/>
      <c r="AC61" s="2602"/>
      <c r="AD61" s="856"/>
      <c r="AE61" s="857"/>
      <c r="AF61" s="857"/>
      <c r="AG61" s="858"/>
      <c r="AH61" s="859"/>
      <c r="AI61" s="852"/>
      <c r="AJ61" s="852"/>
      <c r="AK61" s="852"/>
      <c r="AL61" s="852"/>
      <c r="AM61" s="852"/>
      <c r="AN61" s="852"/>
      <c r="AO61" s="852"/>
      <c r="AP61" s="852"/>
      <c r="AQ61" s="852"/>
      <c r="AR61" s="852"/>
      <c r="AS61" s="852"/>
      <c r="AT61" s="852"/>
      <c r="AU61" s="852"/>
      <c r="AV61" s="852"/>
      <c r="AW61" s="852"/>
      <c r="AX61" s="852"/>
      <c r="AY61" s="852"/>
      <c r="AZ61" s="852"/>
      <c r="BA61" s="852"/>
      <c r="BB61" s="852"/>
      <c r="BC61" s="852"/>
      <c r="BD61" s="852"/>
      <c r="BE61" s="852"/>
      <c r="BF61" s="852"/>
      <c r="BG61" s="852"/>
      <c r="BH61" s="852"/>
      <c r="BI61" s="852"/>
      <c r="BJ61" s="852"/>
      <c r="BK61" s="852"/>
      <c r="BL61" s="852"/>
      <c r="BM61" s="852"/>
      <c r="BN61" s="852"/>
      <c r="BO61" s="852"/>
      <c r="BP61" s="852"/>
      <c r="BQ61" s="852"/>
      <c r="BR61" s="852"/>
      <c r="BS61" s="852"/>
      <c r="BT61" s="852"/>
      <c r="BU61" s="852"/>
      <c r="BV61" s="853"/>
      <c r="BW61" s="853"/>
      <c r="BX61" s="853"/>
      <c r="BY61" s="853"/>
      <c r="BZ61" s="853"/>
      <c r="CA61" s="853"/>
      <c r="CB61" s="853"/>
      <c r="CC61" s="853"/>
      <c r="CD61" s="853"/>
      <c r="CE61" s="853"/>
      <c r="CF61" s="4314"/>
    </row>
    <row customHeight="1" ht="24.75" hidden="1">
      <c r="A62" s="2033"/>
      <c r="B62" s="1387"/>
      <c r="C62" s="639"/>
      <c r="D62" s="2806"/>
      <c r="E62" s="2603" t="s">
        <v>710</v>
      </c>
      <c r="F62" s="2603"/>
      <c r="G62" s="2603"/>
      <c r="H62" s="2603"/>
      <c r="I62" s="2603"/>
      <c r="J62" s="2603"/>
      <c r="K62" s="2603"/>
      <c r="L62" s="2603"/>
      <c r="M62" s="2603"/>
      <c r="N62" s="2603"/>
      <c r="O62" s="2603"/>
      <c r="P62" s="2603"/>
      <c r="Q62" s="785">
        <f>SUMIF(T63:T64,"i",Q63:Q64)</f>
        <v>0</v>
      </c>
      <c r="R62" s="1244"/>
      <c r="S62" s="2025" t="s">
        <v>711</v>
      </c>
      <c r="T62" s="944" t="s">
        <v>712</v>
      </c>
      <c r="U62" s="2601">
        <v>1</v>
      </c>
      <c r="V62" s="2601" t="s">
        <v>675</v>
      </c>
      <c r="W62" s="1387"/>
      <c r="X62" s="1387"/>
      <c r="Y62" s="1387"/>
      <c r="Z62" s="1387"/>
      <c r="AA62" s="1863"/>
      <c r="AB62" s="1387"/>
      <c r="AC62" s="2602"/>
      <c r="AD62" s="856"/>
      <c r="AE62" s="1387"/>
      <c r="AF62" s="1387"/>
      <c r="AG62" s="1863"/>
      <c r="AH62" s="1863"/>
      <c r="AI62" s="1863"/>
      <c r="AJ62" s="1863"/>
      <c r="AK62" s="1863"/>
      <c r="AL62" s="1863"/>
      <c r="AM62" s="1863"/>
      <c r="AN62" s="1863"/>
      <c r="AO62" s="1863"/>
      <c r="AP62" s="1863"/>
      <c r="AQ62" s="1863"/>
      <c r="AR62" s="1863"/>
      <c r="AS62" s="1863"/>
      <c r="AT62" s="1863"/>
      <c r="AU62" s="1863"/>
      <c r="AV62" s="1863"/>
      <c r="AW62" s="1863"/>
      <c r="AX62" s="1863"/>
      <c r="AY62" s="1863"/>
      <c r="AZ62" s="1863"/>
      <c r="BA62" s="1863"/>
      <c r="BB62" s="1863"/>
      <c r="BC62" s="1863"/>
      <c r="BD62" s="1863"/>
      <c r="BE62" s="1863"/>
      <c r="BF62" s="1863"/>
      <c r="BG62" s="1863"/>
      <c r="BH62" s="1863"/>
      <c r="BI62" s="1863"/>
      <c r="BJ62" s="1863"/>
      <c r="BK62" s="1863"/>
      <c r="BL62" s="1863"/>
      <c r="BM62" s="1863"/>
      <c r="BN62" s="1863"/>
      <c r="BO62" s="1863"/>
      <c r="BP62" s="1863"/>
      <c r="BQ62" s="1863"/>
      <c r="BR62" s="1863"/>
      <c r="BS62" s="1863"/>
      <c r="BT62" s="1863"/>
      <c r="BU62" s="1863"/>
      <c r="BV62" s="1387"/>
      <c r="BW62" s="1387"/>
      <c r="BX62" s="1387"/>
      <c r="BY62" s="1387"/>
      <c r="BZ62" s="1387"/>
      <c r="CA62" s="1387"/>
      <c r="CB62" s="1387"/>
      <c r="CC62" s="1387"/>
      <c r="CD62" s="1387"/>
      <c r="CE62" s="1387"/>
      <c r="CF62" s="4314"/>
    </row>
    <row customHeight="1" ht="11.25" hidden="1">
      <c r="A63" s="2020"/>
      <c r="B63" s="1863"/>
      <c r="C63" s="1863"/>
      <c r="D63" s="2806"/>
      <c r="E63" s="862"/>
      <c r="F63" s="862">
        <v>0</v>
      </c>
      <c r="G63" s="862"/>
      <c r="H63" s="862"/>
      <c r="I63" s="862"/>
      <c r="J63" s="862"/>
      <c r="K63" s="862"/>
      <c r="L63" s="862"/>
      <c r="M63" s="862"/>
      <c r="N63" s="862"/>
      <c r="O63" s="862"/>
      <c r="P63" s="862"/>
      <c r="Q63" s="862"/>
      <c r="R63" s="862"/>
      <c r="S63" s="863"/>
      <c r="T63" s="945"/>
      <c r="U63" s="2601"/>
      <c r="V63" s="2601"/>
      <c r="W63" s="1863"/>
      <c r="X63" s="1863"/>
      <c r="Y63" s="1863"/>
      <c r="Z63" s="1863"/>
      <c r="AA63" s="1863"/>
      <c r="AB63" s="1387"/>
      <c r="AC63" s="2602"/>
      <c r="AD63" s="856"/>
      <c r="AE63" s="1387"/>
      <c r="AF63" s="1387"/>
      <c r="AG63" s="1863"/>
      <c r="AH63" s="1863"/>
      <c r="AI63" s="1863"/>
      <c r="AJ63" s="1863"/>
      <c r="AK63" s="1863"/>
      <c r="AL63" s="1863"/>
      <c r="AM63" s="1863"/>
      <c r="AN63" s="1863"/>
      <c r="AO63" s="1863"/>
      <c r="AP63" s="1863"/>
      <c r="AQ63" s="1863"/>
      <c r="AR63" s="1863"/>
      <c r="AS63" s="1863"/>
      <c r="AT63" s="1863"/>
      <c r="AU63" s="1863"/>
      <c r="AV63" s="1863"/>
      <c r="AW63" s="1863"/>
      <c r="AX63" s="1863"/>
      <c r="AY63" s="1863"/>
      <c r="AZ63" s="1863"/>
      <c r="BA63" s="1863"/>
      <c r="BB63" s="1863"/>
      <c r="BC63" s="1863"/>
      <c r="BD63" s="1863"/>
      <c r="BE63" s="1863"/>
      <c r="BF63" s="1863"/>
      <c r="BG63" s="1863"/>
      <c r="BH63" s="1863"/>
      <c r="BI63" s="1863"/>
      <c r="BJ63" s="1863"/>
      <c r="BK63" s="1863"/>
      <c r="BL63" s="1863"/>
      <c r="BM63" s="1863"/>
      <c r="BN63" s="1863"/>
      <c r="BO63" s="1863"/>
      <c r="BP63" s="1863"/>
      <c r="BQ63" s="1863"/>
      <c r="BR63" s="1863"/>
      <c r="BS63" s="1863"/>
      <c r="BT63" s="1863"/>
      <c r="BU63" s="1863"/>
      <c r="BV63" s="1863"/>
      <c r="BW63" s="1863"/>
      <c r="BX63" s="1863"/>
      <c r="BY63" s="1863"/>
      <c r="BZ63" s="1863"/>
      <c r="CA63" s="1863"/>
      <c r="CB63" s="1863"/>
      <c r="CC63" s="1863"/>
      <c r="CD63" s="1863"/>
      <c r="CE63" s="1863"/>
      <c r="CF63" s="4314"/>
    </row>
    <row customHeight="1" ht="11.25" hidden="1">
      <c r="A64" s="2033"/>
      <c r="B64" s="1387"/>
      <c r="C64" s="639"/>
      <c r="D64" s="2806"/>
      <c r="E64" s="876" t="s">
        <v>22</v>
      </c>
      <c r="F64" s="1395" t="s">
        <v>22</v>
      </c>
      <c r="G64" s="1395" t="s">
        <v>715</v>
      </c>
      <c r="H64" s="878" t="s">
        <v>22</v>
      </c>
      <c r="I64" s="878"/>
      <c r="J64" s="878"/>
      <c r="K64" s="878"/>
      <c r="L64" s="878"/>
      <c r="M64" s="878"/>
      <c r="N64" s="878"/>
      <c r="O64" s="878"/>
      <c r="P64" s="878"/>
      <c r="Q64" s="878"/>
      <c r="R64" s="879"/>
      <c r="S64" s="880"/>
      <c r="T64" s="945"/>
      <c r="U64" s="2601"/>
      <c r="V64" s="2601"/>
      <c r="W64" s="1387"/>
      <c r="X64" s="1387"/>
      <c r="Y64" s="1387"/>
      <c r="Z64" s="1387"/>
      <c r="AA64" s="1863"/>
      <c r="AB64" s="1387"/>
      <c r="AC64" s="2602"/>
      <c r="AD64" s="856"/>
      <c r="AE64" s="1387"/>
      <c r="AF64" s="1387"/>
      <c r="AG64" s="1863"/>
      <c r="AH64" s="1863"/>
      <c r="AI64" s="1863"/>
      <c r="AJ64" s="1863"/>
      <c r="AK64" s="1863"/>
      <c r="AL64" s="1863"/>
      <c r="AM64" s="1863"/>
      <c r="AN64" s="1863"/>
      <c r="AO64" s="1863"/>
      <c r="AP64" s="1863"/>
      <c r="AQ64" s="1863"/>
      <c r="AR64" s="1863"/>
      <c r="AS64" s="1863"/>
      <c r="AT64" s="1863"/>
      <c r="AU64" s="1863"/>
      <c r="AV64" s="1863"/>
      <c r="AW64" s="1863"/>
      <c r="AX64" s="1863"/>
      <c r="AY64" s="1863"/>
      <c r="AZ64" s="1863"/>
      <c r="BA64" s="1863"/>
      <c r="BB64" s="1863"/>
      <c r="BC64" s="1863"/>
      <c r="BD64" s="1863"/>
      <c r="BE64" s="1863"/>
      <c r="BF64" s="1863"/>
      <c r="BG64" s="1863"/>
      <c r="BH64" s="1863"/>
      <c r="BI64" s="1863"/>
      <c r="BJ64" s="1863"/>
      <c r="BK64" s="1863"/>
      <c r="BL64" s="1863"/>
      <c r="BM64" s="1863"/>
      <c r="BN64" s="1863"/>
      <c r="BO64" s="1863"/>
      <c r="BP64" s="1863"/>
      <c r="BQ64" s="1863"/>
      <c r="BR64" s="1863"/>
      <c r="BS64" s="1863"/>
      <c r="BT64" s="1863"/>
      <c r="BU64" s="1863"/>
      <c r="BV64" s="1387"/>
      <c r="BW64" s="1387"/>
      <c r="BX64" s="1387"/>
      <c r="BY64" s="1387"/>
      <c r="BZ64" s="1387"/>
      <c r="CA64" s="1387"/>
      <c r="CB64" s="1387"/>
      <c r="CC64" s="1387"/>
      <c r="CD64" s="1387"/>
      <c r="CE64" s="1387"/>
      <c r="CF64" s="4314"/>
    </row>
    <row customHeight="1" ht="5.25" hidden="1">
      <c r="A65" s="2020"/>
      <c r="B65" s="1863"/>
      <c r="C65" s="1863"/>
      <c r="D65" s="2806"/>
      <c r="E65" s="1266"/>
      <c r="F65" s="1266"/>
      <c r="G65" s="1266"/>
      <c r="H65" s="1266"/>
      <c r="I65" s="1266"/>
      <c r="J65" s="1266"/>
      <c r="K65" s="1266"/>
      <c r="L65" s="1266"/>
      <c r="M65" s="1266"/>
      <c r="N65" s="1266"/>
      <c r="O65" s="1266"/>
      <c r="P65" s="1266"/>
      <c r="Q65" s="1267"/>
      <c r="R65" s="1268"/>
      <c r="S65" s="1269"/>
      <c r="T65" s="944" t="s">
        <v>712</v>
      </c>
      <c r="U65" s="2601">
        <v>1</v>
      </c>
      <c r="V65" s="2601" t="s">
        <v>675</v>
      </c>
      <c r="W65" s="1863"/>
      <c r="X65" s="1863"/>
      <c r="Y65" s="1863"/>
      <c r="Z65" s="1863"/>
      <c r="AA65" s="1863"/>
      <c r="AB65" s="1863"/>
      <c r="AC65" s="1264"/>
      <c r="AD65" s="1265"/>
      <c r="AE65" s="1863"/>
      <c r="AF65" s="1863"/>
      <c r="AG65" s="1863"/>
      <c r="AH65" s="1863"/>
      <c r="AI65" s="1863"/>
      <c r="AJ65" s="1863"/>
      <c r="AK65" s="1863"/>
      <c r="AL65" s="1863"/>
      <c r="AM65" s="1863"/>
      <c r="AN65" s="1863"/>
      <c r="AO65" s="1863"/>
      <c r="AP65" s="1863"/>
      <c r="AQ65" s="1863"/>
      <c r="AR65" s="1863"/>
      <c r="AS65" s="1863"/>
      <c r="AT65" s="1863"/>
      <c r="AU65" s="1863"/>
      <c r="AV65" s="1863"/>
      <c r="AW65" s="1863"/>
      <c r="AX65" s="1863"/>
      <c r="AY65" s="1863"/>
      <c r="AZ65" s="1863"/>
      <c r="BA65" s="1863"/>
      <c r="BB65" s="1863"/>
      <c r="BC65" s="1863"/>
      <c r="BD65" s="1863"/>
      <c r="BE65" s="1863"/>
      <c r="BF65" s="1863"/>
      <c r="BG65" s="1863"/>
      <c r="BH65" s="1863"/>
      <c r="BI65" s="1863"/>
      <c r="BJ65" s="1863"/>
      <c r="BK65" s="1863"/>
      <c r="BL65" s="1863"/>
      <c r="BM65" s="1863"/>
      <c r="BN65" s="1863"/>
      <c r="BO65" s="1863"/>
      <c r="BP65" s="1863"/>
      <c r="BQ65" s="1863"/>
      <c r="BR65" s="1863"/>
      <c r="BS65" s="1863"/>
      <c r="BT65" s="1863"/>
      <c r="BU65" s="1863"/>
      <c r="BV65" s="1863"/>
      <c r="BW65" s="1863"/>
      <c r="BX65" s="1863"/>
      <c r="BY65" s="1863"/>
      <c r="BZ65" s="1863"/>
      <c r="CA65" s="1863"/>
      <c r="CB65" s="1863"/>
      <c r="CC65" s="1863"/>
      <c r="CD65" s="1863"/>
      <c r="CE65" s="1863"/>
      <c r="CF65" s="4325"/>
    </row>
    <row customHeight="1" ht="5.25" hidden="1">
      <c r="A66" s="2020"/>
      <c r="B66" s="1863"/>
      <c r="C66" s="1863"/>
      <c r="D66" s="2806"/>
      <c r="E66" s="862"/>
      <c r="F66" s="862"/>
      <c r="G66" s="862"/>
      <c r="H66" s="862"/>
      <c r="I66" s="862"/>
      <c r="J66" s="862"/>
      <c r="K66" s="862"/>
      <c r="L66" s="862"/>
      <c r="M66" s="862"/>
      <c r="N66" s="862"/>
      <c r="O66" s="862"/>
      <c r="P66" s="862"/>
      <c r="Q66" s="862"/>
      <c r="R66" s="862"/>
      <c r="S66" s="863"/>
      <c r="T66" s="945"/>
      <c r="U66" s="2601"/>
      <c r="V66" s="2601"/>
      <c r="W66" s="1863"/>
      <c r="X66" s="1863"/>
      <c r="Y66" s="1863"/>
      <c r="Z66" s="1863"/>
      <c r="AA66" s="1863"/>
      <c r="AB66" s="1863"/>
      <c r="AC66" s="1264"/>
      <c r="AD66" s="1265"/>
      <c r="AE66" s="1863"/>
      <c r="AF66" s="1863"/>
      <c r="AG66" s="1863"/>
      <c r="AH66" s="1863"/>
      <c r="AI66" s="1863"/>
      <c r="AJ66" s="1863"/>
      <c r="AK66" s="1863"/>
      <c r="AL66" s="1863"/>
      <c r="AM66" s="1863"/>
      <c r="AN66" s="1863"/>
      <c r="AO66" s="1863"/>
      <c r="AP66" s="1863"/>
      <c r="AQ66" s="1863"/>
      <c r="AR66" s="1863"/>
      <c r="AS66" s="1863"/>
      <c r="AT66" s="1863"/>
      <c r="AU66" s="1863"/>
      <c r="AV66" s="1863"/>
      <c r="AW66" s="1863"/>
      <c r="AX66" s="1863"/>
      <c r="AY66" s="1863"/>
      <c r="AZ66" s="1863"/>
      <c r="BA66" s="1863"/>
      <c r="BB66" s="1863"/>
      <c r="BC66" s="1863"/>
      <c r="BD66" s="1863"/>
      <c r="BE66" s="1863"/>
      <c r="BF66" s="1863"/>
      <c r="BG66" s="1863"/>
      <c r="BH66" s="1863"/>
      <c r="BI66" s="1863"/>
      <c r="BJ66" s="1863"/>
      <c r="BK66" s="1863"/>
      <c r="BL66" s="1863"/>
      <c r="BM66" s="1863"/>
      <c r="BN66" s="1863"/>
      <c r="BO66" s="1863"/>
      <c r="BP66" s="1863"/>
      <c r="BQ66" s="1863"/>
      <c r="BR66" s="1863"/>
      <c r="BS66" s="1863"/>
      <c r="BT66" s="1863"/>
      <c r="BU66" s="1863"/>
      <c r="BV66" s="1863"/>
      <c r="BW66" s="1863"/>
      <c r="BX66" s="1863"/>
      <c r="BY66" s="1863"/>
      <c r="BZ66" s="1863"/>
      <c r="CA66" s="1863"/>
      <c r="CB66" s="1863"/>
      <c r="CC66" s="1863"/>
      <c r="CD66" s="1863"/>
      <c r="CE66" s="1863"/>
      <c r="CF66" s="4325"/>
    </row>
    <row customHeight="1" ht="5.25" hidden="1">
      <c r="A67" s="2020"/>
      <c r="B67" s="1863"/>
      <c r="C67" s="1863"/>
      <c r="D67" s="2807"/>
      <c r="E67" s="1270"/>
      <c r="F67" s="1271"/>
      <c r="G67" s="1271"/>
      <c r="H67" s="1272"/>
      <c r="I67" s="1272"/>
      <c r="J67" s="1272"/>
      <c r="K67" s="1272"/>
      <c r="L67" s="1272"/>
      <c r="M67" s="1272"/>
      <c r="N67" s="1272"/>
      <c r="O67" s="1272"/>
      <c r="P67" s="1272"/>
      <c r="Q67" s="1272"/>
      <c r="R67" s="1173"/>
      <c r="S67" s="1273"/>
      <c r="T67" s="945"/>
      <c r="U67" s="2601"/>
      <c r="V67" s="2601"/>
      <c r="W67" s="1863"/>
      <c r="X67" s="1863"/>
      <c r="Y67" s="1863"/>
      <c r="Z67" s="1863"/>
      <c r="AA67" s="1863"/>
      <c r="AB67" s="1863"/>
      <c r="AC67" s="1264"/>
      <c r="AD67" s="1265"/>
      <c r="AE67" s="1863"/>
      <c r="AF67" s="1863"/>
      <c r="AG67" s="1863"/>
      <c r="AH67" s="1863"/>
      <c r="AI67" s="1863"/>
      <c r="AJ67" s="1863"/>
      <c r="AK67" s="1863"/>
      <c r="AL67" s="1863"/>
      <c r="AM67" s="1863"/>
      <c r="AN67" s="1863"/>
      <c r="AO67" s="1863"/>
      <c r="AP67" s="1863"/>
      <c r="AQ67" s="1863"/>
      <c r="AR67" s="1863"/>
      <c r="AS67" s="1863"/>
      <c r="AT67" s="1863"/>
      <c r="AU67" s="1863"/>
      <c r="AV67" s="1863"/>
      <c r="AW67" s="1863"/>
      <c r="AX67" s="1863"/>
      <c r="AY67" s="1863"/>
      <c r="AZ67" s="1863"/>
      <c r="BA67" s="1863"/>
      <c r="BB67" s="1863"/>
      <c r="BC67" s="1863"/>
      <c r="BD67" s="1863"/>
      <c r="BE67" s="1863"/>
      <c r="BF67" s="1863"/>
      <c r="BG67" s="1863"/>
      <c r="BH67" s="1863"/>
      <c r="BI67" s="1863"/>
      <c r="BJ67" s="1863"/>
      <c r="BK67" s="1863"/>
      <c r="BL67" s="1863"/>
      <c r="BM67" s="1863"/>
      <c r="BN67" s="1863"/>
      <c r="BO67" s="1863"/>
      <c r="BP67" s="1863"/>
      <c r="BQ67" s="1863"/>
      <c r="BR67" s="1863"/>
      <c r="BS67" s="1863"/>
      <c r="BT67" s="1863"/>
      <c r="BU67" s="1863"/>
      <c r="BV67" s="1863"/>
      <c r="BW67" s="1863"/>
      <c r="BX67" s="1863"/>
      <c r="BY67" s="1863"/>
      <c r="BZ67" s="1863"/>
      <c r="CA67" s="1863"/>
      <c r="CB67" s="1863"/>
      <c r="CC67" s="1863"/>
      <c r="CD67" s="1863"/>
      <c r="CE67" s="1863"/>
      <c r="CF67" s="4325"/>
    </row>
    <row customHeight="1" ht="15" hidden="1">
      <c r="A68" s="850" t="s">
        <v>197</v>
      </c>
      <c r="B68" s="851"/>
      <c r="C68" s="851" t="s">
        <v>22</v>
      </c>
      <c r="D68" s="2805" t="s">
        <v>720</v>
      </c>
      <c r="E68" s="2604" t="s">
        <v>111</v>
      </c>
      <c r="F68" s="2605"/>
      <c r="G68" s="2606"/>
      <c r="H68" s="2610" t="str">
        <f>IF(A68="","",INDEX(DIFFERENTIATION_UNMERGE_VD,MATCH(A68,DIFFERENTIATION_ID_DIFF,0)))</f>
        <v>Передача. Теплоноситель</v>
      </c>
      <c r="I68" s="2610"/>
      <c r="J68" s="2610"/>
      <c r="K68" s="2610"/>
      <c r="L68" s="2610"/>
      <c r="M68" s="2610"/>
      <c r="N68" s="2610"/>
      <c r="O68" s="2610"/>
      <c r="P68" s="2610"/>
      <c r="Q68" s="2610"/>
      <c r="R68" s="2610"/>
      <c r="S68" s="946"/>
      <c r="T68" s="943"/>
      <c r="U68" s="852"/>
      <c r="V68" s="852"/>
      <c r="W68" s="853"/>
      <c r="X68" s="853"/>
      <c r="Y68" s="853"/>
      <c r="Z68" s="853"/>
      <c r="AA68" s="854"/>
      <c r="AB68" s="855"/>
      <c r="AC68" s="2602"/>
      <c r="AD68" s="856"/>
      <c r="AE68" s="857" t="s">
        <v>22</v>
      </c>
      <c r="AF68" s="857"/>
      <c r="AG68" s="858" t="s">
        <v>709</v>
      </c>
      <c r="AH68" s="859">
        <v>3</v>
      </c>
      <c r="AI68" s="852"/>
      <c r="AJ68" s="852"/>
      <c r="AK68" s="852"/>
      <c r="AL68" s="852"/>
      <c r="AM68" s="852"/>
      <c r="AN68" s="852"/>
      <c r="AO68" s="852"/>
      <c r="AP68" s="852"/>
      <c r="AQ68" s="852"/>
      <c r="AR68" s="852"/>
      <c r="AS68" s="852"/>
      <c r="AT68" s="852"/>
      <c r="AU68" s="852"/>
      <c r="AV68" s="852"/>
      <c r="AW68" s="852"/>
      <c r="AX68" s="852"/>
      <c r="AY68" s="852"/>
      <c r="AZ68" s="852"/>
      <c r="BA68" s="852"/>
      <c r="BB68" s="852"/>
      <c r="BC68" s="852"/>
      <c r="BD68" s="852"/>
      <c r="BE68" s="852"/>
      <c r="BF68" s="852"/>
      <c r="BG68" s="852"/>
      <c r="BH68" s="852"/>
      <c r="BI68" s="852"/>
      <c r="BJ68" s="852"/>
      <c r="BK68" s="852"/>
      <c r="BL68" s="852"/>
      <c r="BM68" s="852"/>
      <c r="BN68" s="852"/>
      <c r="BO68" s="852"/>
      <c r="BP68" s="852"/>
      <c r="BQ68" s="852"/>
      <c r="BR68" s="852"/>
      <c r="BS68" s="852"/>
      <c r="BT68" s="852"/>
      <c r="BU68" s="852"/>
      <c r="BV68" s="853"/>
      <c r="BW68" s="853"/>
      <c r="BX68" s="853"/>
      <c r="BY68" s="853"/>
      <c r="BZ68" s="853"/>
      <c r="CA68" s="853"/>
      <c r="CB68" s="853"/>
      <c r="CC68" s="853"/>
      <c r="CD68" s="853"/>
      <c r="CE68" s="853"/>
      <c r="CF68" s="4314"/>
    </row>
    <row customHeight="1" ht="15" hidden="1">
      <c r="A69" s="850"/>
      <c r="B69" s="851"/>
      <c r="C69" s="851"/>
      <c r="D69" s="2806"/>
      <c r="E69" s="2604" t="s">
        <v>664</v>
      </c>
      <c r="F69" s="2605"/>
      <c r="G69" s="2606"/>
      <c r="H69" s="2610" t="str">
        <f>IF(A68="","",INDEX(DIFFERENTIATION_UNMERGE_AREA,MATCH(A68,DIFFERENTIATION_ID_DIFF,0)))</f>
        <v>Территория 1</v>
      </c>
      <c r="I69" s="2610"/>
      <c r="J69" s="2610"/>
      <c r="K69" s="2610"/>
      <c r="L69" s="2610"/>
      <c r="M69" s="2610"/>
      <c r="N69" s="2610"/>
      <c r="O69" s="2610"/>
      <c r="P69" s="2610"/>
      <c r="Q69" s="2610"/>
      <c r="R69" s="2610"/>
      <c r="S69" s="946"/>
      <c r="T69" s="943"/>
      <c r="U69" s="852"/>
      <c r="V69" s="852"/>
      <c r="W69" s="853"/>
      <c r="X69" s="853"/>
      <c r="Y69" s="853"/>
      <c r="Z69" s="853"/>
      <c r="AA69" s="854"/>
      <c r="AB69" s="855"/>
      <c r="AC69" s="2602"/>
      <c r="AD69" s="856"/>
      <c r="AE69" s="857"/>
      <c r="AF69" s="857"/>
      <c r="AG69" s="858"/>
      <c r="AH69" s="859"/>
      <c r="AI69" s="852"/>
      <c r="AJ69" s="852"/>
      <c r="AK69" s="852"/>
      <c r="AL69" s="852"/>
      <c r="AM69" s="852"/>
      <c r="AN69" s="852"/>
      <c r="AO69" s="852"/>
      <c r="AP69" s="852"/>
      <c r="AQ69" s="852"/>
      <c r="AR69" s="852"/>
      <c r="AS69" s="852"/>
      <c r="AT69" s="852"/>
      <c r="AU69" s="852"/>
      <c r="AV69" s="852"/>
      <c r="AW69" s="852"/>
      <c r="AX69" s="852"/>
      <c r="AY69" s="852"/>
      <c r="AZ69" s="852"/>
      <c r="BA69" s="852"/>
      <c r="BB69" s="852"/>
      <c r="BC69" s="852"/>
      <c r="BD69" s="852"/>
      <c r="BE69" s="852"/>
      <c r="BF69" s="852"/>
      <c r="BG69" s="852"/>
      <c r="BH69" s="852"/>
      <c r="BI69" s="852"/>
      <c r="BJ69" s="852"/>
      <c r="BK69" s="852"/>
      <c r="BL69" s="852"/>
      <c r="BM69" s="852"/>
      <c r="BN69" s="852"/>
      <c r="BO69" s="852"/>
      <c r="BP69" s="852"/>
      <c r="BQ69" s="852"/>
      <c r="BR69" s="852"/>
      <c r="BS69" s="852"/>
      <c r="BT69" s="852"/>
      <c r="BU69" s="852"/>
      <c r="BV69" s="853"/>
      <c r="BW69" s="853"/>
      <c r="BX69" s="853"/>
      <c r="BY69" s="853"/>
      <c r="BZ69" s="853"/>
      <c r="CA69" s="853"/>
      <c r="CB69" s="853"/>
      <c r="CC69" s="853"/>
      <c r="CD69" s="853"/>
      <c r="CE69" s="853"/>
      <c r="CF69" s="4314"/>
    </row>
    <row customHeight="1" ht="15" hidden="1">
      <c r="A70" s="850"/>
      <c r="B70" s="851"/>
      <c r="C70" s="851"/>
      <c r="D70" s="2806"/>
      <c r="E70" s="2604" t="s">
        <v>665</v>
      </c>
      <c r="F70" s="2605"/>
      <c r="G70" s="2606"/>
      <c r="H70" s="2610" t="str">
        <f>IF(A68="","",INDEX(DIFFERENTIATION_UNMERGE_SYSTEM,MATCH(A68,DIFFERENTIATION_ID_DIFF,0)))</f>
        <v>Тепловые сети</v>
      </c>
      <c r="I70" s="2610"/>
      <c r="J70" s="2610"/>
      <c r="K70" s="2610"/>
      <c r="L70" s="2610"/>
      <c r="M70" s="2610"/>
      <c r="N70" s="2610"/>
      <c r="O70" s="2610"/>
      <c r="P70" s="2610"/>
      <c r="Q70" s="2610"/>
      <c r="R70" s="2610"/>
      <c r="S70" s="946"/>
      <c r="T70" s="943"/>
      <c r="U70" s="852"/>
      <c r="V70" s="852"/>
      <c r="W70" s="853"/>
      <c r="X70" s="853"/>
      <c r="Y70" s="853"/>
      <c r="Z70" s="853"/>
      <c r="AA70" s="854"/>
      <c r="AB70" s="855"/>
      <c r="AC70" s="2602"/>
      <c r="AD70" s="856"/>
      <c r="AE70" s="857"/>
      <c r="AF70" s="857"/>
      <c r="AG70" s="858"/>
      <c r="AH70" s="859"/>
      <c r="AI70" s="852"/>
      <c r="AJ70" s="852"/>
      <c r="AK70" s="852"/>
      <c r="AL70" s="852"/>
      <c r="AM70" s="852"/>
      <c r="AN70" s="852"/>
      <c r="AO70" s="852"/>
      <c r="AP70" s="852"/>
      <c r="AQ70" s="852"/>
      <c r="AR70" s="852"/>
      <c r="AS70" s="852"/>
      <c r="AT70" s="852"/>
      <c r="AU70" s="852"/>
      <c r="AV70" s="852"/>
      <c r="AW70" s="852"/>
      <c r="AX70" s="852"/>
      <c r="AY70" s="852"/>
      <c r="AZ70" s="852"/>
      <c r="BA70" s="852"/>
      <c r="BB70" s="852"/>
      <c r="BC70" s="852"/>
      <c r="BD70" s="852"/>
      <c r="BE70" s="852"/>
      <c r="BF70" s="852"/>
      <c r="BG70" s="852"/>
      <c r="BH70" s="852"/>
      <c r="BI70" s="852"/>
      <c r="BJ70" s="852"/>
      <c r="BK70" s="852"/>
      <c r="BL70" s="852"/>
      <c r="BM70" s="852"/>
      <c r="BN70" s="852"/>
      <c r="BO70" s="852"/>
      <c r="BP70" s="852"/>
      <c r="BQ70" s="852"/>
      <c r="BR70" s="852"/>
      <c r="BS70" s="852"/>
      <c r="BT70" s="852"/>
      <c r="BU70" s="852"/>
      <c r="BV70" s="853"/>
      <c r="BW70" s="853"/>
      <c r="BX70" s="853"/>
      <c r="BY70" s="853"/>
      <c r="BZ70" s="853"/>
      <c r="CA70" s="853"/>
      <c r="CB70" s="853"/>
      <c r="CC70" s="853"/>
      <c r="CD70" s="853"/>
      <c r="CE70" s="853"/>
      <c r="CF70" s="4314"/>
    </row>
    <row customHeight="1" ht="24.75" hidden="1">
      <c r="A71" s="2033"/>
      <c r="B71" s="1387"/>
      <c r="C71" s="639"/>
      <c r="D71" s="2806"/>
      <c r="E71" s="2603" t="s">
        <v>710</v>
      </c>
      <c r="F71" s="2603"/>
      <c r="G71" s="2603"/>
      <c r="H71" s="2603"/>
      <c r="I71" s="2603"/>
      <c r="J71" s="2603"/>
      <c r="K71" s="2603"/>
      <c r="L71" s="2603"/>
      <c r="M71" s="2603"/>
      <c r="N71" s="2603"/>
      <c r="O71" s="2603"/>
      <c r="P71" s="2603"/>
      <c r="Q71" s="785">
        <f>SUMIF(T72:T73,"i",Q72:Q73)</f>
        <v>0</v>
      </c>
      <c r="R71" s="1244"/>
      <c r="S71" s="2025" t="s">
        <v>711</v>
      </c>
      <c r="T71" s="944" t="s">
        <v>712</v>
      </c>
      <c r="U71" s="2601">
        <v>1</v>
      </c>
      <c r="V71" s="2601" t="s">
        <v>675</v>
      </c>
      <c r="W71" s="1387"/>
      <c r="X71" s="1387"/>
      <c r="Y71" s="1387"/>
      <c r="Z71" s="1387"/>
      <c r="AA71" s="1863"/>
      <c r="AB71" s="1387"/>
      <c r="AC71" s="2602"/>
      <c r="AD71" s="856"/>
      <c r="AE71" s="1387"/>
      <c r="AF71" s="1387"/>
      <c r="AG71" s="1863"/>
      <c r="AH71" s="1863"/>
      <c r="AI71" s="1863"/>
      <c r="AJ71" s="1863"/>
      <c r="AK71" s="1863"/>
      <c r="AL71" s="1863"/>
      <c r="AM71" s="1863"/>
      <c r="AN71" s="1863"/>
      <c r="AO71" s="1863"/>
      <c r="AP71" s="1863"/>
      <c r="AQ71" s="1863"/>
      <c r="AR71" s="1863"/>
      <c r="AS71" s="1863"/>
      <c r="AT71" s="1863"/>
      <c r="AU71" s="1863"/>
      <c r="AV71" s="1863"/>
      <c r="AW71" s="1863"/>
      <c r="AX71" s="1863"/>
      <c r="AY71" s="1863"/>
      <c r="AZ71" s="1863"/>
      <c r="BA71" s="1863"/>
      <c r="BB71" s="1863"/>
      <c r="BC71" s="1863"/>
      <c r="BD71" s="1863"/>
      <c r="BE71" s="1863"/>
      <c r="BF71" s="1863"/>
      <c r="BG71" s="1863"/>
      <c r="BH71" s="1863"/>
      <c r="BI71" s="1863"/>
      <c r="BJ71" s="1863"/>
      <c r="BK71" s="1863"/>
      <c r="BL71" s="1863"/>
      <c r="BM71" s="1863"/>
      <c r="BN71" s="1863"/>
      <c r="BO71" s="1863"/>
      <c r="BP71" s="1863"/>
      <c r="BQ71" s="1863"/>
      <c r="BR71" s="1863"/>
      <c r="BS71" s="1863"/>
      <c r="BT71" s="1863"/>
      <c r="BU71" s="1863"/>
      <c r="BV71" s="1387"/>
      <c r="BW71" s="1387"/>
      <c r="BX71" s="1387"/>
      <c r="BY71" s="1387"/>
      <c r="BZ71" s="1387"/>
      <c r="CA71" s="1387"/>
      <c r="CB71" s="1387"/>
      <c r="CC71" s="1387"/>
      <c r="CD71" s="1387"/>
      <c r="CE71" s="1387"/>
      <c r="CF71" s="4314"/>
    </row>
    <row customHeight="1" ht="11.25" hidden="1">
      <c r="A72" s="2020"/>
      <c r="B72" s="1863"/>
      <c r="C72" s="1863"/>
      <c r="D72" s="2806"/>
      <c r="E72" s="862"/>
      <c r="F72" s="862">
        <v>0</v>
      </c>
      <c r="G72" s="862"/>
      <c r="H72" s="862"/>
      <c r="I72" s="862"/>
      <c r="J72" s="862"/>
      <c r="K72" s="862"/>
      <c r="L72" s="862"/>
      <c r="M72" s="862"/>
      <c r="N72" s="862"/>
      <c r="O72" s="862"/>
      <c r="P72" s="862"/>
      <c r="Q72" s="862"/>
      <c r="R72" s="862"/>
      <c r="S72" s="863"/>
      <c r="T72" s="945"/>
      <c r="U72" s="2601"/>
      <c r="V72" s="2601"/>
      <c r="W72" s="1863"/>
      <c r="X72" s="1863"/>
      <c r="Y72" s="1863"/>
      <c r="Z72" s="1863"/>
      <c r="AA72" s="1863"/>
      <c r="AB72" s="1387"/>
      <c r="AC72" s="2602"/>
      <c r="AD72" s="856"/>
      <c r="AE72" s="1387"/>
      <c r="AF72" s="1387"/>
      <c r="AG72" s="1863"/>
      <c r="AH72" s="1863"/>
      <c r="AI72" s="1863"/>
      <c r="AJ72" s="1863"/>
      <c r="AK72" s="1863"/>
      <c r="AL72" s="1863"/>
      <c r="AM72" s="1863"/>
      <c r="AN72" s="1863"/>
      <c r="AO72" s="1863"/>
      <c r="AP72" s="1863"/>
      <c r="AQ72" s="1863"/>
      <c r="AR72" s="1863"/>
      <c r="AS72" s="1863"/>
      <c r="AT72" s="1863"/>
      <c r="AU72" s="1863"/>
      <c r="AV72" s="1863"/>
      <c r="AW72" s="1863"/>
      <c r="AX72" s="1863"/>
      <c r="AY72" s="1863"/>
      <c r="AZ72" s="1863"/>
      <c r="BA72" s="1863"/>
      <c r="BB72" s="1863"/>
      <c r="BC72" s="1863"/>
      <c r="BD72" s="1863"/>
      <c r="BE72" s="1863"/>
      <c r="BF72" s="1863"/>
      <c r="BG72" s="1863"/>
      <c r="BH72" s="1863"/>
      <c r="BI72" s="1863"/>
      <c r="BJ72" s="1863"/>
      <c r="BK72" s="1863"/>
      <c r="BL72" s="1863"/>
      <c r="BM72" s="1863"/>
      <c r="BN72" s="1863"/>
      <c r="BO72" s="1863"/>
      <c r="BP72" s="1863"/>
      <c r="BQ72" s="1863"/>
      <c r="BR72" s="1863"/>
      <c r="BS72" s="1863"/>
      <c r="BT72" s="1863"/>
      <c r="BU72" s="1863"/>
      <c r="BV72" s="1863"/>
      <c r="BW72" s="1863"/>
      <c r="BX72" s="1863"/>
      <c r="BY72" s="1863"/>
      <c r="BZ72" s="1863"/>
      <c r="CA72" s="1863"/>
      <c r="CB72" s="1863"/>
      <c r="CC72" s="1863"/>
      <c r="CD72" s="1863"/>
      <c r="CE72" s="1863"/>
      <c r="CF72" s="4314"/>
    </row>
    <row customHeight="1" ht="11.25" hidden="1">
      <c r="A73" s="2033"/>
      <c r="B73" s="1387"/>
      <c r="C73" s="639"/>
      <c r="D73" s="2806"/>
      <c r="E73" s="876" t="s">
        <v>22</v>
      </c>
      <c r="F73" s="1395" t="s">
        <v>22</v>
      </c>
      <c r="G73" s="1395" t="s">
        <v>715</v>
      </c>
      <c r="H73" s="878" t="s">
        <v>22</v>
      </c>
      <c r="I73" s="878"/>
      <c r="J73" s="878"/>
      <c r="K73" s="878"/>
      <c r="L73" s="878"/>
      <c r="M73" s="878"/>
      <c r="N73" s="878"/>
      <c r="O73" s="878"/>
      <c r="P73" s="878"/>
      <c r="Q73" s="878"/>
      <c r="R73" s="879"/>
      <c r="S73" s="880"/>
      <c r="T73" s="945"/>
      <c r="U73" s="2601"/>
      <c r="V73" s="2601"/>
      <c r="W73" s="1387"/>
      <c r="X73" s="1387"/>
      <c r="Y73" s="1387"/>
      <c r="Z73" s="1387"/>
      <c r="AA73" s="1863"/>
      <c r="AB73" s="1387"/>
      <c r="AC73" s="2602"/>
      <c r="AD73" s="856"/>
      <c r="AE73" s="1387"/>
      <c r="AF73" s="1387"/>
      <c r="AG73" s="1863"/>
      <c r="AH73" s="1863"/>
      <c r="AI73" s="1863"/>
      <c r="AJ73" s="1863"/>
      <c r="AK73" s="1863"/>
      <c r="AL73" s="1863"/>
      <c r="AM73" s="1863"/>
      <c r="AN73" s="1863"/>
      <c r="AO73" s="1863"/>
      <c r="AP73" s="1863"/>
      <c r="AQ73" s="1863"/>
      <c r="AR73" s="1863"/>
      <c r="AS73" s="1863"/>
      <c r="AT73" s="1863"/>
      <c r="AU73" s="1863"/>
      <c r="AV73" s="1863"/>
      <c r="AW73" s="1863"/>
      <c r="AX73" s="1863"/>
      <c r="AY73" s="1863"/>
      <c r="AZ73" s="1863"/>
      <c r="BA73" s="1863"/>
      <c r="BB73" s="1863"/>
      <c r="BC73" s="1863"/>
      <c r="BD73" s="1863"/>
      <c r="BE73" s="1863"/>
      <c r="BF73" s="1863"/>
      <c r="BG73" s="1863"/>
      <c r="BH73" s="1863"/>
      <c r="BI73" s="1863"/>
      <c r="BJ73" s="1863"/>
      <c r="BK73" s="1863"/>
      <c r="BL73" s="1863"/>
      <c r="BM73" s="1863"/>
      <c r="BN73" s="1863"/>
      <c r="BO73" s="1863"/>
      <c r="BP73" s="1863"/>
      <c r="BQ73" s="1863"/>
      <c r="BR73" s="1863"/>
      <c r="BS73" s="1863"/>
      <c r="BT73" s="1863"/>
      <c r="BU73" s="1863"/>
      <c r="BV73" s="1387"/>
      <c r="BW73" s="1387"/>
      <c r="BX73" s="1387"/>
      <c r="BY73" s="1387"/>
      <c r="BZ73" s="1387"/>
      <c r="CA73" s="1387"/>
      <c r="CB73" s="1387"/>
      <c r="CC73" s="1387"/>
      <c r="CD73" s="1387"/>
      <c r="CE73" s="1387"/>
      <c r="CF73" s="4314"/>
    </row>
    <row customHeight="1" ht="5.25" hidden="1">
      <c r="A74" s="2020"/>
      <c r="B74" s="1863"/>
      <c r="C74" s="1863"/>
      <c r="D74" s="2806"/>
      <c r="E74" s="1266"/>
      <c r="F74" s="1266"/>
      <c r="G74" s="1266"/>
      <c r="H74" s="1266"/>
      <c r="I74" s="1266"/>
      <c r="J74" s="1266"/>
      <c r="K74" s="1266"/>
      <c r="L74" s="1266"/>
      <c r="M74" s="1266"/>
      <c r="N74" s="1266"/>
      <c r="O74" s="1266"/>
      <c r="P74" s="1266"/>
      <c r="Q74" s="1267"/>
      <c r="R74" s="1268"/>
      <c r="S74" s="1269"/>
      <c r="T74" s="944" t="s">
        <v>712</v>
      </c>
      <c r="U74" s="2601">
        <v>1</v>
      </c>
      <c r="V74" s="2601" t="s">
        <v>675</v>
      </c>
      <c r="W74" s="1863"/>
      <c r="X74" s="1863"/>
      <c r="Y74" s="1863"/>
      <c r="Z74" s="1863"/>
      <c r="AA74" s="1863"/>
      <c r="AB74" s="1863"/>
      <c r="AC74" s="1264"/>
      <c r="AD74" s="1265"/>
      <c r="AE74" s="1863"/>
      <c r="AF74" s="1863"/>
      <c r="AG74" s="1863"/>
      <c r="AH74" s="1863"/>
      <c r="AI74" s="1863"/>
      <c r="AJ74" s="1863"/>
      <c r="AK74" s="1863"/>
      <c r="AL74" s="1863"/>
      <c r="AM74" s="1863"/>
      <c r="AN74" s="1863"/>
      <c r="AO74" s="1863"/>
      <c r="AP74" s="1863"/>
      <c r="AQ74" s="1863"/>
      <c r="AR74" s="1863"/>
      <c r="AS74" s="1863"/>
      <c r="AT74" s="1863"/>
      <c r="AU74" s="1863"/>
      <c r="AV74" s="1863"/>
      <c r="AW74" s="1863"/>
      <c r="AX74" s="1863"/>
      <c r="AY74" s="1863"/>
      <c r="AZ74" s="1863"/>
      <c r="BA74" s="1863"/>
      <c r="BB74" s="1863"/>
      <c r="BC74" s="1863"/>
      <c r="BD74" s="1863"/>
      <c r="BE74" s="1863"/>
      <c r="BF74" s="1863"/>
      <c r="BG74" s="1863"/>
      <c r="BH74" s="1863"/>
      <c r="BI74" s="1863"/>
      <c r="BJ74" s="1863"/>
      <c r="BK74" s="1863"/>
      <c r="BL74" s="1863"/>
      <c r="BM74" s="1863"/>
      <c r="BN74" s="1863"/>
      <c r="BO74" s="1863"/>
      <c r="BP74" s="1863"/>
      <c r="BQ74" s="1863"/>
      <c r="BR74" s="1863"/>
      <c r="BS74" s="1863"/>
      <c r="BT74" s="1863"/>
      <c r="BU74" s="1863"/>
      <c r="BV74" s="1863"/>
      <c r="BW74" s="1863"/>
      <c r="BX74" s="1863"/>
      <c r="BY74" s="1863"/>
      <c r="BZ74" s="1863"/>
      <c r="CA74" s="1863"/>
      <c r="CB74" s="1863"/>
      <c r="CC74" s="1863"/>
      <c r="CD74" s="1863"/>
      <c r="CE74" s="1863"/>
      <c r="CF74" s="4325"/>
    </row>
    <row customHeight="1" ht="5.25" hidden="1">
      <c r="A75" s="2020"/>
      <c r="B75" s="1863"/>
      <c r="C75" s="1863"/>
      <c r="D75" s="2806"/>
      <c r="E75" s="862"/>
      <c r="F75" s="862"/>
      <c r="G75" s="862"/>
      <c r="H75" s="862"/>
      <c r="I75" s="862"/>
      <c r="J75" s="862"/>
      <c r="K75" s="862"/>
      <c r="L75" s="862"/>
      <c r="M75" s="862"/>
      <c r="N75" s="862"/>
      <c r="O75" s="862"/>
      <c r="P75" s="862"/>
      <c r="Q75" s="862"/>
      <c r="R75" s="862"/>
      <c r="S75" s="863"/>
      <c r="T75" s="945"/>
      <c r="U75" s="2601"/>
      <c r="V75" s="2601"/>
      <c r="W75" s="1863"/>
      <c r="X75" s="1863"/>
      <c r="Y75" s="1863"/>
      <c r="Z75" s="1863"/>
      <c r="AA75" s="1863"/>
      <c r="AB75" s="1863"/>
      <c r="AC75" s="1264"/>
      <c r="AD75" s="1265"/>
      <c r="AE75" s="1863"/>
      <c r="AF75" s="1863"/>
      <c r="AG75" s="1863"/>
      <c r="AH75" s="1863"/>
      <c r="AI75" s="1863"/>
      <c r="AJ75" s="1863"/>
      <c r="AK75" s="1863"/>
      <c r="AL75" s="1863"/>
      <c r="AM75" s="1863"/>
      <c r="AN75" s="1863"/>
      <c r="AO75" s="1863"/>
      <c r="AP75" s="1863"/>
      <c r="AQ75" s="1863"/>
      <c r="AR75" s="1863"/>
      <c r="AS75" s="1863"/>
      <c r="AT75" s="1863"/>
      <c r="AU75" s="1863"/>
      <c r="AV75" s="1863"/>
      <c r="AW75" s="1863"/>
      <c r="AX75" s="1863"/>
      <c r="AY75" s="1863"/>
      <c r="AZ75" s="1863"/>
      <c r="BA75" s="1863"/>
      <c r="BB75" s="1863"/>
      <c r="BC75" s="1863"/>
      <c r="BD75" s="1863"/>
      <c r="BE75" s="1863"/>
      <c r="BF75" s="1863"/>
      <c r="BG75" s="1863"/>
      <c r="BH75" s="1863"/>
      <c r="BI75" s="1863"/>
      <c r="BJ75" s="1863"/>
      <c r="BK75" s="1863"/>
      <c r="BL75" s="1863"/>
      <c r="BM75" s="1863"/>
      <c r="BN75" s="1863"/>
      <c r="BO75" s="1863"/>
      <c r="BP75" s="1863"/>
      <c r="BQ75" s="1863"/>
      <c r="BR75" s="1863"/>
      <c r="BS75" s="1863"/>
      <c r="BT75" s="1863"/>
      <c r="BU75" s="1863"/>
      <c r="BV75" s="1863"/>
      <c r="BW75" s="1863"/>
      <c r="BX75" s="1863"/>
      <c r="BY75" s="1863"/>
      <c r="BZ75" s="1863"/>
      <c r="CA75" s="1863"/>
      <c r="CB75" s="1863"/>
      <c r="CC75" s="1863"/>
      <c r="CD75" s="1863"/>
      <c r="CE75" s="1863"/>
      <c r="CF75" s="4325"/>
    </row>
    <row customHeight="1" ht="5.25" hidden="1">
      <c r="A76" s="2020"/>
      <c r="B76" s="1863"/>
      <c r="C76" s="1863"/>
      <c r="D76" s="2807"/>
      <c r="E76" s="1270"/>
      <c r="F76" s="1271"/>
      <c r="G76" s="1271"/>
      <c r="H76" s="1272"/>
      <c r="I76" s="1272"/>
      <c r="J76" s="1272"/>
      <c r="K76" s="1272"/>
      <c r="L76" s="1272"/>
      <c r="M76" s="1272"/>
      <c r="N76" s="1272"/>
      <c r="O76" s="1272"/>
      <c r="P76" s="1272"/>
      <c r="Q76" s="1272"/>
      <c r="R76" s="1173"/>
      <c r="S76" s="1273"/>
      <c r="T76" s="945"/>
      <c r="U76" s="2601"/>
      <c r="V76" s="2601"/>
      <c r="W76" s="1863"/>
      <c r="X76" s="1863"/>
      <c r="Y76" s="1863"/>
      <c r="Z76" s="1863"/>
      <c r="AA76" s="1863"/>
      <c r="AB76" s="1863"/>
      <c r="AC76" s="1264"/>
      <c r="AD76" s="1265"/>
      <c r="AE76" s="1863"/>
      <c r="AF76" s="1863"/>
      <c r="AG76" s="1863"/>
      <c r="AH76" s="1863"/>
      <c r="AI76" s="1863"/>
      <c r="AJ76" s="1863"/>
      <c r="AK76" s="1863"/>
      <c r="AL76" s="1863"/>
      <c r="AM76" s="1863"/>
      <c r="AN76" s="1863"/>
      <c r="AO76" s="1863"/>
      <c r="AP76" s="1863"/>
      <c r="AQ76" s="1863"/>
      <c r="AR76" s="1863"/>
      <c r="AS76" s="1863"/>
      <c r="AT76" s="1863"/>
      <c r="AU76" s="1863"/>
      <c r="AV76" s="1863"/>
      <c r="AW76" s="1863"/>
      <c r="AX76" s="1863"/>
      <c r="AY76" s="1863"/>
      <c r="AZ76" s="1863"/>
      <c r="BA76" s="1863"/>
      <c r="BB76" s="1863"/>
      <c r="BC76" s="1863"/>
      <c r="BD76" s="1863"/>
      <c r="BE76" s="1863"/>
      <c r="BF76" s="1863"/>
      <c r="BG76" s="1863"/>
      <c r="BH76" s="1863"/>
      <c r="BI76" s="1863"/>
      <c r="BJ76" s="1863"/>
      <c r="BK76" s="1863"/>
      <c r="BL76" s="1863"/>
      <c r="BM76" s="1863"/>
      <c r="BN76" s="1863"/>
      <c r="BO76" s="1863"/>
      <c r="BP76" s="1863"/>
      <c r="BQ76" s="1863"/>
      <c r="BR76" s="1863"/>
      <c r="BS76" s="1863"/>
      <c r="BT76" s="1863"/>
      <c r="BU76" s="1863"/>
      <c r="BV76" s="1863"/>
      <c r="BW76" s="1863"/>
      <c r="BX76" s="1863"/>
      <c r="BY76" s="1863"/>
      <c r="BZ76" s="1863"/>
      <c r="CA76" s="1863"/>
      <c r="CB76" s="1863"/>
      <c r="CC76" s="1863"/>
      <c r="CD76" s="1863"/>
      <c r="CE76" s="1863"/>
      <c r="CF76" s="4325"/>
    </row>
    <row customHeight="1" ht="15" hidden="1">
      <c r="A77" s="850" t="s">
        <v>136</v>
      </c>
      <c r="B77" s="851"/>
      <c r="C77" s="851" t="s">
        <v>22</v>
      </c>
      <c r="D77" s="2805" t="s">
        <v>721</v>
      </c>
      <c r="E77" s="2604" t="s">
        <v>111</v>
      </c>
      <c r="F77" s="2605"/>
      <c r="G77" s="2606"/>
      <c r="H77" s="2610" t="str">
        <f>IF(A77="","",INDEX(DIFFERENTIATION_UNMERGE_VD,MATCH(A77,DIFFERENTIATION_ID_DIFF,0)))</f>
        <v>Производство тепловой энергии. Некомбинированная выработка</v>
      </c>
      <c r="I77" s="2610"/>
      <c r="J77" s="2610"/>
      <c r="K77" s="2610"/>
      <c r="L77" s="2610"/>
      <c r="M77" s="2610"/>
      <c r="N77" s="2610"/>
      <c r="O77" s="2610"/>
      <c r="P77" s="2610"/>
      <c r="Q77" s="2610"/>
      <c r="R77" s="2610"/>
      <c r="S77" s="946"/>
      <c r="T77" s="943"/>
      <c r="U77" s="852"/>
      <c r="V77" s="852"/>
      <c r="W77" s="853"/>
      <c r="X77" s="853"/>
      <c r="Y77" s="853"/>
      <c r="Z77" s="853"/>
      <c r="AA77" s="854"/>
      <c r="AB77" s="855"/>
      <c r="AC77" s="2602"/>
      <c r="AD77" s="856"/>
      <c r="AE77" s="857" t="s">
        <v>22</v>
      </c>
      <c r="AF77" s="857"/>
      <c r="AG77" s="858" t="s">
        <v>709</v>
      </c>
      <c r="AH77" s="859">
        <v>3</v>
      </c>
      <c r="AI77" s="852"/>
      <c r="AJ77" s="852"/>
      <c r="AK77" s="852"/>
      <c r="AL77" s="852"/>
      <c r="AM77" s="852"/>
      <c r="AN77" s="852"/>
      <c r="AO77" s="852"/>
      <c r="AP77" s="852"/>
      <c r="AQ77" s="852"/>
      <c r="AR77" s="852"/>
      <c r="AS77" s="852"/>
      <c r="AT77" s="852"/>
      <c r="AU77" s="852"/>
      <c r="AV77" s="852"/>
      <c r="AW77" s="852"/>
      <c r="AX77" s="852"/>
      <c r="AY77" s="852"/>
      <c r="AZ77" s="852"/>
      <c r="BA77" s="852"/>
      <c r="BB77" s="852"/>
      <c r="BC77" s="852"/>
      <c r="BD77" s="852"/>
      <c r="BE77" s="852"/>
      <c r="BF77" s="852"/>
      <c r="BG77" s="852"/>
      <c r="BH77" s="852"/>
      <c r="BI77" s="852"/>
      <c r="BJ77" s="852"/>
      <c r="BK77" s="852"/>
      <c r="BL77" s="852"/>
      <c r="BM77" s="852"/>
      <c r="BN77" s="852"/>
      <c r="BO77" s="852"/>
      <c r="BP77" s="852"/>
      <c r="BQ77" s="852"/>
      <c r="BR77" s="852"/>
      <c r="BS77" s="852"/>
      <c r="BT77" s="852"/>
      <c r="BU77" s="852"/>
      <c r="BV77" s="853"/>
      <c r="BW77" s="853"/>
      <c r="BX77" s="853"/>
      <c r="BY77" s="853"/>
      <c r="BZ77" s="853"/>
      <c r="CA77" s="853"/>
      <c r="CB77" s="853"/>
      <c r="CC77" s="853"/>
      <c r="CD77" s="853"/>
      <c r="CE77" s="853"/>
      <c r="CF77" s="10251"/>
    </row>
    <row customHeight="1" ht="15" hidden="1">
      <c r="A78" s="850"/>
      <c r="B78" s="851"/>
      <c r="C78" s="851"/>
      <c r="D78" s="2806"/>
      <c r="E78" s="2604" t="s">
        <v>664</v>
      </c>
      <c r="F78" s="2605"/>
      <c r="G78" s="2606"/>
      <c r="H78" s="2610" t="str">
        <f>IF(A77="","",INDEX(DIFFERENTIATION_UNMERGE_AREA,MATCH(A77,DIFFERENTIATION_ID_DIFF,0)))</f>
        <v>Территория 2</v>
      </c>
      <c r="I78" s="2610"/>
      <c r="J78" s="2610"/>
      <c r="K78" s="2610"/>
      <c r="L78" s="2610"/>
      <c r="M78" s="2610"/>
      <c r="N78" s="2610"/>
      <c r="O78" s="2610"/>
      <c r="P78" s="2610"/>
      <c r="Q78" s="2610"/>
      <c r="R78" s="2610"/>
      <c r="S78" s="946"/>
      <c r="T78" s="943"/>
      <c r="U78" s="852"/>
      <c r="V78" s="852"/>
      <c r="W78" s="853"/>
      <c r="X78" s="853"/>
      <c r="Y78" s="853"/>
      <c r="Z78" s="853"/>
      <c r="AA78" s="854"/>
      <c r="AB78" s="855"/>
      <c r="AC78" s="2602"/>
      <c r="AD78" s="856"/>
      <c r="AE78" s="857"/>
      <c r="AF78" s="857"/>
      <c r="AG78" s="858"/>
      <c r="AH78" s="859"/>
      <c r="AI78" s="852"/>
      <c r="AJ78" s="852"/>
      <c r="AK78" s="852"/>
      <c r="AL78" s="852"/>
      <c r="AM78" s="852"/>
      <c r="AN78" s="852"/>
      <c r="AO78" s="852"/>
      <c r="AP78" s="852"/>
      <c r="AQ78" s="852"/>
      <c r="AR78" s="852"/>
      <c r="AS78" s="852"/>
      <c r="AT78" s="852"/>
      <c r="AU78" s="852"/>
      <c r="AV78" s="852"/>
      <c r="AW78" s="852"/>
      <c r="AX78" s="852"/>
      <c r="AY78" s="852"/>
      <c r="AZ78" s="852"/>
      <c r="BA78" s="852"/>
      <c r="BB78" s="852"/>
      <c r="BC78" s="852"/>
      <c r="BD78" s="852"/>
      <c r="BE78" s="852"/>
      <c r="BF78" s="852"/>
      <c r="BG78" s="852"/>
      <c r="BH78" s="852"/>
      <c r="BI78" s="852"/>
      <c r="BJ78" s="852"/>
      <c r="BK78" s="852"/>
      <c r="BL78" s="852"/>
      <c r="BM78" s="852"/>
      <c r="BN78" s="852"/>
      <c r="BO78" s="852"/>
      <c r="BP78" s="852"/>
      <c r="BQ78" s="852"/>
      <c r="BR78" s="852"/>
      <c r="BS78" s="852"/>
      <c r="BT78" s="852"/>
      <c r="BU78" s="852"/>
      <c r="BV78" s="853"/>
      <c r="BW78" s="853"/>
      <c r="BX78" s="853"/>
      <c r="BY78" s="853"/>
      <c r="BZ78" s="853"/>
      <c r="CA78" s="853"/>
      <c r="CB78" s="853"/>
      <c r="CC78" s="853"/>
      <c r="CD78" s="853"/>
      <c r="CE78" s="853"/>
      <c r="CF78" s="10251"/>
    </row>
    <row customHeight="1" ht="15" hidden="1">
      <c r="A79" s="850"/>
      <c r="B79" s="851"/>
      <c r="C79" s="851"/>
      <c r="D79" s="2806"/>
      <c r="E79" s="2604" t="s">
        <v>665</v>
      </c>
      <c r="F79" s="2605"/>
      <c r="G79" s="2606"/>
      <c r="H79" s="2610" t="str">
        <f>IF(A77="","",INDEX(DIFFERENTIATION_UNMERGE_SYSTEM,MATCH(A77,DIFFERENTIATION_ID_DIFF,0)))</f>
        <v>Ленская 6</v>
      </c>
      <c r="I79" s="2610"/>
      <c r="J79" s="2610"/>
      <c r="K79" s="2610"/>
      <c r="L79" s="2610"/>
      <c r="M79" s="2610"/>
      <c r="N79" s="2610"/>
      <c r="O79" s="2610"/>
      <c r="P79" s="2610"/>
      <c r="Q79" s="2610"/>
      <c r="R79" s="2610"/>
      <c r="S79" s="946"/>
      <c r="T79" s="943"/>
      <c r="U79" s="852"/>
      <c r="V79" s="852"/>
      <c r="W79" s="853"/>
      <c r="X79" s="853"/>
      <c r="Y79" s="853"/>
      <c r="Z79" s="853"/>
      <c r="AA79" s="854"/>
      <c r="AB79" s="855"/>
      <c r="AC79" s="2602"/>
      <c r="AD79" s="856"/>
      <c r="AE79" s="857"/>
      <c r="AF79" s="857"/>
      <c r="AG79" s="858"/>
      <c r="AH79" s="859"/>
      <c r="AI79" s="852"/>
      <c r="AJ79" s="852"/>
      <c r="AK79" s="852"/>
      <c r="AL79" s="852"/>
      <c r="AM79" s="852"/>
      <c r="AN79" s="852"/>
      <c r="AO79" s="852"/>
      <c r="AP79" s="852"/>
      <c r="AQ79" s="852"/>
      <c r="AR79" s="852"/>
      <c r="AS79" s="852"/>
      <c r="AT79" s="852"/>
      <c r="AU79" s="852"/>
      <c r="AV79" s="852"/>
      <c r="AW79" s="852"/>
      <c r="AX79" s="852"/>
      <c r="AY79" s="852"/>
      <c r="AZ79" s="852"/>
      <c r="BA79" s="852"/>
      <c r="BB79" s="852"/>
      <c r="BC79" s="852"/>
      <c r="BD79" s="852"/>
      <c r="BE79" s="852"/>
      <c r="BF79" s="852"/>
      <c r="BG79" s="852"/>
      <c r="BH79" s="852"/>
      <c r="BI79" s="852"/>
      <c r="BJ79" s="852"/>
      <c r="BK79" s="852"/>
      <c r="BL79" s="852"/>
      <c r="BM79" s="852"/>
      <c r="BN79" s="852"/>
      <c r="BO79" s="852"/>
      <c r="BP79" s="852"/>
      <c r="BQ79" s="852"/>
      <c r="BR79" s="852"/>
      <c r="BS79" s="852"/>
      <c r="BT79" s="852"/>
      <c r="BU79" s="852"/>
      <c r="BV79" s="853"/>
      <c r="BW79" s="853"/>
      <c r="BX79" s="853"/>
      <c r="BY79" s="853"/>
      <c r="BZ79" s="853"/>
      <c r="CA79" s="853"/>
      <c r="CB79" s="853"/>
      <c r="CC79" s="853"/>
      <c r="CD79" s="853"/>
      <c r="CE79" s="853"/>
      <c r="CF79" s="10251"/>
    </row>
    <row customHeight="1" ht="24.75" hidden="1">
      <c r="A80" s="2033"/>
      <c r="B80" s="1387"/>
      <c r="C80" s="639"/>
      <c r="D80" s="2806"/>
      <c r="E80" s="2603" t="s">
        <v>710</v>
      </c>
      <c r="F80" s="2603"/>
      <c r="G80" s="2603"/>
      <c r="H80" s="2603"/>
      <c r="I80" s="2603"/>
      <c r="J80" s="2603"/>
      <c r="K80" s="2603"/>
      <c r="L80" s="2603"/>
      <c r="M80" s="2603"/>
      <c r="N80" s="2603"/>
      <c r="O80" s="2603"/>
      <c r="P80" s="2603"/>
      <c r="Q80" s="785">
        <f>SUMIF(T81:T82,"i",Q81:Q82)</f>
        <v>0</v>
      </c>
      <c r="R80" s="1244"/>
      <c r="S80" s="2025" t="s">
        <v>711</v>
      </c>
      <c r="T80" s="944" t="s">
        <v>712</v>
      </c>
      <c r="U80" s="2601">
        <v>1</v>
      </c>
      <c r="V80" s="2601" t="s">
        <v>675</v>
      </c>
      <c r="W80" s="1387"/>
      <c r="X80" s="1387"/>
      <c r="Y80" s="1387"/>
      <c r="Z80" s="1387"/>
      <c r="AA80" s="1863"/>
      <c r="AB80" s="1387"/>
      <c r="AC80" s="2602"/>
      <c r="AD80" s="856"/>
      <c r="AE80" s="1387"/>
      <c r="AF80" s="1387"/>
      <c r="AG80" s="1863"/>
      <c r="AH80" s="1863"/>
      <c r="AI80" s="1863"/>
      <c r="AJ80" s="1863"/>
      <c r="AK80" s="1863"/>
      <c r="AL80" s="1863"/>
      <c r="AM80" s="1863"/>
      <c r="AN80" s="1863"/>
      <c r="AO80" s="1863"/>
      <c r="AP80" s="1863"/>
      <c r="AQ80" s="1863"/>
      <c r="AR80" s="1863"/>
      <c r="AS80" s="1863"/>
      <c r="AT80" s="1863"/>
      <c r="AU80" s="1863"/>
      <c r="AV80" s="1863"/>
      <c r="AW80" s="1863"/>
      <c r="AX80" s="1863"/>
      <c r="AY80" s="1863"/>
      <c r="AZ80" s="1863"/>
      <c r="BA80" s="1863"/>
      <c r="BB80" s="1863"/>
      <c r="BC80" s="1863"/>
      <c r="BD80" s="1863"/>
      <c r="BE80" s="1863"/>
      <c r="BF80" s="1863"/>
      <c r="BG80" s="1863"/>
      <c r="BH80" s="1863"/>
      <c r="BI80" s="1863"/>
      <c r="BJ80" s="1863"/>
      <c r="BK80" s="1863"/>
      <c r="BL80" s="1863"/>
      <c r="BM80" s="1863"/>
      <c r="BN80" s="1863"/>
      <c r="BO80" s="1863"/>
      <c r="BP80" s="1863"/>
      <c r="BQ80" s="1863"/>
      <c r="BR80" s="1863"/>
      <c r="BS80" s="1863"/>
      <c r="BT80" s="1863"/>
      <c r="BU80" s="1863"/>
      <c r="BV80" s="1387"/>
      <c r="BW80" s="1387"/>
      <c r="BX80" s="1387"/>
      <c r="BY80" s="1387"/>
      <c r="BZ80" s="1387"/>
      <c r="CA80" s="1387"/>
      <c r="CB80" s="1387"/>
      <c r="CC80" s="1387"/>
      <c r="CD80" s="1387"/>
      <c r="CE80" s="1387"/>
      <c r="CF80" s="10251"/>
    </row>
    <row customHeight="1" ht="11.25" hidden="1">
      <c r="A81" s="2020"/>
      <c r="B81" s="1863"/>
      <c r="C81" s="1863"/>
      <c r="D81" s="2806"/>
      <c r="E81" s="862"/>
      <c r="F81" s="862">
        <v>0</v>
      </c>
      <c r="G81" s="862"/>
      <c r="H81" s="862"/>
      <c r="I81" s="862"/>
      <c r="J81" s="862"/>
      <c r="K81" s="862"/>
      <c r="L81" s="862"/>
      <c r="M81" s="862"/>
      <c r="N81" s="862"/>
      <c r="O81" s="862"/>
      <c r="P81" s="862"/>
      <c r="Q81" s="862"/>
      <c r="R81" s="862"/>
      <c r="S81" s="863"/>
      <c r="T81" s="945"/>
      <c r="U81" s="2601"/>
      <c r="V81" s="2601"/>
      <c r="W81" s="1863"/>
      <c r="X81" s="1863"/>
      <c r="Y81" s="1863"/>
      <c r="Z81" s="1863"/>
      <c r="AA81" s="1863"/>
      <c r="AB81" s="1387"/>
      <c r="AC81" s="2602"/>
      <c r="AD81" s="856"/>
      <c r="AE81" s="1387"/>
      <c r="AF81" s="1387"/>
      <c r="AG81" s="1863"/>
      <c r="AH81" s="1863"/>
      <c r="AI81" s="1863"/>
      <c r="AJ81" s="1863"/>
      <c r="AK81" s="1863"/>
      <c r="AL81" s="1863"/>
      <c r="AM81" s="1863"/>
      <c r="AN81" s="1863"/>
      <c r="AO81" s="1863"/>
      <c r="AP81" s="1863"/>
      <c r="AQ81" s="1863"/>
      <c r="AR81" s="1863"/>
      <c r="AS81" s="1863"/>
      <c r="AT81" s="1863"/>
      <c r="AU81" s="1863"/>
      <c r="AV81" s="1863"/>
      <c r="AW81" s="1863"/>
      <c r="AX81" s="1863"/>
      <c r="AY81" s="1863"/>
      <c r="AZ81" s="1863"/>
      <c r="BA81" s="1863"/>
      <c r="BB81" s="1863"/>
      <c r="BC81" s="1863"/>
      <c r="BD81" s="1863"/>
      <c r="BE81" s="1863"/>
      <c r="BF81" s="1863"/>
      <c r="BG81" s="1863"/>
      <c r="BH81" s="1863"/>
      <c r="BI81" s="1863"/>
      <c r="BJ81" s="1863"/>
      <c r="BK81" s="1863"/>
      <c r="BL81" s="1863"/>
      <c r="BM81" s="1863"/>
      <c r="BN81" s="1863"/>
      <c r="BO81" s="1863"/>
      <c r="BP81" s="1863"/>
      <c r="BQ81" s="1863"/>
      <c r="BR81" s="1863"/>
      <c r="BS81" s="1863"/>
      <c r="BT81" s="1863"/>
      <c r="BU81" s="1863"/>
      <c r="BV81" s="1863"/>
      <c r="BW81" s="1863"/>
      <c r="BX81" s="1863"/>
      <c r="BY81" s="1863"/>
      <c r="BZ81" s="1863"/>
      <c r="CA81" s="1863"/>
      <c r="CB81" s="1863"/>
      <c r="CC81" s="1863"/>
      <c r="CD81" s="1863"/>
      <c r="CE81" s="1863"/>
      <c r="CF81" s="10251"/>
    </row>
    <row customHeight="1" ht="11.25" hidden="1">
      <c r="A82" s="2033"/>
      <c r="B82" s="1387"/>
      <c r="C82" s="639"/>
      <c r="D82" s="2806"/>
      <c r="E82" s="876" t="s">
        <v>22</v>
      </c>
      <c r="F82" s="1395" t="s">
        <v>22</v>
      </c>
      <c r="G82" s="1395" t="s">
        <v>715</v>
      </c>
      <c r="H82" s="878" t="s">
        <v>22</v>
      </c>
      <c r="I82" s="878"/>
      <c r="J82" s="878"/>
      <c r="K82" s="878"/>
      <c r="L82" s="878"/>
      <c r="M82" s="878"/>
      <c r="N82" s="878"/>
      <c r="O82" s="878"/>
      <c r="P82" s="878"/>
      <c r="Q82" s="878"/>
      <c r="R82" s="879"/>
      <c r="S82" s="880"/>
      <c r="T82" s="945"/>
      <c r="U82" s="2601"/>
      <c r="V82" s="2601"/>
      <c r="W82" s="1387"/>
      <c r="X82" s="1387"/>
      <c r="Y82" s="1387"/>
      <c r="Z82" s="1387"/>
      <c r="AA82" s="1863"/>
      <c r="AB82" s="1387"/>
      <c r="AC82" s="2602"/>
      <c r="AD82" s="856"/>
      <c r="AE82" s="1387"/>
      <c r="AF82" s="1387"/>
      <c r="AG82" s="1863"/>
      <c r="AH82" s="1863"/>
      <c r="AI82" s="1863"/>
      <c r="AJ82" s="1863"/>
      <c r="AK82" s="1863"/>
      <c r="AL82" s="1863"/>
      <c r="AM82" s="1863"/>
      <c r="AN82" s="1863"/>
      <c r="AO82" s="1863"/>
      <c r="AP82" s="1863"/>
      <c r="AQ82" s="1863"/>
      <c r="AR82" s="1863"/>
      <c r="AS82" s="1863"/>
      <c r="AT82" s="1863"/>
      <c r="AU82" s="1863"/>
      <c r="AV82" s="1863"/>
      <c r="AW82" s="1863"/>
      <c r="AX82" s="1863"/>
      <c r="AY82" s="1863"/>
      <c r="AZ82" s="1863"/>
      <c r="BA82" s="1863"/>
      <c r="BB82" s="1863"/>
      <c r="BC82" s="1863"/>
      <c r="BD82" s="1863"/>
      <c r="BE82" s="1863"/>
      <c r="BF82" s="1863"/>
      <c r="BG82" s="1863"/>
      <c r="BH82" s="1863"/>
      <c r="BI82" s="1863"/>
      <c r="BJ82" s="1863"/>
      <c r="BK82" s="1863"/>
      <c r="BL82" s="1863"/>
      <c r="BM82" s="1863"/>
      <c r="BN82" s="1863"/>
      <c r="BO82" s="1863"/>
      <c r="BP82" s="1863"/>
      <c r="BQ82" s="1863"/>
      <c r="BR82" s="1863"/>
      <c r="BS82" s="1863"/>
      <c r="BT82" s="1863"/>
      <c r="BU82" s="1863"/>
      <c r="BV82" s="1387"/>
      <c r="BW82" s="1387"/>
      <c r="BX82" s="1387"/>
      <c r="BY82" s="1387"/>
      <c r="BZ82" s="1387"/>
      <c r="CA82" s="1387"/>
      <c r="CB82" s="1387"/>
      <c r="CC82" s="1387"/>
      <c r="CD82" s="1387"/>
      <c r="CE82" s="1387"/>
      <c r="CF82" s="10251"/>
    </row>
    <row customHeight="1" ht="5.25" hidden="1">
      <c r="A83" s="2020"/>
      <c r="B83" s="1863"/>
      <c r="C83" s="1863"/>
      <c r="D83" s="2806"/>
      <c r="E83" s="1266"/>
      <c r="F83" s="1266"/>
      <c r="G83" s="1266"/>
      <c r="H83" s="1266"/>
      <c r="I83" s="1266"/>
      <c r="J83" s="1266"/>
      <c r="K83" s="1266"/>
      <c r="L83" s="1266"/>
      <c r="M83" s="1266"/>
      <c r="N83" s="1266"/>
      <c r="O83" s="1266"/>
      <c r="P83" s="1266"/>
      <c r="Q83" s="1267"/>
      <c r="R83" s="1268"/>
      <c r="S83" s="1269"/>
      <c r="T83" s="944" t="s">
        <v>712</v>
      </c>
      <c r="U83" s="2601">
        <v>1</v>
      </c>
      <c r="V83" s="2601" t="s">
        <v>675</v>
      </c>
      <c r="W83" s="1863"/>
      <c r="X83" s="1863"/>
      <c r="Y83" s="1863"/>
      <c r="Z83" s="1863"/>
      <c r="AA83" s="1863"/>
      <c r="AB83" s="1863"/>
      <c r="AC83" s="1264"/>
      <c r="AD83" s="1265"/>
      <c r="AE83" s="1863"/>
      <c r="AF83" s="1863"/>
      <c r="AG83" s="1863"/>
      <c r="AH83" s="1863"/>
      <c r="AI83" s="1863"/>
      <c r="AJ83" s="1863"/>
      <c r="AK83" s="1863"/>
      <c r="AL83" s="1863"/>
      <c r="AM83" s="1863"/>
      <c r="AN83" s="1863"/>
      <c r="AO83" s="1863"/>
      <c r="AP83" s="1863"/>
      <c r="AQ83" s="1863"/>
      <c r="AR83" s="1863"/>
      <c r="AS83" s="1863"/>
      <c r="AT83" s="1863"/>
      <c r="AU83" s="1863"/>
      <c r="AV83" s="1863"/>
      <c r="AW83" s="1863"/>
      <c r="AX83" s="1863"/>
      <c r="AY83" s="1863"/>
      <c r="AZ83" s="1863"/>
      <c r="BA83" s="1863"/>
      <c r="BB83" s="1863"/>
      <c r="BC83" s="1863"/>
      <c r="BD83" s="1863"/>
      <c r="BE83" s="1863"/>
      <c r="BF83" s="1863"/>
      <c r="BG83" s="1863"/>
      <c r="BH83" s="1863"/>
      <c r="BI83" s="1863"/>
      <c r="BJ83" s="1863"/>
      <c r="BK83" s="1863"/>
      <c r="BL83" s="1863"/>
      <c r="BM83" s="1863"/>
      <c r="BN83" s="1863"/>
      <c r="BO83" s="1863"/>
      <c r="BP83" s="1863"/>
      <c r="BQ83" s="1863"/>
      <c r="BR83" s="1863"/>
      <c r="BS83" s="1863"/>
      <c r="BT83" s="1863"/>
      <c r="BU83" s="1863"/>
      <c r="BV83" s="1863"/>
      <c r="BW83" s="1863"/>
      <c r="BX83" s="1863"/>
      <c r="BY83" s="1863"/>
      <c r="BZ83" s="1863"/>
      <c r="CA83" s="1863"/>
      <c r="CB83" s="1863"/>
      <c r="CC83" s="1863"/>
      <c r="CD83" s="1863"/>
      <c r="CE83" s="1863"/>
      <c r="CF83" s="10252"/>
    </row>
    <row customHeight="1" ht="5.25" hidden="1">
      <c r="A84" s="2020"/>
      <c r="B84" s="1863"/>
      <c r="C84" s="1863"/>
      <c r="D84" s="2806"/>
      <c r="E84" s="862"/>
      <c r="F84" s="862"/>
      <c r="G84" s="862"/>
      <c r="H84" s="862"/>
      <c r="I84" s="862"/>
      <c r="J84" s="862"/>
      <c r="K84" s="862"/>
      <c r="L84" s="862"/>
      <c r="M84" s="862"/>
      <c r="N84" s="862"/>
      <c r="O84" s="862"/>
      <c r="P84" s="862"/>
      <c r="Q84" s="862"/>
      <c r="R84" s="862"/>
      <c r="S84" s="863"/>
      <c r="T84" s="945"/>
      <c r="U84" s="2601"/>
      <c r="V84" s="2601"/>
      <c r="W84" s="1863"/>
      <c r="X84" s="1863"/>
      <c r="Y84" s="1863"/>
      <c r="Z84" s="1863"/>
      <c r="AA84" s="1863"/>
      <c r="AB84" s="1863"/>
      <c r="AC84" s="1264"/>
      <c r="AD84" s="1265"/>
      <c r="AE84" s="1863"/>
      <c r="AF84" s="1863"/>
      <c r="AG84" s="1863"/>
      <c r="AH84" s="1863"/>
      <c r="AI84" s="1863"/>
      <c r="AJ84" s="1863"/>
      <c r="AK84" s="1863"/>
      <c r="AL84" s="1863"/>
      <c r="AM84" s="1863"/>
      <c r="AN84" s="1863"/>
      <c r="AO84" s="1863"/>
      <c r="AP84" s="1863"/>
      <c r="AQ84" s="1863"/>
      <c r="AR84" s="1863"/>
      <c r="AS84" s="1863"/>
      <c r="AT84" s="1863"/>
      <c r="AU84" s="1863"/>
      <c r="AV84" s="1863"/>
      <c r="AW84" s="1863"/>
      <c r="AX84" s="1863"/>
      <c r="AY84" s="1863"/>
      <c r="AZ84" s="1863"/>
      <c r="BA84" s="1863"/>
      <c r="BB84" s="1863"/>
      <c r="BC84" s="1863"/>
      <c r="BD84" s="1863"/>
      <c r="BE84" s="1863"/>
      <c r="BF84" s="1863"/>
      <c r="BG84" s="1863"/>
      <c r="BH84" s="1863"/>
      <c r="BI84" s="1863"/>
      <c r="BJ84" s="1863"/>
      <c r="BK84" s="1863"/>
      <c r="BL84" s="1863"/>
      <c r="BM84" s="1863"/>
      <c r="BN84" s="1863"/>
      <c r="BO84" s="1863"/>
      <c r="BP84" s="1863"/>
      <c r="BQ84" s="1863"/>
      <c r="BR84" s="1863"/>
      <c r="BS84" s="1863"/>
      <c r="BT84" s="1863"/>
      <c r="BU84" s="1863"/>
      <c r="BV84" s="1863"/>
      <c r="BW84" s="1863"/>
      <c r="BX84" s="1863"/>
      <c r="BY84" s="1863"/>
      <c r="BZ84" s="1863"/>
      <c r="CA84" s="1863"/>
      <c r="CB84" s="1863"/>
      <c r="CC84" s="1863"/>
      <c r="CD84" s="1863"/>
      <c r="CE84" s="1863"/>
      <c r="CF84" s="10252"/>
    </row>
    <row customHeight="1" ht="5.25" hidden="1">
      <c r="A85" s="2020"/>
      <c r="B85" s="1863"/>
      <c r="C85" s="1863"/>
      <c r="D85" s="2807"/>
      <c r="E85" s="1270"/>
      <c r="F85" s="1271"/>
      <c r="G85" s="1271"/>
      <c r="H85" s="1272"/>
      <c r="I85" s="1272"/>
      <c r="J85" s="1272"/>
      <c r="K85" s="1272"/>
      <c r="L85" s="1272"/>
      <c r="M85" s="1272"/>
      <c r="N85" s="1272"/>
      <c r="O85" s="1272"/>
      <c r="P85" s="1272"/>
      <c r="Q85" s="1272"/>
      <c r="R85" s="1173"/>
      <c r="S85" s="1273"/>
      <c r="T85" s="945"/>
      <c r="U85" s="2601"/>
      <c r="V85" s="2601"/>
      <c r="W85" s="1863"/>
      <c r="X85" s="1863"/>
      <c r="Y85" s="1863"/>
      <c r="Z85" s="1863"/>
      <c r="AA85" s="1863"/>
      <c r="AB85" s="1863"/>
      <c r="AC85" s="1264"/>
      <c r="AD85" s="1265"/>
      <c r="AE85" s="1863"/>
      <c r="AF85" s="1863"/>
      <c r="AG85" s="1863"/>
      <c r="AH85" s="1863"/>
      <c r="AI85" s="1863"/>
      <c r="AJ85" s="1863"/>
      <c r="AK85" s="1863"/>
      <c r="AL85" s="1863"/>
      <c r="AM85" s="1863"/>
      <c r="AN85" s="1863"/>
      <c r="AO85" s="1863"/>
      <c r="AP85" s="1863"/>
      <c r="AQ85" s="1863"/>
      <c r="AR85" s="1863"/>
      <c r="AS85" s="1863"/>
      <c r="AT85" s="1863"/>
      <c r="AU85" s="1863"/>
      <c r="AV85" s="1863"/>
      <c r="AW85" s="1863"/>
      <c r="AX85" s="1863"/>
      <c r="AY85" s="1863"/>
      <c r="AZ85" s="1863"/>
      <c r="BA85" s="1863"/>
      <c r="BB85" s="1863"/>
      <c r="BC85" s="1863"/>
      <c r="BD85" s="1863"/>
      <c r="BE85" s="1863"/>
      <c r="BF85" s="1863"/>
      <c r="BG85" s="1863"/>
      <c r="BH85" s="1863"/>
      <c r="BI85" s="1863"/>
      <c r="BJ85" s="1863"/>
      <c r="BK85" s="1863"/>
      <c r="BL85" s="1863"/>
      <c r="BM85" s="1863"/>
      <c r="BN85" s="1863"/>
      <c r="BO85" s="1863"/>
      <c r="BP85" s="1863"/>
      <c r="BQ85" s="1863"/>
      <c r="BR85" s="1863"/>
      <c r="BS85" s="1863"/>
      <c r="BT85" s="1863"/>
      <c r="BU85" s="1863"/>
      <c r="BV85" s="1863"/>
      <c r="BW85" s="1863"/>
      <c r="BX85" s="1863"/>
      <c r="BY85" s="1863"/>
      <c r="BZ85" s="1863"/>
      <c r="CA85" s="1863"/>
      <c r="CB85" s="1863"/>
      <c r="CC85" s="1863"/>
      <c r="CD85" s="1863"/>
      <c r="CE85" s="1863"/>
      <c r="CF85" s="10252"/>
    </row>
    <row customHeight="1" ht="15" hidden="1">
      <c r="A86" s="850" t="s">
        <v>643</v>
      </c>
      <c r="B86" s="851"/>
      <c r="C86" s="851" t="s">
        <v>22</v>
      </c>
      <c r="D86" s="2805" t="s">
        <v>722</v>
      </c>
      <c r="E86" s="2604" t="s">
        <v>111</v>
      </c>
      <c r="F86" s="2605"/>
      <c r="G86" s="2606"/>
      <c r="H86" s="2610">
        <f>IF(A86="","",INDEX(DIFFERENTIATION_UNMERGE_VD,MATCH(A86,DIFFERENTIATION_ID_DIFF,0)))</f>
      </c>
      <c r="I86" s="2610"/>
      <c r="J86" s="2610"/>
      <c r="K86" s="2610"/>
      <c r="L86" s="2610"/>
      <c r="M86" s="2610"/>
      <c r="N86" s="2610"/>
      <c r="O86" s="2610"/>
      <c r="P86" s="2610"/>
      <c r="Q86" s="2610"/>
      <c r="R86" s="2610"/>
      <c r="S86" s="946"/>
      <c r="T86" s="943"/>
      <c r="U86" s="852"/>
      <c r="V86" s="852"/>
      <c r="W86" s="853"/>
      <c r="X86" s="853"/>
      <c r="Y86" s="853"/>
      <c r="Z86" s="853"/>
      <c r="AA86" s="854"/>
      <c r="AB86" s="855"/>
      <c r="AC86" s="2602"/>
      <c r="AD86" s="856"/>
      <c r="AE86" s="857" t="s">
        <v>22</v>
      </c>
      <c r="AF86" s="857"/>
      <c r="AG86" s="858" t="s">
        <v>709</v>
      </c>
      <c r="AH86" s="859">
        <v>3</v>
      </c>
      <c r="AI86" s="852"/>
      <c r="AJ86" s="852"/>
      <c r="AK86" s="852"/>
      <c r="AL86" s="852"/>
      <c r="AM86" s="852"/>
      <c r="AN86" s="852"/>
      <c r="AO86" s="852"/>
      <c r="AP86" s="852"/>
      <c r="AQ86" s="852"/>
      <c r="AR86" s="852"/>
      <c r="AS86" s="852"/>
      <c r="AT86" s="852"/>
      <c r="AU86" s="852"/>
      <c r="AV86" s="852"/>
      <c r="AW86" s="852"/>
      <c r="AX86" s="852"/>
      <c r="AY86" s="852"/>
      <c r="AZ86" s="852"/>
      <c r="BA86" s="852"/>
      <c r="BB86" s="852"/>
      <c r="BC86" s="852"/>
      <c r="BD86" s="852"/>
      <c r="BE86" s="852"/>
      <c r="BF86" s="852"/>
      <c r="BG86" s="852"/>
      <c r="BH86" s="852"/>
      <c r="BI86" s="852"/>
      <c r="BJ86" s="852"/>
      <c r="BK86" s="852"/>
      <c r="BL86" s="852"/>
      <c r="BM86" s="852"/>
      <c r="BN86" s="852"/>
      <c r="BO86" s="852"/>
      <c r="BP86" s="852"/>
      <c r="BQ86" s="852"/>
      <c r="BR86" s="852"/>
      <c r="BS86" s="852"/>
      <c r="BT86" s="852"/>
      <c r="BU86" s="852"/>
      <c r="BV86" s="853"/>
      <c r="BW86" s="853"/>
      <c r="BX86" s="853"/>
      <c r="BY86" s="853"/>
      <c r="BZ86" s="853"/>
      <c r="CA86" s="853"/>
      <c r="CB86" s="853"/>
      <c r="CC86" s="853"/>
      <c r="CD86" s="853"/>
      <c r="CE86" s="853"/>
      <c r="CF86" s="10251"/>
    </row>
    <row customHeight="1" ht="15" hidden="1">
      <c r="A87" s="850"/>
      <c r="B87" s="851"/>
      <c r="C87" s="851"/>
      <c r="D87" s="2806"/>
      <c r="E87" s="2604" t="s">
        <v>664</v>
      </c>
      <c r="F87" s="2605"/>
      <c r="G87" s="2606"/>
      <c r="H87" s="2610">
        <f>IF(A86="","",INDEX(DIFFERENTIATION_UNMERGE_AREA,MATCH(A86,DIFFERENTIATION_ID_DIFF,0)))</f>
      </c>
      <c r="I87" s="2610"/>
      <c r="J87" s="2610"/>
      <c r="K87" s="2610"/>
      <c r="L87" s="2610"/>
      <c r="M87" s="2610"/>
      <c r="N87" s="2610"/>
      <c r="O87" s="2610"/>
      <c r="P87" s="2610"/>
      <c r="Q87" s="2610"/>
      <c r="R87" s="2610"/>
      <c r="S87" s="946"/>
      <c r="T87" s="943"/>
      <c r="U87" s="852"/>
      <c r="V87" s="852"/>
      <c r="W87" s="853"/>
      <c r="X87" s="853"/>
      <c r="Y87" s="853"/>
      <c r="Z87" s="853"/>
      <c r="AA87" s="854"/>
      <c r="AB87" s="855"/>
      <c r="AC87" s="2602"/>
      <c r="AD87" s="856"/>
      <c r="AE87" s="857"/>
      <c r="AF87" s="857"/>
      <c r="AG87" s="858"/>
      <c r="AH87" s="859"/>
      <c r="AI87" s="852"/>
      <c r="AJ87" s="852"/>
      <c r="AK87" s="852"/>
      <c r="AL87" s="852"/>
      <c r="AM87" s="852"/>
      <c r="AN87" s="852"/>
      <c r="AO87" s="852"/>
      <c r="AP87" s="852"/>
      <c r="AQ87" s="852"/>
      <c r="AR87" s="852"/>
      <c r="AS87" s="852"/>
      <c r="AT87" s="852"/>
      <c r="AU87" s="852"/>
      <c r="AV87" s="852"/>
      <c r="AW87" s="852"/>
      <c r="AX87" s="852"/>
      <c r="AY87" s="852"/>
      <c r="AZ87" s="852"/>
      <c r="BA87" s="852"/>
      <c r="BB87" s="852"/>
      <c r="BC87" s="852"/>
      <c r="BD87" s="852"/>
      <c r="BE87" s="852"/>
      <c r="BF87" s="852"/>
      <c r="BG87" s="852"/>
      <c r="BH87" s="852"/>
      <c r="BI87" s="852"/>
      <c r="BJ87" s="852"/>
      <c r="BK87" s="852"/>
      <c r="BL87" s="852"/>
      <c r="BM87" s="852"/>
      <c r="BN87" s="852"/>
      <c r="BO87" s="852"/>
      <c r="BP87" s="852"/>
      <c r="BQ87" s="852"/>
      <c r="BR87" s="852"/>
      <c r="BS87" s="852"/>
      <c r="BT87" s="852"/>
      <c r="BU87" s="852"/>
      <c r="BV87" s="853"/>
      <c r="BW87" s="853"/>
      <c r="BX87" s="853"/>
      <c r="BY87" s="853"/>
      <c r="BZ87" s="853"/>
      <c r="CA87" s="853"/>
      <c r="CB87" s="853"/>
      <c r="CC87" s="853"/>
      <c r="CD87" s="853"/>
      <c r="CE87" s="853"/>
      <c r="CF87" s="10251"/>
    </row>
    <row customHeight="1" ht="15" hidden="1">
      <c r="A88" s="850"/>
      <c r="B88" s="851"/>
      <c r="C88" s="851"/>
      <c r="D88" s="2806"/>
      <c r="E88" s="2604" t="s">
        <v>665</v>
      </c>
      <c r="F88" s="2605"/>
      <c r="G88" s="2606"/>
      <c r="H88" s="2610">
        <f>IF(A86="","",INDEX(DIFFERENTIATION_UNMERGE_SYSTEM,MATCH(A86,DIFFERENTIATION_ID_DIFF,0)))</f>
      </c>
      <c r="I88" s="2610"/>
      <c r="J88" s="2610"/>
      <c r="K88" s="2610"/>
      <c r="L88" s="2610"/>
      <c r="M88" s="2610"/>
      <c r="N88" s="2610"/>
      <c r="O88" s="2610"/>
      <c r="P88" s="2610"/>
      <c r="Q88" s="2610"/>
      <c r="R88" s="2610"/>
      <c r="S88" s="946"/>
      <c r="T88" s="943"/>
      <c r="U88" s="852"/>
      <c r="V88" s="852"/>
      <c r="W88" s="853"/>
      <c r="X88" s="853"/>
      <c r="Y88" s="853"/>
      <c r="Z88" s="853"/>
      <c r="AA88" s="854"/>
      <c r="AB88" s="855"/>
      <c r="AC88" s="2602"/>
      <c r="AD88" s="856"/>
      <c r="AE88" s="857"/>
      <c r="AF88" s="857"/>
      <c r="AG88" s="858"/>
      <c r="AH88" s="859"/>
      <c r="AI88" s="852"/>
      <c r="AJ88" s="852"/>
      <c r="AK88" s="852"/>
      <c r="AL88" s="852"/>
      <c r="AM88" s="852"/>
      <c r="AN88" s="852"/>
      <c r="AO88" s="852"/>
      <c r="AP88" s="852"/>
      <c r="AQ88" s="852"/>
      <c r="AR88" s="852"/>
      <c r="AS88" s="852"/>
      <c r="AT88" s="852"/>
      <c r="AU88" s="852"/>
      <c r="AV88" s="852"/>
      <c r="AW88" s="852"/>
      <c r="AX88" s="852"/>
      <c r="AY88" s="852"/>
      <c r="AZ88" s="852"/>
      <c r="BA88" s="852"/>
      <c r="BB88" s="852"/>
      <c r="BC88" s="852"/>
      <c r="BD88" s="852"/>
      <c r="BE88" s="852"/>
      <c r="BF88" s="852"/>
      <c r="BG88" s="852"/>
      <c r="BH88" s="852"/>
      <c r="BI88" s="852"/>
      <c r="BJ88" s="852"/>
      <c r="BK88" s="852"/>
      <c r="BL88" s="852"/>
      <c r="BM88" s="852"/>
      <c r="BN88" s="852"/>
      <c r="BO88" s="852"/>
      <c r="BP88" s="852"/>
      <c r="BQ88" s="852"/>
      <c r="BR88" s="852"/>
      <c r="BS88" s="852"/>
      <c r="BT88" s="852"/>
      <c r="BU88" s="852"/>
      <c r="BV88" s="853"/>
      <c r="BW88" s="853"/>
      <c r="BX88" s="853"/>
      <c r="BY88" s="853"/>
      <c r="BZ88" s="853"/>
      <c r="CA88" s="853"/>
      <c r="CB88" s="853"/>
      <c r="CC88" s="853"/>
      <c r="CD88" s="853"/>
      <c r="CE88" s="853"/>
      <c r="CF88" s="10251"/>
    </row>
    <row customHeight="1" ht="24.75" hidden="1">
      <c r="A89" s="2033"/>
      <c r="B89" s="1387"/>
      <c r="C89" s="639"/>
      <c r="D89" s="2806"/>
      <c r="E89" s="2603" t="s">
        <v>710</v>
      </c>
      <c r="F89" s="2603"/>
      <c r="G89" s="2603"/>
      <c r="H89" s="2603"/>
      <c r="I89" s="2603"/>
      <c r="J89" s="2603"/>
      <c r="K89" s="2603"/>
      <c r="L89" s="2603"/>
      <c r="M89" s="2603"/>
      <c r="N89" s="2603"/>
      <c r="O89" s="2603"/>
      <c r="P89" s="2603"/>
      <c r="Q89" s="785">
        <f>SUMIF(T90:T91,"i",Q90:Q91)</f>
        <v>0</v>
      </c>
      <c r="R89" s="1244"/>
      <c r="S89" s="2025" t="s">
        <v>711</v>
      </c>
      <c r="T89" s="944" t="s">
        <v>712</v>
      </c>
      <c r="U89" s="2601">
        <v>1</v>
      </c>
      <c r="V89" s="2601" t="s">
        <v>675</v>
      </c>
      <c r="W89" s="1387"/>
      <c r="X89" s="1387"/>
      <c r="Y89" s="1387"/>
      <c r="Z89" s="1387"/>
      <c r="AA89" s="1863"/>
      <c r="AB89" s="1387"/>
      <c r="AC89" s="2602"/>
      <c r="AD89" s="856"/>
      <c r="AE89" s="1387"/>
      <c r="AF89" s="1387"/>
      <c r="AG89" s="1863"/>
      <c r="AH89" s="1863"/>
      <c r="AI89" s="1863"/>
      <c r="AJ89" s="1863"/>
      <c r="AK89" s="1863"/>
      <c r="AL89" s="1863"/>
      <c r="AM89" s="1863"/>
      <c r="AN89" s="1863"/>
      <c r="AO89" s="1863"/>
      <c r="AP89" s="1863"/>
      <c r="AQ89" s="1863"/>
      <c r="AR89" s="1863"/>
      <c r="AS89" s="1863"/>
      <c r="AT89" s="1863"/>
      <c r="AU89" s="1863"/>
      <c r="AV89" s="1863"/>
      <c r="AW89" s="1863"/>
      <c r="AX89" s="1863"/>
      <c r="AY89" s="1863"/>
      <c r="AZ89" s="1863"/>
      <c r="BA89" s="1863"/>
      <c r="BB89" s="1863"/>
      <c r="BC89" s="1863"/>
      <c r="BD89" s="1863"/>
      <c r="BE89" s="1863"/>
      <c r="BF89" s="1863"/>
      <c r="BG89" s="1863"/>
      <c r="BH89" s="1863"/>
      <c r="BI89" s="1863"/>
      <c r="BJ89" s="1863"/>
      <c r="BK89" s="1863"/>
      <c r="BL89" s="1863"/>
      <c r="BM89" s="1863"/>
      <c r="BN89" s="1863"/>
      <c r="BO89" s="1863"/>
      <c r="BP89" s="1863"/>
      <c r="BQ89" s="1863"/>
      <c r="BR89" s="1863"/>
      <c r="BS89" s="1863"/>
      <c r="BT89" s="1863"/>
      <c r="BU89" s="1863"/>
      <c r="BV89" s="1387"/>
      <c r="BW89" s="1387"/>
      <c r="BX89" s="1387"/>
      <c r="BY89" s="1387"/>
      <c r="BZ89" s="1387"/>
      <c r="CA89" s="1387"/>
      <c r="CB89" s="1387"/>
      <c r="CC89" s="1387"/>
      <c r="CD89" s="1387"/>
      <c r="CE89" s="1387"/>
      <c r="CF89" s="10251"/>
    </row>
    <row customHeight="1" ht="11.25" hidden="1">
      <c r="A90" s="2020"/>
      <c r="B90" s="1863"/>
      <c r="C90" s="1863"/>
      <c r="D90" s="2806"/>
      <c r="E90" s="862"/>
      <c r="F90" s="862">
        <v>0</v>
      </c>
      <c r="G90" s="862"/>
      <c r="H90" s="862"/>
      <c r="I90" s="862"/>
      <c r="J90" s="862"/>
      <c r="K90" s="862"/>
      <c r="L90" s="862"/>
      <c r="M90" s="862"/>
      <c r="N90" s="862"/>
      <c r="O90" s="862"/>
      <c r="P90" s="862"/>
      <c r="Q90" s="862"/>
      <c r="R90" s="862"/>
      <c r="S90" s="863"/>
      <c r="T90" s="945"/>
      <c r="U90" s="2601"/>
      <c r="V90" s="2601"/>
      <c r="W90" s="1863"/>
      <c r="X90" s="1863"/>
      <c r="Y90" s="1863"/>
      <c r="Z90" s="1863"/>
      <c r="AA90" s="1863"/>
      <c r="AB90" s="1387"/>
      <c r="AC90" s="2602"/>
      <c r="AD90" s="856"/>
      <c r="AE90" s="1387"/>
      <c r="AF90" s="1387"/>
      <c r="AG90" s="1863"/>
      <c r="AH90" s="1863"/>
      <c r="AI90" s="1863"/>
      <c r="AJ90" s="1863"/>
      <c r="AK90" s="1863"/>
      <c r="AL90" s="1863"/>
      <c r="AM90" s="1863"/>
      <c r="AN90" s="1863"/>
      <c r="AO90" s="1863"/>
      <c r="AP90" s="1863"/>
      <c r="AQ90" s="1863"/>
      <c r="AR90" s="1863"/>
      <c r="AS90" s="1863"/>
      <c r="AT90" s="1863"/>
      <c r="AU90" s="1863"/>
      <c r="AV90" s="1863"/>
      <c r="AW90" s="1863"/>
      <c r="AX90" s="1863"/>
      <c r="AY90" s="1863"/>
      <c r="AZ90" s="1863"/>
      <c r="BA90" s="1863"/>
      <c r="BB90" s="1863"/>
      <c r="BC90" s="1863"/>
      <c r="BD90" s="1863"/>
      <c r="BE90" s="1863"/>
      <c r="BF90" s="1863"/>
      <c r="BG90" s="1863"/>
      <c r="BH90" s="1863"/>
      <c r="BI90" s="1863"/>
      <c r="BJ90" s="1863"/>
      <c r="BK90" s="1863"/>
      <c r="BL90" s="1863"/>
      <c r="BM90" s="1863"/>
      <c r="BN90" s="1863"/>
      <c r="BO90" s="1863"/>
      <c r="BP90" s="1863"/>
      <c r="BQ90" s="1863"/>
      <c r="BR90" s="1863"/>
      <c r="BS90" s="1863"/>
      <c r="BT90" s="1863"/>
      <c r="BU90" s="1863"/>
      <c r="BV90" s="1863"/>
      <c r="BW90" s="1863"/>
      <c r="BX90" s="1863"/>
      <c r="BY90" s="1863"/>
      <c r="BZ90" s="1863"/>
      <c r="CA90" s="1863"/>
      <c r="CB90" s="1863"/>
      <c r="CC90" s="1863"/>
      <c r="CD90" s="1863"/>
      <c r="CE90" s="1863"/>
      <c r="CF90" s="10251"/>
    </row>
    <row customHeight="1" ht="11.25" hidden="1">
      <c r="A91" s="2033"/>
      <c r="B91" s="1387"/>
      <c r="C91" s="639"/>
      <c r="D91" s="2806"/>
      <c r="E91" s="876" t="s">
        <v>22</v>
      </c>
      <c r="F91" s="1395" t="s">
        <v>22</v>
      </c>
      <c r="G91" s="1395" t="s">
        <v>715</v>
      </c>
      <c r="H91" s="878" t="s">
        <v>22</v>
      </c>
      <c r="I91" s="878"/>
      <c r="J91" s="878"/>
      <c r="K91" s="878"/>
      <c r="L91" s="878"/>
      <c r="M91" s="878"/>
      <c r="N91" s="878"/>
      <c r="O91" s="878"/>
      <c r="P91" s="878"/>
      <c r="Q91" s="878"/>
      <c r="R91" s="879"/>
      <c r="S91" s="880"/>
      <c r="T91" s="945"/>
      <c r="U91" s="2601"/>
      <c r="V91" s="2601"/>
      <c r="W91" s="1387"/>
      <c r="X91" s="1387"/>
      <c r="Y91" s="1387"/>
      <c r="Z91" s="1387"/>
      <c r="AA91" s="1863"/>
      <c r="AB91" s="1387"/>
      <c r="AC91" s="2602"/>
      <c r="AD91" s="856"/>
      <c r="AE91" s="1387"/>
      <c r="AF91" s="1387"/>
      <c r="AG91" s="1863"/>
      <c r="AH91" s="1863"/>
      <c r="AI91" s="1863"/>
      <c r="AJ91" s="1863"/>
      <c r="AK91" s="1863"/>
      <c r="AL91" s="1863"/>
      <c r="AM91" s="1863"/>
      <c r="AN91" s="1863"/>
      <c r="AO91" s="1863"/>
      <c r="AP91" s="1863"/>
      <c r="AQ91" s="1863"/>
      <c r="AR91" s="1863"/>
      <c r="AS91" s="1863"/>
      <c r="AT91" s="1863"/>
      <c r="AU91" s="1863"/>
      <c r="AV91" s="1863"/>
      <c r="AW91" s="1863"/>
      <c r="AX91" s="1863"/>
      <c r="AY91" s="1863"/>
      <c r="AZ91" s="1863"/>
      <c r="BA91" s="1863"/>
      <c r="BB91" s="1863"/>
      <c r="BC91" s="1863"/>
      <c r="BD91" s="1863"/>
      <c r="BE91" s="1863"/>
      <c r="BF91" s="1863"/>
      <c r="BG91" s="1863"/>
      <c r="BH91" s="1863"/>
      <c r="BI91" s="1863"/>
      <c r="BJ91" s="1863"/>
      <c r="BK91" s="1863"/>
      <c r="BL91" s="1863"/>
      <c r="BM91" s="1863"/>
      <c r="BN91" s="1863"/>
      <c r="BO91" s="1863"/>
      <c r="BP91" s="1863"/>
      <c r="BQ91" s="1863"/>
      <c r="BR91" s="1863"/>
      <c r="BS91" s="1863"/>
      <c r="BT91" s="1863"/>
      <c r="BU91" s="1863"/>
      <c r="BV91" s="1387"/>
      <c r="BW91" s="1387"/>
      <c r="BX91" s="1387"/>
      <c r="BY91" s="1387"/>
      <c r="BZ91" s="1387"/>
      <c r="CA91" s="1387"/>
      <c r="CB91" s="1387"/>
      <c r="CC91" s="1387"/>
      <c r="CD91" s="1387"/>
      <c r="CE91" s="1387"/>
      <c r="CF91" s="10251"/>
    </row>
    <row customHeight="1" ht="5.25" hidden="1">
      <c r="A92" s="2020"/>
      <c r="B92" s="1863"/>
      <c r="C92" s="1863"/>
      <c r="D92" s="2806"/>
      <c r="E92" s="1266"/>
      <c r="F92" s="1266"/>
      <c r="G92" s="1266"/>
      <c r="H92" s="1266"/>
      <c r="I92" s="1266"/>
      <c r="J92" s="1266"/>
      <c r="K92" s="1266"/>
      <c r="L92" s="1266"/>
      <c r="M92" s="1266"/>
      <c r="N92" s="1266"/>
      <c r="O92" s="1266"/>
      <c r="P92" s="1266"/>
      <c r="Q92" s="1267"/>
      <c r="R92" s="1268"/>
      <c r="S92" s="1269"/>
      <c r="T92" s="944" t="s">
        <v>712</v>
      </c>
      <c r="U92" s="2601">
        <v>1</v>
      </c>
      <c r="V92" s="2601" t="s">
        <v>675</v>
      </c>
      <c r="W92" s="1863"/>
      <c r="X92" s="1863"/>
      <c r="Y92" s="1863"/>
      <c r="Z92" s="1863"/>
      <c r="AA92" s="1863"/>
      <c r="AB92" s="1863"/>
      <c r="AC92" s="1264"/>
      <c r="AD92" s="1265"/>
      <c r="AE92" s="1863"/>
      <c r="AF92" s="1863"/>
      <c r="AG92" s="1863"/>
      <c r="AH92" s="1863"/>
      <c r="AI92" s="1863"/>
      <c r="AJ92" s="1863"/>
      <c r="AK92" s="1863"/>
      <c r="AL92" s="1863"/>
      <c r="AM92" s="1863"/>
      <c r="AN92" s="1863"/>
      <c r="AO92" s="1863"/>
      <c r="AP92" s="1863"/>
      <c r="AQ92" s="1863"/>
      <c r="AR92" s="1863"/>
      <c r="AS92" s="1863"/>
      <c r="AT92" s="1863"/>
      <c r="AU92" s="1863"/>
      <c r="AV92" s="1863"/>
      <c r="AW92" s="1863"/>
      <c r="AX92" s="1863"/>
      <c r="AY92" s="1863"/>
      <c r="AZ92" s="1863"/>
      <c r="BA92" s="1863"/>
      <c r="BB92" s="1863"/>
      <c r="BC92" s="1863"/>
      <c r="BD92" s="1863"/>
      <c r="BE92" s="1863"/>
      <c r="BF92" s="1863"/>
      <c r="BG92" s="1863"/>
      <c r="BH92" s="1863"/>
      <c r="BI92" s="1863"/>
      <c r="BJ92" s="1863"/>
      <c r="BK92" s="1863"/>
      <c r="BL92" s="1863"/>
      <c r="BM92" s="1863"/>
      <c r="BN92" s="1863"/>
      <c r="BO92" s="1863"/>
      <c r="BP92" s="1863"/>
      <c r="BQ92" s="1863"/>
      <c r="BR92" s="1863"/>
      <c r="BS92" s="1863"/>
      <c r="BT92" s="1863"/>
      <c r="BU92" s="1863"/>
      <c r="BV92" s="1863"/>
      <c r="BW92" s="1863"/>
      <c r="BX92" s="1863"/>
      <c r="BY92" s="1863"/>
      <c r="BZ92" s="1863"/>
      <c r="CA92" s="1863"/>
      <c r="CB92" s="1863"/>
      <c r="CC92" s="1863"/>
      <c r="CD92" s="1863"/>
      <c r="CE92" s="1863"/>
      <c r="CF92" s="10252"/>
    </row>
    <row customHeight="1" ht="5.25" hidden="1">
      <c r="A93" s="2020"/>
      <c r="B93" s="1863"/>
      <c r="C93" s="1863"/>
      <c r="D93" s="2806"/>
      <c r="E93" s="862"/>
      <c r="F93" s="862"/>
      <c r="G93" s="862"/>
      <c r="H93" s="862"/>
      <c r="I93" s="862"/>
      <c r="J93" s="862"/>
      <c r="K93" s="862"/>
      <c r="L93" s="862"/>
      <c r="M93" s="862"/>
      <c r="N93" s="862"/>
      <c r="O93" s="862"/>
      <c r="P93" s="862"/>
      <c r="Q93" s="862"/>
      <c r="R93" s="862"/>
      <c r="S93" s="863"/>
      <c r="T93" s="945"/>
      <c r="U93" s="2601"/>
      <c r="V93" s="2601"/>
      <c r="W93" s="1863"/>
      <c r="X93" s="1863"/>
      <c r="Y93" s="1863"/>
      <c r="Z93" s="1863"/>
      <c r="AA93" s="1863"/>
      <c r="AB93" s="1863"/>
      <c r="AC93" s="1264"/>
      <c r="AD93" s="1265"/>
      <c r="AE93" s="1863"/>
      <c r="AF93" s="1863"/>
      <c r="AG93" s="1863"/>
      <c r="AH93" s="1863"/>
      <c r="AI93" s="1863"/>
      <c r="AJ93" s="1863"/>
      <c r="AK93" s="1863"/>
      <c r="AL93" s="1863"/>
      <c r="AM93" s="1863"/>
      <c r="AN93" s="1863"/>
      <c r="AO93" s="1863"/>
      <c r="AP93" s="1863"/>
      <c r="AQ93" s="1863"/>
      <c r="AR93" s="1863"/>
      <c r="AS93" s="1863"/>
      <c r="AT93" s="1863"/>
      <c r="AU93" s="1863"/>
      <c r="AV93" s="1863"/>
      <c r="AW93" s="1863"/>
      <c r="AX93" s="1863"/>
      <c r="AY93" s="1863"/>
      <c r="AZ93" s="1863"/>
      <c r="BA93" s="1863"/>
      <c r="BB93" s="1863"/>
      <c r="BC93" s="1863"/>
      <c r="BD93" s="1863"/>
      <c r="BE93" s="1863"/>
      <c r="BF93" s="1863"/>
      <c r="BG93" s="1863"/>
      <c r="BH93" s="1863"/>
      <c r="BI93" s="1863"/>
      <c r="BJ93" s="1863"/>
      <c r="BK93" s="1863"/>
      <c r="BL93" s="1863"/>
      <c r="BM93" s="1863"/>
      <c r="BN93" s="1863"/>
      <c r="BO93" s="1863"/>
      <c r="BP93" s="1863"/>
      <c r="BQ93" s="1863"/>
      <c r="BR93" s="1863"/>
      <c r="BS93" s="1863"/>
      <c r="BT93" s="1863"/>
      <c r="BU93" s="1863"/>
      <c r="BV93" s="1863"/>
      <c r="BW93" s="1863"/>
      <c r="BX93" s="1863"/>
      <c r="BY93" s="1863"/>
      <c r="BZ93" s="1863"/>
      <c r="CA93" s="1863"/>
      <c r="CB93" s="1863"/>
      <c r="CC93" s="1863"/>
      <c r="CD93" s="1863"/>
      <c r="CE93" s="1863"/>
      <c r="CF93" s="10252"/>
    </row>
    <row customHeight="1" ht="5.25" hidden="1">
      <c r="A94" s="2020"/>
      <c r="B94" s="1863"/>
      <c r="C94" s="1863"/>
      <c r="D94" s="2807"/>
      <c r="E94" s="1270"/>
      <c r="F94" s="1271"/>
      <c r="G94" s="1271"/>
      <c r="H94" s="1272"/>
      <c r="I94" s="1272"/>
      <c r="J94" s="1272"/>
      <c r="K94" s="1272"/>
      <c r="L94" s="1272"/>
      <c r="M94" s="1272"/>
      <c r="N94" s="1272"/>
      <c r="O94" s="1272"/>
      <c r="P94" s="1272"/>
      <c r="Q94" s="1272"/>
      <c r="R94" s="1173"/>
      <c r="S94" s="1273"/>
      <c r="T94" s="945"/>
      <c r="U94" s="2601"/>
      <c r="V94" s="2601"/>
      <c r="W94" s="1863"/>
      <c r="X94" s="1863"/>
      <c r="Y94" s="1863"/>
      <c r="Z94" s="1863"/>
      <c r="AA94" s="1863"/>
      <c r="AB94" s="1863"/>
      <c r="AC94" s="1264"/>
      <c r="AD94" s="1265"/>
      <c r="AE94" s="1863"/>
      <c r="AF94" s="1863"/>
      <c r="AG94" s="1863"/>
      <c r="AH94" s="1863"/>
      <c r="AI94" s="1863"/>
      <c r="AJ94" s="1863"/>
      <c r="AK94" s="1863"/>
      <c r="AL94" s="1863"/>
      <c r="AM94" s="1863"/>
      <c r="AN94" s="1863"/>
      <c r="AO94" s="1863"/>
      <c r="AP94" s="1863"/>
      <c r="AQ94" s="1863"/>
      <c r="AR94" s="1863"/>
      <c r="AS94" s="1863"/>
      <c r="AT94" s="1863"/>
      <c r="AU94" s="1863"/>
      <c r="AV94" s="1863"/>
      <c r="AW94" s="1863"/>
      <c r="AX94" s="1863"/>
      <c r="AY94" s="1863"/>
      <c r="AZ94" s="1863"/>
      <c r="BA94" s="1863"/>
      <c r="BB94" s="1863"/>
      <c r="BC94" s="1863"/>
      <c r="BD94" s="1863"/>
      <c r="BE94" s="1863"/>
      <c r="BF94" s="1863"/>
      <c r="BG94" s="1863"/>
      <c r="BH94" s="1863"/>
      <c r="BI94" s="1863"/>
      <c r="BJ94" s="1863"/>
      <c r="BK94" s="1863"/>
      <c r="BL94" s="1863"/>
      <c r="BM94" s="1863"/>
      <c r="BN94" s="1863"/>
      <c r="BO94" s="1863"/>
      <c r="BP94" s="1863"/>
      <c r="BQ94" s="1863"/>
      <c r="BR94" s="1863"/>
      <c r="BS94" s="1863"/>
      <c r="BT94" s="1863"/>
      <c r="BU94" s="1863"/>
      <c r="BV94" s="1863"/>
      <c r="BW94" s="1863"/>
      <c r="BX94" s="1863"/>
      <c r="BY94" s="1863"/>
      <c r="BZ94" s="1863"/>
      <c r="CA94" s="1863"/>
      <c r="CB94" s="1863"/>
      <c r="CC94" s="1863"/>
      <c r="CD94" s="1863"/>
      <c r="CE94" s="1863"/>
      <c r="CF94" s="10252"/>
    </row>
    <row customHeight="1" ht="15" hidden="1">
      <c r="A95" s="850" t="s">
        <v>200</v>
      </c>
      <c r="B95" s="851"/>
      <c r="C95" s="851" t="s">
        <v>22</v>
      </c>
      <c r="D95" s="2805" t="s">
        <v>723</v>
      </c>
      <c r="E95" s="2604" t="s">
        <v>111</v>
      </c>
      <c r="F95" s="2605"/>
      <c r="G95" s="2606"/>
      <c r="H95" s="2610" t="str">
        <f>IF(A95="","",INDEX(DIFFERENTIATION_UNMERGE_VD,MATCH(A95,DIFFERENTIATION_ID_DIFF,0)))</f>
        <v>Передача. Тепловая энергия</v>
      </c>
      <c r="I95" s="2610"/>
      <c r="J95" s="2610"/>
      <c r="K95" s="2610"/>
      <c r="L95" s="2610"/>
      <c r="M95" s="2610"/>
      <c r="N95" s="2610"/>
      <c r="O95" s="2610"/>
      <c r="P95" s="2610"/>
      <c r="Q95" s="2610"/>
      <c r="R95" s="2610"/>
      <c r="S95" s="946"/>
      <c r="T95" s="943"/>
      <c r="U95" s="852"/>
      <c r="V95" s="852"/>
      <c r="W95" s="853"/>
      <c r="X95" s="853"/>
      <c r="Y95" s="853"/>
      <c r="Z95" s="853"/>
      <c r="AA95" s="854"/>
      <c r="AB95" s="855"/>
      <c r="AC95" s="2602"/>
      <c r="AD95" s="856"/>
      <c r="AE95" s="857" t="s">
        <v>22</v>
      </c>
      <c r="AF95" s="857"/>
      <c r="AG95" s="858" t="s">
        <v>709</v>
      </c>
      <c r="AH95" s="859">
        <v>3</v>
      </c>
      <c r="AI95" s="852"/>
      <c r="AJ95" s="852"/>
      <c r="AK95" s="852"/>
      <c r="AL95" s="852"/>
      <c r="AM95" s="852"/>
      <c r="AN95" s="852"/>
      <c r="AO95" s="852"/>
      <c r="AP95" s="852"/>
      <c r="AQ95" s="852"/>
      <c r="AR95" s="852"/>
      <c r="AS95" s="852"/>
      <c r="AT95" s="852"/>
      <c r="AU95" s="852"/>
      <c r="AV95" s="852"/>
      <c r="AW95" s="852"/>
      <c r="AX95" s="852"/>
      <c r="AY95" s="852"/>
      <c r="AZ95" s="852"/>
      <c r="BA95" s="852"/>
      <c r="BB95" s="852"/>
      <c r="BC95" s="852"/>
      <c r="BD95" s="852"/>
      <c r="BE95" s="852"/>
      <c r="BF95" s="852"/>
      <c r="BG95" s="852"/>
      <c r="BH95" s="852"/>
      <c r="BI95" s="852"/>
      <c r="BJ95" s="852"/>
      <c r="BK95" s="852"/>
      <c r="BL95" s="852"/>
      <c r="BM95" s="852"/>
      <c r="BN95" s="852"/>
      <c r="BO95" s="852"/>
      <c r="BP95" s="852"/>
      <c r="BQ95" s="852"/>
      <c r="BR95" s="852"/>
      <c r="BS95" s="852"/>
      <c r="BT95" s="852"/>
      <c r="BU95" s="852"/>
      <c r="BV95" s="853"/>
      <c r="BW95" s="853"/>
      <c r="BX95" s="853"/>
      <c r="BY95" s="853"/>
      <c r="BZ95" s="853"/>
      <c r="CA95" s="853"/>
      <c r="CB95" s="853"/>
      <c r="CC95" s="853"/>
      <c r="CD95" s="853"/>
      <c r="CE95" s="853"/>
      <c r="CF95" s="10251"/>
    </row>
    <row customHeight="1" ht="15" hidden="1">
      <c r="A96" s="850"/>
      <c r="B96" s="851"/>
      <c r="C96" s="851"/>
      <c r="D96" s="2806"/>
      <c r="E96" s="2604" t="s">
        <v>664</v>
      </c>
      <c r="F96" s="2605"/>
      <c r="G96" s="2606"/>
      <c r="H96" s="2610" t="str">
        <f>IF(A95="","",INDEX(DIFFERENTIATION_UNMERGE_AREA,MATCH(A95,DIFFERENTIATION_ID_DIFF,0)))</f>
        <v>Территория 2</v>
      </c>
      <c r="I96" s="2610"/>
      <c r="J96" s="2610"/>
      <c r="K96" s="2610"/>
      <c r="L96" s="2610"/>
      <c r="M96" s="2610"/>
      <c r="N96" s="2610"/>
      <c r="O96" s="2610"/>
      <c r="P96" s="2610"/>
      <c r="Q96" s="2610"/>
      <c r="R96" s="2610"/>
      <c r="S96" s="946"/>
      <c r="T96" s="943"/>
      <c r="U96" s="852"/>
      <c r="V96" s="852"/>
      <c r="W96" s="853"/>
      <c r="X96" s="853"/>
      <c r="Y96" s="853"/>
      <c r="Z96" s="853"/>
      <c r="AA96" s="854"/>
      <c r="AB96" s="855"/>
      <c r="AC96" s="2602"/>
      <c r="AD96" s="856"/>
      <c r="AE96" s="857"/>
      <c r="AF96" s="857"/>
      <c r="AG96" s="858"/>
      <c r="AH96" s="859"/>
      <c r="AI96" s="852"/>
      <c r="AJ96" s="852"/>
      <c r="AK96" s="852"/>
      <c r="AL96" s="852"/>
      <c r="AM96" s="852"/>
      <c r="AN96" s="852"/>
      <c r="AO96" s="852"/>
      <c r="AP96" s="852"/>
      <c r="AQ96" s="852"/>
      <c r="AR96" s="852"/>
      <c r="AS96" s="852"/>
      <c r="AT96" s="852"/>
      <c r="AU96" s="852"/>
      <c r="AV96" s="852"/>
      <c r="AW96" s="852"/>
      <c r="AX96" s="852"/>
      <c r="AY96" s="852"/>
      <c r="AZ96" s="852"/>
      <c r="BA96" s="852"/>
      <c r="BB96" s="852"/>
      <c r="BC96" s="852"/>
      <c r="BD96" s="852"/>
      <c r="BE96" s="852"/>
      <c r="BF96" s="852"/>
      <c r="BG96" s="852"/>
      <c r="BH96" s="852"/>
      <c r="BI96" s="852"/>
      <c r="BJ96" s="852"/>
      <c r="BK96" s="852"/>
      <c r="BL96" s="852"/>
      <c r="BM96" s="852"/>
      <c r="BN96" s="852"/>
      <c r="BO96" s="852"/>
      <c r="BP96" s="852"/>
      <c r="BQ96" s="852"/>
      <c r="BR96" s="852"/>
      <c r="BS96" s="852"/>
      <c r="BT96" s="852"/>
      <c r="BU96" s="852"/>
      <c r="BV96" s="853"/>
      <c r="BW96" s="853"/>
      <c r="BX96" s="853"/>
      <c r="BY96" s="853"/>
      <c r="BZ96" s="853"/>
      <c r="CA96" s="853"/>
      <c r="CB96" s="853"/>
      <c r="CC96" s="853"/>
      <c r="CD96" s="853"/>
      <c r="CE96" s="853"/>
      <c r="CF96" s="10251"/>
    </row>
    <row customHeight="1" ht="15" hidden="1">
      <c r="A97" s="850"/>
      <c r="B97" s="851"/>
      <c r="C97" s="851"/>
      <c r="D97" s="2806"/>
      <c r="E97" s="2604" t="s">
        <v>665</v>
      </c>
      <c r="F97" s="2605"/>
      <c r="G97" s="2606"/>
      <c r="H97" s="2610" t="str">
        <f>IF(A95="","",INDEX(DIFFERENTIATION_UNMERGE_SYSTEM,MATCH(A95,DIFFERENTIATION_ID_DIFF,0)))</f>
        <v>Тепловые сети источник Ново-Иркутская ТЭЦ</v>
      </c>
      <c r="I97" s="2610"/>
      <c r="J97" s="2610"/>
      <c r="K97" s="2610"/>
      <c r="L97" s="2610"/>
      <c r="M97" s="2610"/>
      <c r="N97" s="2610"/>
      <c r="O97" s="2610"/>
      <c r="P97" s="2610"/>
      <c r="Q97" s="2610"/>
      <c r="R97" s="2610"/>
      <c r="S97" s="946"/>
      <c r="T97" s="943"/>
      <c r="U97" s="852"/>
      <c r="V97" s="852"/>
      <c r="W97" s="853"/>
      <c r="X97" s="853"/>
      <c r="Y97" s="853"/>
      <c r="Z97" s="853"/>
      <c r="AA97" s="854"/>
      <c r="AB97" s="855"/>
      <c r="AC97" s="2602"/>
      <c r="AD97" s="856"/>
      <c r="AE97" s="857"/>
      <c r="AF97" s="857"/>
      <c r="AG97" s="858"/>
      <c r="AH97" s="859"/>
      <c r="AI97" s="852"/>
      <c r="AJ97" s="852"/>
      <c r="AK97" s="852"/>
      <c r="AL97" s="852"/>
      <c r="AM97" s="852"/>
      <c r="AN97" s="852"/>
      <c r="AO97" s="852"/>
      <c r="AP97" s="852"/>
      <c r="AQ97" s="852"/>
      <c r="AR97" s="852"/>
      <c r="AS97" s="852"/>
      <c r="AT97" s="852"/>
      <c r="AU97" s="852"/>
      <c r="AV97" s="852"/>
      <c r="AW97" s="852"/>
      <c r="AX97" s="852"/>
      <c r="AY97" s="852"/>
      <c r="AZ97" s="852"/>
      <c r="BA97" s="852"/>
      <c r="BB97" s="852"/>
      <c r="BC97" s="852"/>
      <c r="BD97" s="852"/>
      <c r="BE97" s="852"/>
      <c r="BF97" s="852"/>
      <c r="BG97" s="852"/>
      <c r="BH97" s="852"/>
      <c r="BI97" s="852"/>
      <c r="BJ97" s="852"/>
      <c r="BK97" s="852"/>
      <c r="BL97" s="852"/>
      <c r="BM97" s="852"/>
      <c r="BN97" s="852"/>
      <c r="BO97" s="852"/>
      <c r="BP97" s="852"/>
      <c r="BQ97" s="852"/>
      <c r="BR97" s="852"/>
      <c r="BS97" s="852"/>
      <c r="BT97" s="852"/>
      <c r="BU97" s="852"/>
      <c r="BV97" s="853"/>
      <c r="BW97" s="853"/>
      <c r="BX97" s="853"/>
      <c r="BY97" s="853"/>
      <c r="BZ97" s="853"/>
      <c r="CA97" s="853"/>
      <c r="CB97" s="853"/>
      <c r="CC97" s="853"/>
      <c r="CD97" s="853"/>
      <c r="CE97" s="853"/>
      <c r="CF97" s="10251"/>
    </row>
    <row customHeight="1" ht="24.75" hidden="1">
      <c r="A98" s="2033"/>
      <c r="B98" s="1387"/>
      <c r="C98" s="639"/>
      <c r="D98" s="2806"/>
      <c r="E98" s="2603" t="s">
        <v>710</v>
      </c>
      <c r="F98" s="2603"/>
      <c r="G98" s="2603"/>
      <c r="H98" s="2603"/>
      <c r="I98" s="2603"/>
      <c r="J98" s="2603"/>
      <c r="K98" s="2603"/>
      <c r="L98" s="2603"/>
      <c r="M98" s="2603"/>
      <c r="N98" s="2603"/>
      <c r="O98" s="2603"/>
      <c r="P98" s="2603"/>
      <c r="Q98" s="785">
        <f>SUMIF(T99:T100,"i",Q99:Q100)</f>
        <v>0</v>
      </c>
      <c r="R98" s="1244"/>
      <c r="S98" s="2025" t="s">
        <v>711</v>
      </c>
      <c r="T98" s="944" t="s">
        <v>712</v>
      </c>
      <c r="U98" s="2601">
        <v>1</v>
      </c>
      <c r="V98" s="2601" t="s">
        <v>675</v>
      </c>
      <c r="W98" s="1387"/>
      <c r="X98" s="1387"/>
      <c r="Y98" s="1387"/>
      <c r="Z98" s="1387"/>
      <c r="AA98" s="1863"/>
      <c r="AB98" s="1387"/>
      <c r="AC98" s="2602"/>
      <c r="AD98" s="856"/>
      <c r="AE98" s="1387"/>
      <c r="AF98" s="1387"/>
      <c r="AG98" s="1863"/>
      <c r="AH98" s="1863"/>
      <c r="AI98" s="1863"/>
      <c r="AJ98" s="1863"/>
      <c r="AK98" s="1863"/>
      <c r="AL98" s="1863"/>
      <c r="AM98" s="1863"/>
      <c r="AN98" s="1863"/>
      <c r="AO98" s="1863"/>
      <c r="AP98" s="1863"/>
      <c r="AQ98" s="1863"/>
      <c r="AR98" s="1863"/>
      <c r="AS98" s="1863"/>
      <c r="AT98" s="1863"/>
      <c r="AU98" s="1863"/>
      <c r="AV98" s="1863"/>
      <c r="AW98" s="1863"/>
      <c r="AX98" s="1863"/>
      <c r="AY98" s="1863"/>
      <c r="AZ98" s="1863"/>
      <c r="BA98" s="1863"/>
      <c r="BB98" s="1863"/>
      <c r="BC98" s="1863"/>
      <c r="BD98" s="1863"/>
      <c r="BE98" s="1863"/>
      <c r="BF98" s="1863"/>
      <c r="BG98" s="1863"/>
      <c r="BH98" s="1863"/>
      <c r="BI98" s="1863"/>
      <c r="BJ98" s="1863"/>
      <c r="BK98" s="1863"/>
      <c r="BL98" s="1863"/>
      <c r="BM98" s="1863"/>
      <c r="BN98" s="1863"/>
      <c r="BO98" s="1863"/>
      <c r="BP98" s="1863"/>
      <c r="BQ98" s="1863"/>
      <c r="BR98" s="1863"/>
      <c r="BS98" s="1863"/>
      <c r="BT98" s="1863"/>
      <c r="BU98" s="1863"/>
      <c r="BV98" s="1387"/>
      <c r="BW98" s="1387"/>
      <c r="BX98" s="1387"/>
      <c r="BY98" s="1387"/>
      <c r="BZ98" s="1387"/>
      <c r="CA98" s="1387"/>
      <c r="CB98" s="1387"/>
      <c r="CC98" s="1387"/>
      <c r="CD98" s="1387"/>
      <c r="CE98" s="1387"/>
      <c r="CF98" s="10251"/>
    </row>
    <row customHeight="1" ht="11.25" hidden="1">
      <c r="A99" s="2020"/>
      <c r="B99" s="1863"/>
      <c r="C99" s="1863"/>
      <c r="D99" s="2806"/>
      <c r="E99" s="862"/>
      <c r="F99" s="862">
        <v>0</v>
      </c>
      <c r="G99" s="862"/>
      <c r="H99" s="862"/>
      <c r="I99" s="862"/>
      <c r="J99" s="862"/>
      <c r="K99" s="862"/>
      <c r="L99" s="862"/>
      <c r="M99" s="862"/>
      <c r="N99" s="862"/>
      <c r="O99" s="862"/>
      <c r="P99" s="862"/>
      <c r="Q99" s="862"/>
      <c r="R99" s="862"/>
      <c r="S99" s="863"/>
      <c r="T99" s="945"/>
      <c r="U99" s="2601"/>
      <c r="V99" s="2601"/>
      <c r="W99" s="1863"/>
      <c r="X99" s="1863"/>
      <c r="Y99" s="1863"/>
      <c r="Z99" s="1863"/>
      <c r="AA99" s="1863"/>
      <c r="AB99" s="1387"/>
      <c r="AC99" s="2602"/>
      <c r="AD99" s="856"/>
      <c r="AE99" s="1387"/>
      <c r="AF99" s="1387"/>
      <c r="AG99" s="1863"/>
      <c r="AH99" s="1863"/>
      <c r="AI99" s="1863"/>
      <c r="AJ99" s="1863"/>
      <c r="AK99" s="1863"/>
      <c r="AL99" s="1863"/>
      <c r="AM99" s="1863"/>
      <c r="AN99" s="1863"/>
      <c r="AO99" s="1863"/>
      <c r="AP99" s="1863"/>
      <c r="AQ99" s="1863"/>
      <c r="AR99" s="1863"/>
      <c r="AS99" s="1863"/>
      <c r="AT99" s="1863"/>
      <c r="AU99" s="1863"/>
      <c r="AV99" s="1863"/>
      <c r="AW99" s="1863"/>
      <c r="AX99" s="1863"/>
      <c r="AY99" s="1863"/>
      <c r="AZ99" s="1863"/>
      <c r="BA99" s="1863"/>
      <c r="BB99" s="1863"/>
      <c r="BC99" s="1863"/>
      <c r="BD99" s="1863"/>
      <c r="BE99" s="1863"/>
      <c r="BF99" s="1863"/>
      <c r="BG99" s="1863"/>
      <c r="BH99" s="1863"/>
      <c r="BI99" s="1863"/>
      <c r="BJ99" s="1863"/>
      <c r="BK99" s="1863"/>
      <c r="BL99" s="1863"/>
      <c r="BM99" s="1863"/>
      <c r="BN99" s="1863"/>
      <c r="BO99" s="1863"/>
      <c r="BP99" s="1863"/>
      <c r="BQ99" s="1863"/>
      <c r="BR99" s="1863"/>
      <c r="BS99" s="1863"/>
      <c r="BT99" s="1863"/>
      <c r="BU99" s="1863"/>
      <c r="BV99" s="1863"/>
      <c r="BW99" s="1863"/>
      <c r="BX99" s="1863"/>
      <c r="BY99" s="1863"/>
      <c r="BZ99" s="1863"/>
      <c r="CA99" s="1863"/>
      <c r="CB99" s="1863"/>
      <c r="CC99" s="1863"/>
      <c r="CD99" s="1863"/>
      <c r="CE99" s="1863"/>
      <c r="CF99" s="10251"/>
    </row>
    <row customHeight="1" ht="11.25" hidden="1">
      <c r="A100" s="2033"/>
      <c r="B100" s="1387"/>
      <c r="C100" s="639"/>
      <c r="D100" s="2806"/>
      <c r="E100" s="876" t="s">
        <v>22</v>
      </c>
      <c r="F100" s="1395" t="s">
        <v>22</v>
      </c>
      <c r="G100" s="1395" t="s">
        <v>715</v>
      </c>
      <c r="H100" s="878" t="s">
        <v>22</v>
      </c>
      <c r="I100" s="878"/>
      <c r="J100" s="878"/>
      <c r="K100" s="878"/>
      <c r="L100" s="878"/>
      <c r="M100" s="878"/>
      <c r="N100" s="878"/>
      <c r="O100" s="878"/>
      <c r="P100" s="878"/>
      <c r="Q100" s="878"/>
      <c r="R100" s="879"/>
      <c r="S100" s="880"/>
      <c r="T100" s="945"/>
      <c r="U100" s="2601"/>
      <c r="V100" s="2601"/>
      <c r="W100" s="1387"/>
      <c r="X100" s="1387"/>
      <c r="Y100" s="1387"/>
      <c r="Z100" s="1387"/>
      <c r="AA100" s="1863"/>
      <c r="AB100" s="1387"/>
      <c r="AC100" s="2602"/>
      <c r="AD100" s="856"/>
      <c r="AE100" s="1387"/>
      <c r="AF100" s="1387"/>
      <c r="AG100" s="1863"/>
      <c r="AH100" s="1863"/>
      <c r="AI100" s="1863"/>
      <c r="AJ100" s="1863"/>
      <c r="AK100" s="1863"/>
      <c r="AL100" s="1863"/>
      <c r="AM100" s="1863"/>
      <c r="AN100" s="1863"/>
      <c r="AO100" s="1863"/>
      <c r="AP100" s="1863"/>
      <c r="AQ100" s="1863"/>
      <c r="AR100" s="1863"/>
      <c r="AS100" s="1863"/>
      <c r="AT100" s="1863"/>
      <c r="AU100" s="1863"/>
      <c r="AV100" s="1863"/>
      <c r="AW100" s="1863"/>
      <c r="AX100" s="1863"/>
      <c r="AY100" s="1863"/>
      <c r="AZ100" s="1863"/>
      <c r="BA100" s="1863"/>
      <c r="BB100" s="1863"/>
      <c r="BC100" s="1863"/>
      <c r="BD100" s="1863"/>
      <c r="BE100" s="1863"/>
      <c r="BF100" s="1863"/>
      <c r="BG100" s="1863"/>
      <c r="BH100" s="1863"/>
      <c r="BI100" s="1863"/>
      <c r="BJ100" s="1863"/>
      <c r="BK100" s="1863"/>
      <c r="BL100" s="1863"/>
      <c r="BM100" s="1863"/>
      <c r="BN100" s="1863"/>
      <c r="BO100" s="1863"/>
      <c r="BP100" s="1863"/>
      <c r="BQ100" s="1863"/>
      <c r="BR100" s="1863"/>
      <c r="BS100" s="1863"/>
      <c r="BT100" s="1863"/>
      <c r="BU100" s="1863"/>
      <c r="BV100" s="1387"/>
      <c r="BW100" s="1387"/>
      <c r="BX100" s="1387"/>
      <c r="BY100" s="1387"/>
      <c r="BZ100" s="1387"/>
      <c r="CA100" s="1387"/>
      <c r="CB100" s="1387"/>
      <c r="CC100" s="1387"/>
      <c r="CD100" s="1387"/>
      <c r="CE100" s="1387"/>
      <c r="CF100" s="10251"/>
    </row>
    <row customHeight="1" ht="5.25" hidden="1">
      <c r="A101" s="2020"/>
      <c r="B101" s="1863"/>
      <c r="C101" s="1863"/>
      <c r="D101" s="2806"/>
      <c r="E101" s="1266"/>
      <c r="F101" s="1266"/>
      <c r="G101" s="1266"/>
      <c r="H101" s="1266"/>
      <c r="I101" s="1266"/>
      <c r="J101" s="1266"/>
      <c r="K101" s="1266"/>
      <c r="L101" s="1266"/>
      <c r="M101" s="1266"/>
      <c r="N101" s="1266"/>
      <c r="O101" s="1266"/>
      <c r="P101" s="1266"/>
      <c r="Q101" s="1267"/>
      <c r="R101" s="1268"/>
      <c r="S101" s="1269"/>
      <c r="T101" s="944" t="s">
        <v>712</v>
      </c>
      <c r="U101" s="2601">
        <v>1</v>
      </c>
      <c r="V101" s="2601" t="s">
        <v>675</v>
      </c>
      <c r="W101" s="1863"/>
      <c r="X101" s="1863"/>
      <c r="Y101" s="1863"/>
      <c r="Z101" s="1863"/>
      <c r="AA101" s="1863"/>
      <c r="AB101" s="1863"/>
      <c r="AC101" s="1264"/>
      <c r="AD101" s="1265"/>
      <c r="AE101" s="1863"/>
      <c r="AF101" s="1863"/>
      <c r="AG101" s="1863"/>
      <c r="AH101" s="1863"/>
      <c r="AI101" s="1863"/>
      <c r="AJ101" s="1863"/>
      <c r="AK101" s="1863"/>
      <c r="AL101" s="1863"/>
      <c r="AM101" s="1863"/>
      <c r="AN101" s="1863"/>
      <c r="AO101" s="1863"/>
      <c r="AP101" s="1863"/>
      <c r="AQ101" s="1863"/>
      <c r="AR101" s="1863"/>
      <c r="AS101" s="1863"/>
      <c r="AT101" s="1863"/>
      <c r="AU101" s="1863"/>
      <c r="AV101" s="1863"/>
      <c r="AW101" s="1863"/>
      <c r="AX101" s="1863"/>
      <c r="AY101" s="1863"/>
      <c r="AZ101" s="1863"/>
      <c r="BA101" s="1863"/>
      <c r="BB101" s="1863"/>
      <c r="BC101" s="1863"/>
      <c r="BD101" s="1863"/>
      <c r="BE101" s="1863"/>
      <c r="BF101" s="1863"/>
      <c r="BG101" s="1863"/>
      <c r="BH101" s="1863"/>
      <c r="BI101" s="1863"/>
      <c r="BJ101" s="1863"/>
      <c r="BK101" s="1863"/>
      <c r="BL101" s="1863"/>
      <c r="BM101" s="1863"/>
      <c r="BN101" s="1863"/>
      <c r="BO101" s="1863"/>
      <c r="BP101" s="1863"/>
      <c r="BQ101" s="1863"/>
      <c r="BR101" s="1863"/>
      <c r="BS101" s="1863"/>
      <c r="BT101" s="1863"/>
      <c r="BU101" s="1863"/>
      <c r="BV101" s="1863"/>
      <c r="BW101" s="1863"/>
      <c r="BX101" s="1863"/>
      <c r="BY101" s="1863"/>
      <c r="BZ101" s="1863"/>
      <c r="CA101" s="1863"/>
      <c r="CB101" s="1863"/>
      <c r="CC101" s="1863"/>
      <c r="CD101" s="1863"/>
      <c r="CE101" s="1863"/>
      <c r="CF101" s="10252"/>
    </row>
    <row customHeight="1" ht="5.25" hidden="1">
      <c r="A102" s="2020"/>
      <c r="B102" s="1863"/>
      <c r="C102" s="1863"/>
      <c r="D102" s="2806"/>
      <c r="E102" s="862"/>
      <c r="F102" s="862"/>
      <c r="G102" s="862"/>
      <c r="H102" s="862"/>
      <c r="I102" s="862"/>
      <c r="J102" s="862"/>
      <c r="K102" s="862"/>
      <c r="L102" s="862"/>
      <c r="M102" s="862"/>
      <c r="N102" s="862"/>
      <c r="O102" s="862"/>
      <c r="P102" s="862"/>
      <c r="Q102" s="862"/>
      <c r="R102" s="862"/>
      <c r="S102" s="863"/>
      <c r="T102" s="945"/>
      <c r="U102" s="2601"/>
      <c r="V102" s="2601"/>
      <c r="W102" s="1863"/>
      <c r="X102" s="1863"/>
      <c r="Y102" s="1863"/>
      <c r="Z102" s="1863"/>
      <c r="AA102" s="1863"/>
      <c r="AB102" s="1863"/>
      <c r="AC102" s="1264"/>
      <c r="AD102" s="1265"/>
      <c r="AE102" s="1863"/>
      <c r="AF102" s="1863"/>
      <c r="AG102" s="1863"/>
      <c r="AH102" s="1863"/>
      <c r="AI102" s="1863"/>
      <c r="AJ102" s="1863"/>
      <c r="AK102" s="1863"/>
      <c r="AL102" s="1863"/>
      <c r="AM102" s="1863"/>
      <c r="AN102" s="1863"/>
      <c r="AO102" s="1863"/>
      <c r="AP102" s="1863"/>
      <c r="AQ102" s="1863"/>
      <c r="AR102" s="1863"/>
      <c r="AS102" s="1863"/>
      <c r="AT102" s="1863"/>
      <c r="AU102" s="1863"/>
      <c r="AV102" s="1863"/>
      <c r="AW102" s="1863"/>
      <c r="AX102" s="1863"/>
      <c r="AY102" s="1863"/>
      <c r="AZ102" s="1863"/>
      <c r="BA102" s="1863"/>
      <c r="BB102" s="1863"/>
      <c r="BC102" s="1863"/>
      <c r="BD102" s="1863"/>
      <c r="BE102" s="1863"/>
      <c r="BF102" s="1863"/>
      <c r="BG102" s="1863"/>
      <c r="BH102" s="1863"/>
      <c r="BI102" s="1863"/>
      <c r="BJ102" s="1863"/>
      <c r="BK102" s="1863"/>
      <c r="BL102" s="1863"/>
      <c r="BM102" s="1863"/>
      <c r="BN102" s="1863"/>
      <c r="BO102" s="1863"/>
      <c r="BP102" s="1863"/>
      <c r="BQ102" s="1863"/>
      <c r="BR102" s="1863"/>
      <c r="BS102" s="1863"/>
      <c r="BT102" s="1863"/>
      <c r="BU102" s="1863"/>
      <c r="BV102" s="1863"/>
      <c r="BW102" s="1863"/>
      <c r="BX102" s="1863"/>
      <c r="BY102" s="1863"/>
      <c r="BZ102" s="1863"/>
      <c r="CA102" s="1863"/>
      <c r="CB102" s="1863"/>
      <c r="CC102" s="1863"/>
      <c r="CD102" s="1863"/>
      <c r="CE102" s="1863"/>
      <c r="CF102" s="10252"/>
    </row>
    <row customHeight="1" ht="5.25" hidden="1">
      <c r="A103" s="2020"/>
      <c r="B103" s="1863"/>
      <c r="C103" s="1863"/>
      <c r="D103" s="2807"/>
      <c r="E103" s="1270"/>
      <c r="F103" s="1271"/>
      <c r="G103" s="1271"/>
      <c r="H103" s="1272"/>
      <c r="I103" s="1272"/>
      <c r="J103" s="1272"/>
      <c r="K103" s="1272"/>
      <c r="L103" s="1272"/>
      <c r="M103" s="1272"/>
      <c r="N103" s="1272"/>
      <c r="O103" s="1272"/>
      <c r="P103" s="1272"/>
      <c r="Q103" s="1272"/>
      <c r="R103" s="1173"/>
      <c r="S103" s="1273"/>
      <c r="T103" s="945"/>
      <c r="U103" s="2601"/>
      <c r="V103" s="2601"/>
      <c r="W103" s="1863"/>
      <c r="X103" s="1863"/>
      <c r="Y103" s="1863"/>
      <c r="Z103" s="1863"/>
      <c r="AA103" s="1863"/>
      <c r="AB103" s="1863"/>
      <c r="AC103" s="1264"/>
      <c r="AD103" s="1265"/>
      <c r="AE103" s="1863"/>
      <c r="AF103" s="1863"/>
      <c r="AG103" s="1863"/>
      <c r="AH103" s="1863"/>
      <c r="AI103" s="1863"/>
      <c r="AJ103" s="1863"/>
      <c r="AK103" s="1863"/>
      <c r="AL103" s="1863"/>
      <c r="AM103" s="1863"/>
      <c r="AN103" s="1863"/>
      <c r="AO103" s="1863"/>
      <c r="AP103" s="1863"/>
      <c r="AQ103" s="1863"/>
      <c r="AR103" s="1863"/>
      <c r="AS103" s="1863"/>
      <c r="AT103" s="1863"/>
      <c r="AU103" s="1863"/>
      <c r="AV103" s="1863"/>
      <c r="AW103" s="1863"/>
      <c r="AX103" s="1863"/>
      <c r="AY103" s="1863"/>
      <c r="AZ103" s="1863"/>
      <c r="BA103" s="1863"/>
      <c r="BB103" s="1863"/>
      <c r="BC103" s="1863"/>
      <c r="BD103" s="1863"/>
      <c r="BE103" s="1863"/>
      <c r="BF103" s="1863"/>
      <c r="BG103" s="1863"/>
      <c r="BH103" s="1863"/>
      <c r="BI103" s="1863"/>
      <c r="BJ103" s="1863"/>
      <c r="BK103" s="1863"/>
      <c r="BL103" s="1863"/>
      <c r="BM103" s="1863"/>
      <c r="BN103" s="1863"/>
      <c r="BO103" s="1863"/>
      <c r="BP103" s="1863"/>
      <c r="BQ103" s="1863"/>
      <c r="BR103" s="1863"/>
      <c r="BS103" s="1863"/>
      <c r="BT103" s="1863"/>
      <c r="BU103" s="1863"/>
      <c r="BV103" s="1863"/>
      <c r="BW103" s="1863"/>
      <c r="BX103" s="1863"/>
      <c r="BY103" s="1863"/>
      <c r="BZ103" s="1863"/>
      <c r="CA103" s="1863"/>
      <c r="CB103" s="1863"/>
      <c r="CC103" s="1863"/>
      <c r="CD103" s="1863"/>
      <c r="CE103" s="1863"/>
      <c r="CF103" s="10252"/>
    </row>
    <row customHeight="1" ht="15" hidden="1">
      <c r="A104" s="850" t="s">
        <v>644</v>
      </c>
      <c r="B104" s="851"/>
      <c r="C104" s="851" t="s">
        <v>22</v>
      </c>
      <c r="D104" s="2805" t="s">
        <v>724</v>
      </c>
      <c r="E104" s="2604" t="s">
        <v>111</v>
      </c>
      <c r="F104" s="2605"/>
      <c r="G104" s="2606"/>
      <c r="H104" s="2610">
        <f>IF(A104="","",INDEX(DIFFERENTIATION_UNMERGE_VD,MATCH(A104,DIFFERENTIATION_ID_DIFF,0)))</f>
      </c>
      <c r="I104" s="2610"/>
      <c r="J104" s="2610"/>
      <c r="K104" s="2610"/>
      <c r="L104" s="2610"/>
      <c r="M104" s="2610"/>
      <c r="N104" s="2610"/>
      <c r="O104" s="2610"/>
      <c r="P104" s="2610"/>
      <c r="Q104" s="2610"/>
      <c r="R104" s="2610"/>
      <c r="S104" s="946"/>
      <c r="T104" s="943"/>
      <c r="U104" s="852"/>
      <c r="V104" s="852"/>
      <c r="W104" s="853"/>
      <c r="X104" s="853"/>
      <c r="Y104" s="853"/>
      <c r="Z104" s="853"/>
      <c r="AA104" s="854"/>
      <c r="AB104" s="855"/>
      <c r="AC104" s="2602"/>
      <c r="AD104" s="856"/>
      <c r="AE104" s="857" t="s">
        <v>22</v>
      </c>
      <c r="AF104" s="857"/>
      <c r="AG104" s="858" t="s">
        <v>709</v>
      </c>
      <c r="AH104" s="859">
        <v>3</v>
      </c>
      <c r="AI104" s="852"/>
      <c r="AJ104" s="852"/>
      <c r="AK104" s="852"/>
      <c r="AL104" s="852"/>
      <c r="AM104" s="852"/>
      <c r="AN104" s="852"/>
      <c r="AO104" s="852"/>
      <c r="AP104" s="852"/>
      <c r="AQ104" s="852"/>
      <c r="AR104" s="852"/>
      <c r="AS104" s="852"/>
      <c r="AT104" s="852"/>
      <c r="AU104" s="852"/>
      <c r="AV104" s="852"/>
      <c r="AW104" s="852"/>
      <c r="AX104" s="852"/>
      <c r="AY104" s="852"/>
      <c r="AZ104" s="852"/>
      <c r="BA104" s="852"/>
      <c r="BB104" s="852"/>
      <c r="BC104" s="852"/>
      <c r="BD104" s="852"/>
      <c r="BE104" s="852"/>
      <c r="BF104" s="852"/>
      <c r="BG104" s="852"/>
      <c r="BH104" s="852"/>
      <c r="BI104" s="852"/>
      <c r="BJ104" s="852"/>
      <c r="BK104" s="852"/>
      <c r="BL104" s="852"/>
      <c r="BM104" s="852"/>
      <c r="BN104" s="852"/>
      <c r="BO104" s="852"/>
      <c r="BP104" s="852"/>
      <c r="BQ104" s="852"/>
      <c r="BR104" s="852"/>
      <c r="BS104" s="852"/>
      <c r="BT104" s="852"/>
      <c r="BU104" s="852"/>
      <c r="BV104" s="853"/>
      <c r="BW104" s="853"/>
      <c r="BX104" s="853"/>
      <c r="BY104" s="853"/>
      <c r="BZ104" s="853"/>
      <c r="CA104" s="853"/>
      <c r="CB104" s="853"/>
      <c r="CC104" s="853"/>
      <c r="CD104" s="853"/>
      <c r="CE104" s="853"/>
      <c r="CF104" s="10251"/>
    </row>
    <row customHeight="1" ht="15" hidden="1">
      <c r="A105" s="850"/>
      <c r="B105" s="851"/>
      <c r="C105" s="851"/>
      <c r="D105" s="2806"/>
      <c r="E105" s="2604" t="s">
        <v>664</v>
      </c>
      <c r="F105" s="2605"/>
      <c r="G105" s="2606"/>
      <c r="H105" s="2610">
        <f>IF(A104="","",INDEX(DIFFERENTIATION_UNMERGE_AREA,MATCH(A104,DIFFERENTIATION_ID_DIFF,0)))</f>
      </c>
      <c r="I105" s="2610"/>
      <c r="J105" s="2610"/>
      <c r="K105" s="2610"/>
      <c r="L105" s="2610"/>
      <c r="M105" s="2610"/>
      <c r="N105" s="2610"/>
      <c r="O105" s="2610"/>
      <c r="P105" s="2610"/>
      <c r="Q105" s="2610"/>
      <c r="R105" s="2610"/>
      <c r="S105" s="946"/>
      <c r="T105" s="943"/>
      <c r="U105" s="852"/>
      <c r="V105" s="852"/>
      <c r="W105" s="853"/>
      <c r="X105" s="853"/>
      <c r="Y105" s="853"/>
      <c r="Z105" s="853"/>
      <c r="AA105" s="854"/>
      <c r="AB105" s="855"/>
      <c r="AC105" s="2602"/>
      <c r="AD105" s="856"/>
      <c r="AE105" s="857"/>
      <c r="AF105" s="857"/>
      <c r="AG105" s="858"/>
      <c r="AH105" s="859"/>
      <c r="AI105" s="852"/>
      <c r="AJ105" s="852"/>
      <c r="AK105" s="852"/>
      <c r="AL105" s="852"/>
      <c r="AM105" s="852"/>
      <c r="AN105" s="852"/>
      <c r="AO105" s="852"/>
      <c r="AP105" s="852"/>
      <c r="AQ105" s="852"/>
      <c r="AR105" s="852"/>
      <c r="AS105" s="852"/>
      <c r="AT105" s="852"/>
      <c r="AU105" s="852"/>
      <c r="AV105" s="852"/>
      <c r="AW105" s="852"/>
      <c r="AX105" s="852"/>
      <c r="AY105" s="852"/>
      <c r="AZ105" s="852"/>
      <c r="BA105" s="852"/>
      <c r="BB105" s="852"/>
      <c r="BC105" s="852"/>
      <c r="BD105" s="852"/>
      <c r="BE105" s="852"/>
      <c r="BF105" s="852"/>
      <c r="BG105" s="852"/>
      <c r="BH105" s="852"/>
      <c r="BI105" s="852"/>
      <c r="BJ105" s="852"/>
      <c r="BK105" s="852"/>
      <c r="BL105" s="852"/>
      <c r="BM105" s="852"/>
      <c r="BN105" s="852"/>
      <c r="BO105" s="852"/>
      <c r="BP105" s="852"/>
      <c r="BQ105" s="852"/>
      <c r="BR105" s="852"/>
      <c r="BS105" s="852"/>
      <c r="BT105" s="852"/>
      <c r="BU105" s="852"/>
      <c r="BV105" s="853"/>
      <c r="BW105" s="853"/>
      <c r="BX105" s="853"/>
      <c r="BY105" s="853"/>
      <c r="BZ105" s="853"/>
      <c r="CA105" s="853"/>
      <c r="CB105" s="853"/>
      <c r="CC105" s="853"/>
      <c r="CD105" s="853"/>
      <c r="CE105" s="853"/>
      <c r="CF105" s="10251"/>
    </row>
    <row customHeight="1" ht="15" hidden="1">
      <c r="A106" s="850"/>
      <c r="B106" s="851"/>
      <c r="C106" s="851"/>
      <c r="D106" s="2806"/>
      <c r="E106" s="2604" t="s">
        <v>665</v>
      </c>
      <c r="F106" s="2605"/>
      <c r="G106" s="2606"/>
      <c r="H106" s="2610">
        <f>IF(A104="","",INDEX(DIFFERENTIATION_UNMERGE_SYSTEM,MATCH(A104,DIFFERENTIATION_ID_DIFF,0)))</f>
      </c>
      <c r="I106" s="2610"/>
      <c r="J106" s="2610"/>
      <c r="K106" s="2610"/>
      <c r="L106" s="2610"/>
      <c r="M106" s="2610"/>
      <c r="N106" s="2610"/>
      <c r="O106" s="2610"/>
      <c r="P106" s="2610"/>
      <c r="Q106" s="2610"/>
      <c r="R106" s="2610"/>
      <c r="S106" s="946"/>
      <c r="T106" s="943"/>
      <c r="U106" s="852"/>
      <c r="V106" s="852"/>
      <c r="W106" s="853"/>
      <c r="X106" s="853"/>
      <c r="Y106" s="853"/>
      <c r="Z106" s="853"/>
      <c r="AA106" s="854"/>
      <c r="AB106" s="855"/>
      <c r="AC106" s="2602"/>
      <c r="AD106" s="856"/>
      <c r="AE106" s="857"/>
      <c r="AF106" s="857"/>
      <c r="AG106" s="858"/>
      <c r="AH106" s="859"/>
      <c r="AI106" s="852"/>
      <c r="AJ106" s="852"/>
      <c r="AK106" s="852"/>
      <c r="AL106" s="852"/>
      <c r="AM106" s="852"/>
      <c r="AN106" s="852"/>
      <c r="AO106" s="852"/>
      <c r="AP106" s="852"/>
      <c r="AQ106" s="852"/>
      <c r="AR106" s="852"/>
      <c r="AS106" s="852"/>
      <c r="AT106" s="852"/>
      <c r="AU106" s="852"/>
      <c r="AV106" s="852"/>
      <c r="AW106" s="852"/>
      <c r="AX106" s="852"/>
      <c r="AY106" s="852"/>
      <c r="AZ106" s="852"/>
      <c r="BA106" s="852"/>
      <c r="BB106" s="852"/>
      <c r="BC106" s="852"/>
      <c r="BD106" s="852"/>
      <c r="BE106" s="852"/>
      <c r="BF106" s="852"/>
      <c r="BG106" s="852"/>
      <c r="BH106" s="852"/>
      <c r="BI106" s="852"/>
      <c r="BJ106" s="852"/>
      <c r="BK106" s="852"/>
      <c r="BL106" s="852"/>
      <c r="BM106" s="852"/>
      <c r="BN106" s="852"/>
      <c r="BO106" s="852"/>
      <c r="BP106" s="852"/>
      <c r="BQ106" s="852"/>
      <c r="BR106" s="852"/>
      <c r="BS106" s="852"/>
      <c r="BT106" s="852"/>
      <c r="BU106" s="852"/>
      <c r="BV106" s="853"/>
      <c r="BW106" s="853"/>
      <c r="BX106" s="853"/>
      <c r="BY106" s="853"/>
      <c r="BZ106" s="853"/>
      <c r="CA106" s="853"/>
      <c r="CB106" s="853"/>
      <c r="CC106" s="853"/>
      <c r="CD106" s="853"/>
      <c r="CE106" s="853"/>
      <c r="CF106" s="10251"/>
    </row>
    <row customHeight="1" ht="24.75" hidden="1">
      <c r="A107" s="2033"/>
      <c r="B107" s="1387"/>
      <c r="C107" s="639"/>
      <c r="D107" s="2806"/>
      <c r="E107" s="2603" t="s">
        <v>710</v>
      </c>
      <c r="F107" s="2603"/>
      <c r="G107" s="2603"/>
      <c r="H107" s="2603"/>
      <c r="I107" s="2603"/>
      <c r="J107" s="2603"/>
      <c r="K107" s="2603"/>
      <c r="L107" s="2603"/>
      <c r="M107" s="2603"/>
      <c r="N107" s="2603"/>
      <c r="O107" s="2603"/>
      <c r="P107" s="2603"/>
      <c r="Q107" s="785">
        <f>SUMIF(T108:T109,"i",Q108:Q109)</f>
        <v>0</v>
      </c>
      <c r="R107" s="1244"/>
      <c r="S107" s="2025" t="s">
        <v>711</v>
      </c>
      <c r="T107" s="944" t="s">
        <v>712</v>
      </c>
      <c r="U107" s="2601">
        <v>1</v>
      </c>
      <c r="V107" s="2601" t="s">
        <v>675</v>
      </c>
      <c r="W107" s="1387"/>
      <c r="X107" s="1387"/>
      <c r="Y107" s="1387"/>
      <c r="Z107" s="1387"/>
      <c r="AA107" s="1863"/>
      <c r="AB107" s="1387"/>
      <c r="AC107" s="2602"/>
      <c r="AD107" s="856"/>
      <c r="AE107" s="1387"/>
      <c r="AF107" s="1387"/>
      <c r="AG107" s="1863"/>
      <c r="AH107" s="1863"/>
      <c r="AI107" s="1863"/>
      <c r="AJ107" s="1863"/>
      <c r="AK107" s="1863"/>
      <c r="AL107" s="1863"/>
      <c r="AM107" s="1863"/>
      <c r="AN107" s="1863"/>
      <c r="AO107" s="1863"/>
      <c r="AP107" s="1863"/>
      <c r="AQ107" s="1863"/>
      <c r="AR107" s="1863"/>
      <c r="AS107" s="1863"/>
      <c r="AT107" s="1863"/>
      <c r="AU107" s="1863"/>
      <c r="AV107" s="1863"/>
      <c r="AW107" s="1863"/>
      <c r="AX107" s="1863"/>
      <c r="AY107" s="1863"/>
      <c r="AZ107" s="1863"/>
      <c r="BA107" s="1863"/>
      <c r="BB107" s="1863"/>
      <c r="BC107" s="1863"/>
      <c r="BD107" s="1863"/>
      <c r="BE107" s="1863"/>
      <c r="BF107" s="1863"/>
      <c r="BG107" s="1863"/>
      <c r="BH107" s="1863"/>
      <c r="BI107" s="1863"/>
      <c r="BJ107" s="1863"/>
      <c r="BK107" s="1863"/>
      <c r="BL107" s="1863"/>
      <c r="BM107" s="1863"/>
      <c r="BN107" s="1863"/>
      <c r="BO107" s="1863"/>
      <c r="BP107" s="1863"/>
      <c r="BQ107" s="1863"/>
      <c r="BR107" s="1863"/>
      <c r="BS107" s="1863"/>
      <c r="BT107" s="1863"/>
      <c r="BU107" s="1863"/>
      <c r="BV107" s="1387"/>
      <c r="BW107" s="1387"/>
      <c r="BX107" s="1387"/>
      <c r="BY107" s="1387"/>
      <c r="BZ107" s="1387"/>
      <c r="CA107" s="1387"/>
      <c r="CB107" s="1387"/>
      <c r="CC107" s="1387"/>
      <c r="CD107" s="1387"/>
      <c r="CE107" s="1387"/>
      <c r="CF107" s="10251"/>
    </row>
    <row customHeight="1" ht="11.25" hidden="1">
      <c r="A108" s="2020"/>
      <c r="B108" s="1863"/>
      <c r="C108" s="1863"/>
      <c r="D108" s="2806"/>
      <c r="E108" s="862"/>
      <c r="F108" s="862">
        <v>0</v>
      </c>
      <c r="G108" s="862"/>
      <c r="H108" s="862"/>
      <c r="I108" s="862"/>
      <c r="J108" s="862"/>
      <c r="K108" s="862"/>
      <c r="L108" s="862"/>
      <c r="M108" s="862"/>
      <c r="N108" s="862"/>
      <c r="O108" s="862"/>
      <c r="P108" s="862"/>
      <c r="Q108" s="862"/>
      <c r="R108" s="862"/>
      <c r="S108" s="863"/>
      <c r="T108" s="945"/>
      <c r="U108" s="2601"/>
      <c r="V108" s="2601"/>
      <c r="W108" s="1863"/>
      <c r="X108" s="1863"/>
      <c r="Y108" s="1863"/>
      <c r="Z108" s="1863"/>
      <c r="AA108" s="1863"/>
      <c r="AB108" s="1387"/>
      <c r="AC108" s="2602"/>
      <c r="AD108" s="856"/>
      <c r="AE108" s="1387"/>
      <c r="AF108" s="1387"/>
      <c r="AG108" s="1863"/>
      <c r="AH108" s="1863"/>
      <c r="AI108" s="1863"/>
      <c r="AJ108" s="1863"/>
      <c r="AK108" s="1863"/>
      <c r="AL108" s="1863"/>
      <c r="AM108" s="1863"/>
      <c r="AN108" s="1863"/>
      <c r="AO108" s="1863"/>
      <c r="AP108" s="1863"/>
      <c r="AQ108" s="1863"/>
      <c r="AR108" s="1863"/>
      <c r="AS108" s="1863"/>
      <c r="AT108" s="1863"/>
      <c r="AU108" s="1863"/>
      <c r="AV108" s="1863"/>
      <c r="AW108" s="1863"/>
      <c r="AX108" s="1863"/>
      <c r="AY108" s="1863"/>
      <c r="AZ108" s="1863"/>
      <c r="BA108" s="1863"/>
      <c r="BB108" s="1863"/>
      <c r="BC108" s="1863"/>
      <c r="BD108" s="1863"/>
      <c r="BE108" s="1863"/>
      <c r="BF108" s="1863"/>
      <c r="BG108" s="1863"/>
      <c r="BH108" s="1863"/>
      <c r="BI108" s="1863"/>
      <c r="BJ108" s="1863"/>
      <c r="BK108" s="1863"/>
      <c r="BL108" s="1863"/>
      <c r="BM108" s="1863"/>
      <c r="BN108" s="1863"/>
      <c r="BO108" s="1863"/>
      <c r="BP108" s="1863"/>
      <c r="BQ108" s="1863"/>
      <c r="BR108" s="1863"/>
      <c r="BS108" s="1863"/>
      <c r="BT108" s="1863"/>
      <c r="BU108" s="1863"/>
      <c r="BV108" s="1863"/>
      <c r="BW108" s="1863"/>
      <c r="BX108" s="1863"/>
      <c r="BY108" s="1863"/>
      <c r="BZ108" s="1863"/>
      <c r="CA108" s="1863"/>
      <c r="CB108" s="1863"/>
      <c r="CC108" s="1863"/>
      <c r="CD108" s="1863"/>
      <c r="CE108" s="1863"/>
      <c r="CF108" s="10251"/>
    </row>
    <row customHeight="1" ht="11.25" hidden="1">
      <c r="A109" s="2033"/>
      <c r="B109" s="1387"/>
      <c r="C109" s="639"/>
      <c r="D109" s="2806"/>
      <c r="E109" s="876" t="s">
        <v>22</v>
      </c>
      <c r="F109" s="1395" t="s">
        <v>22</v>
      </c>
      <c r="G109" s="1395" t="s">
        <v>715</v>
      </c>
      <c r="H109" s="878" t="s">
        <v>22</v>
      </c>
      <c r="I109" s="878"/>
      <c r="J109" s="878"/>
      <c r="K109" s="878"/>
      <c r="L109" s="878"/>
      <c r="M109" s="878"/>
      <c r="N109" s="878"/>
      <c r="O109" s="878"/>
      <c r="P109" s="878"/>
      <c r="Q109" s="878"/>
      <c r="R109" s="879"/>
      <c r="S109" s="880"/>
      <c r="T109" s="945"/>
      <c r="U109" s="2601"/>
      <c r="V109" s="2601"/>
      <c r="W109" s="1387"/>
      <c r="X109" s="1387"/>
      <c r="Y109" s="1387"/>
      <c r="Z109" s="1387"/>
      <c r="AA109" s="1863"/>
      <c r="AB109" s="1387"/>
      <c r="AC109" s="2602"/>
      <c r="AD109" s="856"/>
      <c r="AE109" s="1387"/>
      <c r="AF109" s="1387"/>
      <c r="AG109" s="1863"/>
      <c r="AH109" s="1863"/>
      <c r="AI109" s="1863"/>
      <c r="AJ109" s="1863"/>
      <c r="AK109" s="1863"/>
      <c r="AL109" s="1863"/>
      <c r="AM109" s="1863"/>
      <c r="AN109" s="1863"/>
      <c r="AO109" s="1863"/>
      <c r="AP109" s="1863"/>
      <c r="AQ109" s="1863"/>
      <c r="AR109" s="1863"/>
      <c r="AS109" s="1863"/>
      <c r="AT109" s="1863"/>
      <c r="AU109" s="1863"/>
      <c r="AV109" s="1863"/>
      <c r="AW109" s="1863"/>
      <c r="AX109" s="1863"/>
      <c r="AY109" s="1863"/>
      <c r="AZ109" s="1863"/>
      <c r="BA109" s="1863"/>
      <c r="BB109" s="1863"/>
      <c r="BC109" s="1863"/>
      <c r="BD109" s="1863"/>
      <c r="BE109" s="1863"/>
      <c r="BF109" s="1863"/>
      <c r="BG109" s="1863"/>
      <c r="BH109" s="1863"/>
      <c r="BI109" s="1863"/>
      <c r="BJ109" s="1863"/>
      <c r="BK109" s="1863"/>
      <c r="BL109" s="1863"/>
      <c r="BM109" s="1863"/>
      <c r="BN109" s="1863"/>
      <c r="BO109" s="1863"/>
      <c r="BP109" s="1863"/>
      <c r="BQ109" s="1863"/>
      <c r="BR109" s="1863"/>
      <c r="BS109" s="1863"/>
      <c r="BT109" s="1863"/>
      <c r="BU109" s="1863"/>
      <c r="BV109" s="1387"/>
      <c r="BW109" s="1387"/>
      <c r="BX109" s="1387"/>
      <c r="BY109" s="1387"/>
      <c r="BZ109" s="1387"/>
      <c r="CA109" s="1387"/>
      <c r="CB109" s="1387"/>
      <c r="CC109" s="1387"/>
      <c r="CD109" s="1387"/>
      <c r="CE109" s="1387"/>
      <c r="CF109" s="10251"/>
    </row>
    <row customHeight="1" ht="5.25" hidden="1">
      <c r="A110" s="2020"/>
      <c r="B110" s="1863"/>
      <c r="C110" s="1863"/>
      <c r="D110" s="2806"/>
      <c r="E110" s="1266"/>
      <c r="F110" s="1266"/>
      <c r="G110" s="1266"/>
      <c r="H110" s="1266"/>
      <c r="I110" s="1266"/>
      <c r="J110" s="1266"/>
      <c r="K110" s="1266"/>
      <c r="L110" s="1266"/>
      <c r="M110" s="1266"/>
      <c r="N110" s="1266"/>
      <c r="O110" s="1266"/>
      <c r="P110" s="1266"/>
      <c r="Q110" s="1267"/>
      <c r="R110" s="1268"/>
      <c r="S110" s="1269"/>
      <c r="T110" s="944" t="s">
        <v>712</v>
      </c>
      <c r="U110" s="2601">
        <v>1</v>
      </c>
      <c r="V110" s="2601" t="s">
        <v>675</v>
      </c>
      <c r="W110" s="1863"/>
      <c r="X110" s="1863"/>
      <c r="Y110" s="1863"/>
      <c r="Z110" s="1863"/>
      <c r="AA110" s="1863"/>
      <c r="AB110" s="1863"/>
      <c r="AC110" s="1264"/>
      <c r="AD110" s="1265"/>
      <c r="AE110" s="1863"/>
      <c r="AF110" s="1863"/>
      <c r="AG110" s="1863"/>
      <c r="AH110" s="1863"/>
      <c r="AI110" s="1863"/>
      <c r="AJ110" s="1863"/>
      <c r="AK110" s="1863"/>
      <c r="AL110" s="1863"/>
      <c r="AM110" s="1863"/>
      <c r="AN110" s="1863"/>
      <c r="AO110" s="1863"/>
      <c r="AP110" s="1863"/>
      <c r="AQ110" s="1863"/>
      <c r="AR110" s="1863"/>
      <c r="AS110" s="1863"/>
      <c r="AT110" s="1863"/>
      <c r="AU110" s="1863"/>
      <c r="AV110" s="1863"/>
      <c r="AW110" s="1863"/>
      <c r="AX110" s="1863"/>
      <c r="AY110" s="1863"/>
      <c r="AZ110" s="1863"/>
      <c r="BA110" s="1863"/>
      <c r="BB110" s="1863"/>
      <c r="BC110" s="1863"/>
      <c r="BD110" s="1863"/>
      <c r="BE110" s="1863"/>
      <c r="BF110" s="1863"/>
      <c r="BG110" s="1863"/>
      <c r="BH110" s="1863"/>
      <c r="BI110" s="1863"/>
      <c r="BJ110" s="1863"/>
      <c r="BK110" s="1863"/>
      <c r="BL110" s="1863"/>
      <c r="BM110" s="1863"/>
      <c r="BN110" s="1863"/>
      <c r="BO110" s="1863"/>
      <c r="BP110" s="1863"/>
      <c r="BQ110" s="1863"/>
      <c r="BR110" s="1863"/>
      <c r="BS110" s="1863"/>
      <c r="BT110" s="1863"/>
      <c r="BU110" s="1863"/>
      <c r="BV110" s="1863"/>
      <c r="BW110" s="1863"/>
      <c r="BX110" s="1863"/>
      <c r="BY110" s="1863"/>
      <c r="BZ110" s="1863"/>
      <c r="CA110" s="1863"/>
      <c r="CB110" s="1863"/>
      <c r="CC110" s="1863"/>
      <c r="CD110" s="1863"/>
      <c r="CE110" s="1863"/>
      <c r="CF110" s="10252"/>
    </row>
    <row customHeight="1" ht="5.25" hidden="1">
      <c r="A111" s="2020"/>
      <c r="B111" s="1863"/>
      <c r="C111" s="1863"/>
      <c r="D111" s="2806"/>
      <c r="E111" s="862"/>
      <c r="F111" s="862"/>
      <c r="G111" s="862"/>
      <c r="H111" s="862"/>
      <c r="I111" s="862"/>
      <c r="J111" s="862"/>
      <c r="K111" s="862"/>
      <c r="L111" s="862"/>
      <c r="M111" s="862"/>
      <c r="N111" s="862"/>
      <c r="O111" s="862"/>
      <c r="P111" s="862"/>
      <c r="Q111" s="862"/>
      <c r="R111" s="862"/>
      <c r="S111" s="863"/>
      <c r="T111" s="945"/>
      <c r="U111" s="2601"/>
      <c r="V111" s="2601"/>
      <c r="W111" s="1863"/>
      <c r="X111" s="1863"/>
      <c r="Y111" s="1863"/>
      <c r="Z111" s="1863"/>
      <c r="AA111" s="1863"/>
      <c r="AB111" s="1863"/>
      <c r="AC111" s="1264"/>
      <c r="AD111" s="1265"/>
      <c r="AE111" s="1863"/>
      <c r="AF111" s="1863"/>
      <c r="AG111" s="1863"/>
      <c r="AH111" s="1863"/>
      <c r="AI111" s="1863"/>
      <c r="AJ111" s="1863"/>
      <c r="AK111" s="1863"/>
      <c r="AL111" s="1863"/>
      <c r="AM111" s="1863"/>
      <c r="AN111" s="1863"/>
      <c r="AO111" s="1863"/>
      <c r="AP111" s="1863"/>
      <c r="AQ111" s="1863"/>
      <c r="AR111" s="1863"/>
      <c r="AS111" s="1863"/>
      <c r="AT111" s="1863"/>
      <c r="AU111" s="1863"/>
      <c r="AV111" s="1863"/>
      <c r="AW111" s="1863"/>
      <c r="AX111" s="1863"/>
      <c r="AY111" s="1863"/>
      <c r="AZ111" s="1863"/>
      <c r="BA111" s="1863"/>
      <c r="BB111" s="1863"/>
      <c r="BC111" s="1863"/>
      <c r="BD111" s="1863"/>
      <c r="BE111" s="1863"/>
      <c r="BF111" s="1863"/>
      <c r="BG111" s="1863"/>
      <c r="BH111" s="1863"/>
      <c r="BI111" s="1863"/>
      <c r="BJ111" s="1863"/>
      <c r="BK111" s="1863"/>
      <c r="BL111" s="1863"/>
      <c r="BM111" s="1863"/>
      <c r="BN111" s="1863"/>
      <c r="BO111" s="1863"/>
      <c r="BP111" s="1863"/>
      <c r="BQ111" s="1863"/>
      <c r="BR111" s="1863"/>
      <c r="BS111" s="1863"/>
      <c r="BT111" s="1863"/>
      <c r="BU111" s="1863"/>
      <c r="BV111" s="1863"/>
      <c r="BW111" s="1863"/>
      <c r="BX111" s="1863"/>
      <c r="BY111" s="1863"/>
      <c r="BZ111" s="1863"/>
      <c r="CA111" s="1863"/>
      <c r="CB111" s="1863"/>
      <c r="CC111" s="1863"/>
      <c r="CD111" s="1863"/>
      <c r="CE111" s="1863"/>
      <c r="CF111" s="10252"/>
    </row>
    <row customHeight="1" ht="5.25" hidden="1">
      <c r="A112" s="2020"/>
      <c r="B112" s="1863"/>
      <c r="C112" s="1863"/>
      <c r="D112" s="2807"/>
      <c r="E112" s="1270"/>
      <c r="F112" s="1271"/>
      <c r="G112" s="1271"/>
      <c r="H112" s="1272"/>
      <c r="I112" s="1272"/>
      <c r="J112" s="1272"/>
      <c r="K112" s="1272"/>
      <c r="L112" s="1272"/>
      <c r="M112" s="1272"/>
      <c r="N112" s="1272"/>
      <c r="O112" s="1272"/>
      <c r="P112" s="1272"/>
      <c r="Q112" s="1272"/>
      <c r="R112" s="1173"/>
      <c r="S112" s="1273"/>
      <c r="T112" s="945"/>
      <c r="U112" s="2601"/>
      <c r="V112" s="2601"/>
      <c r="W112" s="1863"/>
      <c r="X112" s="1863"/>
      <c r="Y112" s="1863"/>
      <c r="Z112" s="1863"/>
      <c r="AA112" s="1863"/>
      <c r="AB112" s="1863"/>
      <c r="AC112" s="1264"/>
      <c r="AD112" s="1265"/>
      <c r="AE112" s="1863"/>
      <c r="AF112" s="1863"/>
      <c r="AG112" s="1863"/>
      <c r="AH112" s="1863"/>
      <c r="AI112" s="1863"/>
      <c r="AJ112" s="1863"/>
      <c r="AK112" s="1863"/>
      <c r="AL112" s="1863"/>
      <c r="AM112" s="1863"/>
      <c r="AN112" s="1863"/>
      <c r="AO112" s="1863"/>
      <c r="AP112" s="1863"/>
      <c r="AQ112" s="1863"/>
      <c r="AR112" s="1863"/>
      <c r="AS112" s="1863"/>
      <c r="AT112" s="1863"/>
      <c r="AU112" s="1863"/>
      <c r="AV112" s="1863"/>
      <c r="AW112" s="1863"/>
      <c r="AX112" s="1863"/>
      <c r="AY112" s="1863"/>
      <c r="AZ112" s="1863"/>
      <c r="BA112" s="1863"/>
      <c r="BB112" s="1863"/>
      <c r="BC112" s="1863"/>
      <c r="BD112" s="1863"/>
      <c r="BE112" s="1863"/>
      <c r="BF112" s="1863"/>
      <c r="BG112" s="1863"/>
      <c r="BH112" s="1863"/>
      <c r="BI112" s="1863"/>
      <c r="BJ112" s="1863"/>
      <c r="BK112" s="1863"/>
      <c r="BL112" s="1863"/>
      <c r="BM112" s="1863"/>
      <c r="BN112" s="1863"/>
      <c r="BO112" s="1863"/>
      <c r="BP112" s="1863"/>
      <c r="BQ112" s="1863"/>
      <c r="BR112" s="1863"/>
      <c r="BS112" s="1863"/>
      <c r="BT112" s="1863"/>
      <c r="BU112" s="1863"/>
      <c r="BV112" s="1863"/>
      <c r="BW112" s="1863"/>
      <c r="BX112" s="1863"/>
      <c r="BY112" s="1863"/>
      <c r="BZ112" s="1863"/>
      <c r="CA112" s="1863"/>
      <c r="CB112" s="1863"/>
      <c r="CC112" s="1863"/>
      <c r="CD112" s="1863"/>
      <c r="CE112" s="1863"/>
      <c r="CF112" s="10252"/>
    </row>
    <row customHeight="1" ht="15" hidden="1">
      <c r="A113" s="850" t="s">
        <v>645</v>
      </c>
      <c r="B113" s="851"/>
      <c r="C113" s="851" t="s">
        <v>22</v>
      </c>
      <c r="D113" s="2805" t="s">
        <v>725</v>
      </c>
      <c r="E113" s="2604" t="s">
        <v>111</v>
      </c>
      <c r="F113" s="2605"/>
      <c r="G113" s="2606"/>
      <c r="H113" s="2610">
        <f>IF(A113="","",INDEX(DIFFERENTIATION_UNMERGE_VD,MATCH(A113,DIFFERENTIATION_ID_DIFF,0)))</f>
      </c>
      <c r="I113" s="2610"/>
      <c r="J113" s="2610"/>
      <c r="K113" s="2610"/>
      <c r="L113" s="2610"/>
      <c r="M113" s="2610"/>
      <c r="N113" s="2610"/>
      <c r="O113" s="2610"/>
      <c r="P113" s="2610"/>
      <c r="Q113" s="2610"/>
      <c r="R113" s="2610"/>
      <c r="S113" s="946"/>
      <c r="T113" s="943"/>
      <c r="U113" s="852"/>
      <c r="V113" s="852"/>
      <c r="W113" s="853"/>
      <c r="X113" s="853"/>
      <c r="Y113" s="853"/>
      <c r="Z113" s="853"/>
      <c r="AA113" s="854"/>
      <c r="AB113" s="855"/>
      <c r="AC113" s="2602"/>
      <c r="AD113" s="856"/>
      <c r="AE113" s="857" t="s">
        <v>22</v>
      </c>
      <c r="AF113" s="857"/>
      <c r="AG113" s="858" t="s">
        <v>709</v>
      </c>
      <c r="AH113" s="859">
        <v>3</v>
      </c>
      <c r="AI113" s="852"/>
      <c r="AJ113" s="852"/>
      <c r="AK113" s="852"/>
      <c r="AL113" s="852"/>
      <c r="AM113" s="852"/>
      <c r="AN113" s="852"/>
      <c r="AO113" s="852"/>
      <c r="AP113" s="852"/>
      <c r="AQ113" s="852"/>
      <c r="AR113" s="852"/>
      <c r="AS113" s="852"/>
      <c r="AT113" s="852"/>
      <c r="AU113" s="852"/>
      <c r="AV113" s="852"/>
      <c r="AW113" s="852"/>
      <c r="AX113" s="852"/>
      <c r="AY113" s="852"/>
      <c r="AZ113" s="852"/>
      <c r="BA113" s="852"/>
      <c r="BB113" s="852"/>
      <c r="BC113" s="852"/>
      <c r="BD113" s="852"/>
      <c r="BE113" s="852"/>
      <c r="BF113" s="852"/>
      <c r="BG113" s="852"/>
      <c r="BH113" s="852"/>
      <c r="BI113" s="852"/>
      <c r="BJ113" s="852"/>
      <c r="BK113" s="852"/>
      <c r="BL113" s="852"/>
      <c r="BM113" s="852"/>
      <c r="BN113" s="852"/>
      <c r="BO113" s="852"/>
      <c r="BP113" s="852"/>
      <c r="BQ113" s="852"/>
      <c r="BR113" s="852"/>
      <c r="BS113" s="852"/>
      <c r="BT113" s="852"/>
      <c r="BU113" s="852"/>
      <c r="BV113" s="853"/>
      <c r="BW113" s="853"/>
      <c r="BX113" s="853"/>
      <c r="BY113" s="853"/>
      <c r="BZ113" s="853"/>
      <c r="CA113" s="853"/>
      <c r="CB113" s="853"/>
      <c r="CC113" s="853"/>
      <c r="CD113" s="853"/>
      <c r="CE113" s="853"/>
      <c r="CF113" s="10251"/>
    </row>
    <row customHeight="1" ht="15" hidden="1">
      <c r="A114" s="850"/>
      <c r="B114" s="851"/>
      <c r="C114" s="851"/>
      <c r="D114" s="2806"/>
      <c r="E114" s="2604" t="s">
        <v>664</v>
      </c>
      <c r="F114" s="2605"/>
      <c r="G114" s="2606"/>
      <c r="H114" s="2610">
        <f>IF(A113="","",INDEX(DIFFERENTIATION_UNMERGE_AREA,MATCH(A113,DIFFERENTIATION_ID_DIFF,0)))</f>
      </c>
      <c r="I114" s="2610"/>
      <c r="J114" s="2610"/>
      <c r="K114" s="2610"/>
      <c r="L114" s="2610"/>
      <c r="M114" s="2610"/>
      <c r="N114" s="2610"/>
      <c r="O114" s="2610"/>
      <c r="P114" s="2610"/>
      <c r="Q114" s="2610"/>
      <c r="R114" s="2610"/>
      <c r="S114" s="946"/>
      <c r="T114" s="943"/>
      <c r="U114" s="852"/>
      <c r="V114" s="852"/>
      <c r="W114" s="853"/>
      <c r="X114" s="853"/>
      <c r="Y114" s="853"/>
      <c r="Z114" s="853"/>
      <c r="AA114" s="854"/>
      <c r="AB114" s="855"/>
      <c r="AC114" s="2602"/>
      <c r="AD114" s="856"/>
      <c r="AE114" s="857"/>
      <c r="AF114" s="857"/>
      <c r="AG114" s="858"/>
      <c r="AH114" s="859"/>
      <c r="AI114" s="852"/>
      <c r="AJ114" s="852"/>
      <c r="AK114" s="852"/>
      <c r="AL114" s="852"/>
      <c r="AM114" s="852"/>
      <c r="AN114" s="852"/>
      <c r="AO114" s="852"/>
      <c r="AP114" s="852"/>
      <c r="AQ114" s="852"/>
      <c r="AR114" s="852"/>
      <c r="AS114" s="852"/>
      <c r="AT114" s="852"/>
      <c r="AU114" s="852"/>
      <c r="AV114" s="852"/>
      <c r="AW114" s="852"/>
      <c r="AX114" s="852"/>
      <c r="AY114" s="852"/>
      <c r="AZ114" s="852"/>
      <c r="BA114" s="852"/>
      <c r="BB114" s="852"/>
      <c r="BC114" s="852"/>
      <c r="BD114" s="852"/>
      <c r="BE114" s="852"/>
      <c r="BF114" s="852"/>
      <c r="BG114" s="852"/>
      <c r="BH114" s="852"/>
      <c r="BI114" s="852"/>
      <c r="BJ114" s="852"/>
      <c r="BK114" s="852"/>
      <c r="BL114" s="852"/>
      <c r="BM114" s="852"/>
      <c r="BN114" s="852"/>
      <c r="BO114" s="852"/>
      <c r="BP114" s="852"/>
      <c r="BQ114" s="852"/>
      <c r="BR114" s="852"/>
      <c r="BS114" s="852"/>
      <c r="BT114" s="852"/>
      <c r="BU114" s="852"/>
      <c r="BV114" s="853"/>
      <c r="BW114" s="853"/>
      <c r="BX114" s="853"/>
      <c r="BY114" s="853"/>
      <c r="BZ114" s="853"/>
      <c r="CA114" s="853"/>
      <c r="CB114" s="853"/>
      <c r="CC114" s="853"/>
      <c r="CD114" s="853"/>
      <c r="CE114" s="853"/>
      <c r="CF114" s="10251"/>
    </row>
    <row customHeight="1" ht="15" hidden="1">
      <c r="A115" s="850"/>
      <c r="B115" s="851"/>
      <c r="C115" s="851"/>
      <c r="D115" s="2806"/>
      <c r="E115" s="2604" t="s">
        <v>665</v>
      </c>
      <c r="F115" s="2605"/>
      <c r="G115" s="2606"/>
      <c r="H115" s="2610">
        <f>IF(A113="","",INDEX(DIFFERENTIATION_UNMERGE_SYSTEM,MATCH(A113,DIFFERENTIATION_ID_DIFF,0)))</f>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c r="AF115" s="857"/>
      <c r="AG115" s="858"/>
      <c r="AH115" s="859"/>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c r="CF115" s="10251"/>
    </row>
    <row customHeight="1" ht="24.75" hidden="1">
      <c r="A116" s="2033"/>
      <c r="B116" s="1387"/>
      <c r="C116" s="639"/>
      <c r="D116" s="2806"/>
      <c r="E116" s="2603" t="s">
        <v>710</v>
      </c>
      <c r="F116" s="2603"/>
      <c r="G116" s="2603"/>
      <c r="H116" s="2603"/>
      <c r="I116" s="2603"/>
      <c r="J116" s="2603"/>
      <c r="K116" s="2603"/>
      <c r="L116" s="2603"/>
      <c r="M116" s="2603"/>
      <c r="N116" s="2603"/>
      <c r="O116" s="2603"/>
      <c r="P116" s="2603"/>
      <c r="Q116" s="785">
        <f>SUMIF(T117:T118,"i",Q117:Q118)</f>
        <v>0</v>
      </c>
      <c r="R116" s="1244"/>
      <c r="S116" s="2025" t="s">
        <v>711</v>
      </c>
      <c r="T116" s="944" t="s">
        <v>712</v>
      </c>
      <c r="U116" s="2601">
        <v>1</v>
      </c>
      <c r="V116" s="2601" t="s">
        <v>675</v>
      </c>
      <c r="W116" s="1387"/>
      <c r="X116" s="1387"/>
      <c r="Y116" s="1387"/>
      <c r="Z116" s="1387"/>
      <c r="AA116" s="1863"/>
      <c r="AB116" s="1387"/>
      <c r="AC116" s="2602"/>
      <c r="AD116" s="856"/>
      <c r="AE116" s="1387"/>
      <c r="AF116" s="1387"/>
      <c r="AG116" s="1863"/>
      <c r="AH116" s="1863"/>
      <c r="AI116" s="1863"/>
      <c r="AJ116" s="1863"/>
      <c r="AK116" s="1863"/>
      <c r="AL116" s="1863"/>
      <c r="AM116" s="1863"/>
      <c r="AN116" s="1863"/>
      <c r="AO116" s="1863"/>
      <c r="AP116" s="1863"/>
      <c r="AQ116" s="1863"/>
      <c r="AR116" s="1863"/>
      <c r="AS116" s="1863"/>
      <c r="AT116" s="1863"/>
      <c r="AU116" s="1863"/>
      <c r="AV116" s="1863"/>
      <c r="AW116" s="1863"/>
      <c r="AX116" s="1863"/>
      <c r="AY116" s="1863"/>
      <c r="AZ116" s="1863"/>
      <c r="BA116" s="1863"/>
      <c r="BB116" s="1863"/>
      <c r="BC116" s="1863"/>
      <c r="BD116" s="1863"/>
      <c r="BE116" s="1863"/>
      <c r="BF116" s="1863"/>
      <c r="BG116" s="1863"/>
      <c r="BH116" s="1863"/>
      <c r="BI116" s="1863"/>
      <c r="BJ116" s="1863"/>
      <c r="BK116" s="1863"/>
      <c r="BL116" s="1863"/>
      <c r="BM116" s="1863"/>
      <c r="BN116" s="1863"/>
      <c r="BO116" s="1863"/>
      <c r="BP116" s="1863"/>
      <c r="BQ116" s="1863"/>
      <c r="BR116" s="1863"/>
      <c r="BS116" s="1863"/>
      <c r="BT116" s="1863"/>
      <c r="BU116" s="1863"/>
      <c r="BV116" s="1387"/>
      <c r="BW116" s="1387"/>
      <c r="BX116" s="1387"/>
      <c r="BY116" s="1387"/>
      <c r="BZ116" s="1387"/>
      <c r="CA116" s="1387"/>
      <c r="CB116" s="1387"/>
      <c r="CC116" s="1387"/>
      <c r="CD116" s="1387"/>
      <c r="CE116" s="1387"/>
      <c r="CF116" s="10251"/>
    </row>
    <row customHeight="1" ht="11.25" hidden="1">
      <c r="A117" s="2020"/>
      <c r="B117" s="1863"/>
      <c r="C117" s="1863"/>
      <c r="D117" s="2806"/>
      <c r="E117" s="862"/>
      <c r="F117" s="862">
        <v>0</v>
      </c>
      <c r="G117" s="862"/>
      <c r="H117" s="862"/>
      <c r="I117" s="862"/>
      <c r="J117" s="862"/>
      <c r="K117" s="862"/>
      <c r="L117" s="862"/>
      <c r="M117" s="862"/>
      <c r="N117" s="862"/>
      <c r="O117" s="862"/>
      <c r="P117" s="862"/>
      <c r="Q117" s="862"/>
      <c r="R117" s="862"/>
      <c r="S117" s="863"/>
      <c r="T117" s="945"/>
      <c r="U117" s="2601"/>
      <c r="V117" s="2601"/>
      <c r="W117" s="1863"/>
      <c r="X117" s="1863"/>
      <c r="Y117" s="1863"/>
      <c r="Z117" s="1863"/>
      <c r="AA117" s="1863"/>
      <c r="AB117" s="1387"/>
      <c r="AC117" s="2602"/>
      <c r="AD117" s="856"/>
      <c r="AE117" s="1387"/>
      <c r="AF117" s="1387"/>
      <c r="AG117" s="1863"/>
      <c r="AH117" s="1863"/>
      <c r="AI117" s="1863"/>
      <c r="AJ117" s="1863"/>
      <c r="AK117" s="1863"/>
      <c r="AL117" s="1863"/>
      <c r="AM117" s="1863"/>
      <c r="AN117" s="1863"/>
      <c r="AO117" s="1863"/>
      <c r="AP117" s="1863"/>
      <c r="AQ117" s="1863"/>
      <c r="AR117" s="1863"/>
      <c r="AS117" s="1863"/>
      <c r="AT117" s="1863"/>
      <c r="AU117" s="1863"/>
      <c r="AV117" s="1863"/>
      <c r="AW117" s="1863"/>
      <c r="AX117" s="1863"/>
      <c r="AY117" s="1863"/>
      <c r="AZ117" s="1863"/>
      <c r="BA117" s="1863"/>
      <c r="BB117" s="1863"/>
      <c r="BC117" s="1863"/>
      <c r="BD117" s="1863"/>
      <c r="BE117" s="1863"/>
      <c r="BF117" s="1863"/>
      <c r="BG117" s="1863"/>
      <c r="BH117" s="1863"/>
      <c r="BI117" s="1863"/>
      <c r="BJ117" s="1863"/>
      <c r="BK117" s="1863"/>
      <c r="BL117" s="1863"/>
      <c r="BM117" s="1863"/>
      <c r="BN117" s="1863"/>
      <c r="BO117" s="1863"/>
      <c r="BP117" s="1863"/>
      <c r="BQ117" s="1863"/>
      <c r="BR117" s="1863"/>
      <c r="BS117" s="1863"/>
      <c r="BT117" s="1863"/>
      <c r="BU117" s="1863"/>
      <c r="BV117" s="1863"/>
      <c r="BW117" s="1863"/>
      <c r="BX117" s="1863"/>
      <c r="BY117" s="1863"/>
      <c r="BZ117" s="1863"/>
      <c r="CA117" s="1863"/>
      <c r="CB117" s="1863"/>
      <c r="CC117" s="1863"/>
      <c r="CD117" s="1863"/>
      <c r="CE117" s="1863"/>
      <c r="CF117" s="10251"/>
    </row>
    <row customHeight="1" ht="11.25" hidden="1">
      <c r="A118" s="2033"/>
      <c r="B118" s="1387"/>
      <c r="C118" s="639"/>
      <c r="D118" s="2806"/>
      <c r="E118" s="876" t="s">
        <v>22</v>
      </c>
      <c r="F118" s="1395" t="s">
        <v>22</v>
      </c>
      <c r="G118" s="1395" t="s">
        <v>715</v>
      </c>
      <c r="H118" s="878" t="s">
        <v>22</v>
      </c>
      <c r="I118" s="878"/>
      <c r="J118" s="878"/>
      <c r="K118" s="878"/>
      <c r="L118" s="878"/>
      <c r="M118" s="878"/>
      <c r="N118" s="878"/>
      <c r="O118" s="878"/>
      <c r="P118" s="878"/>
      <c r="Q118" s="878"/>
      <c r="R118" s="879"/>
      <c r="S118" s="880"/>
      <c r="T118" s="945"/>
      <c r="U118" s="2601"/>
      <c r="V118" s="2601"/>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c r="CF118" s="10251"/>
    </row>
    <row customHeight="1" ht="5.25" hidden="1">
      <c r="A119" s="2020"/>
      <c r="B119" s="1863"/>
      <c r="C119" s="1863"/>
      <c r="D119" s="2806"/>
      <c r="E119" s="1266"/>
      <c r="F119" s="1266"/>
      <c r="G119" s="1266"/>
      <c r="H119" s="1266"/>
      <c r="I119" s="1266"/>
      <c r="J119" s="1266"/>
      <c r="K119" s="1266"/>
      <c r="L119" s="1266"/>
      <c r="M119" s="1266"/>
      <c r="N119" s="1266"/>
      <c r="O119" s="1266"/>
      <c r="P119" s="1266"/>
      <c r="Q119" s="1267"/>
      <c r="R119" s="1268"/>
      <c r="S119" s="1269"/>
      <c r="T119" s="944" t="s">
        <v>712</v>
      </c>
      <c r="U119" s="2601">
        <v>1</v>
      </c>
      <c r="V119" s="2601" t="s">
        <v>675</v>
      </c>
      <c r="W119" s="1863"/>
      <c r="X119" s="1863"/>
      <c r="Y119" s="1863"/>
      <c r="Z119" s="1863"/>
      <c r="AA119" s="1863"/>
      <c r="AB119" s="1863"/>
      <c r="AC119" s="1264"/>
      <c r="AD119" s="1265"/>
      <c r="AE119" s="1863"/>
      <c r="AF119" s="1863"/>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c r="CF119" s="10252"/>
    </row>
    <row customHeight="1" ht="5.25" hidden="1">
      <c r="A120" s="2020"/>
      <c r="B120" s="1863"/>
      <c r="C120" s="1863"/>
      <c r="D120" s="2806"/>
      <c r="E120" s="862"/>
      <c r="F120" s="862"/>
      <c r="G120" s="862"/>
      <c r="H120" s="862"/>
      <c r="I120" s="862"/>
      <c r="J120" s="862"/>
      <c r="K120" s="862"/>
      <c r="L120" s="862"/>
      <c r="M120" s="862"/>
      <c r="N120" s="862"/>
      <c r="O120" s="862"/>
      <c r="P120" s="862"/>
      <c r="Q120" s="862"/>
      <c r="R120" s="862"/>
      <c r="S120" s="863"/>
      <c r="T120" s="945"/>
      <c r="U120" s="2601"/>
      <c r="V120" s="2601"/>
      <c r="W120" s="1863"/>
      <c r="X120" s="1863"/>
      <c r="Y120" s="1863"/>
      <c r="Z120" s="1863"/>
      <c r="AA120" s="1863"/>
      <c r="AB120" s="1863"/>
      <c r="AC120" s="1264"/>
      <c r="AD120" s="1265"/>
      <c r="AE120" s="1863"/>
      <c r="AF120" s="1863"/>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863"/>
      <c r="BW120" s="1863"/>
      <c r="BX120" s="1863"/>
      <c r="BY120" s="1863"/>
      <c r="BZ120" s="1863"/>
      <c r="CA120" s="1863"/>
      <c r="CB120" s="1863"/>
      <c r="CC120" s="1863"/>
      <c r="CD120" s="1863"/>
      <c r="CE120" s="1863"/>
      <c r="CF120" s="10252"/>
    </row>
    <row customHeight="1" ht="5.25" hidden="1">
      <c r="A121" s="2020"/>
      <c r="B121" s="1863"/>
      <c r="C121" s="1863"/>
      <c r="D121" s="2807"/>
      <c r="E121" s="1270"/>
      <c r="F121" s="1271"/>
      <c r="G121" s="1271"/>
      <c r="H121" s="1272"/>
      <c r="I121" s="1272"/>
      <c r="J121" s="1272"/>
      <c r="K121" s="1272"/>
      <c r="L121" s="1272"/>
      <c r="M121" s="1272"/>
      <c r="N121" s="1272"/>
      <c r="O121" s="1272"/>
      <c r="P121" s="1272"/>
      <c r="Q121" s="1272"/>
      <c r="R121" s="1173"/>
      <c r="S121" s="1273"/>
      <c r="T121" s="945"/>
      <c r="U121" s="2601"/>
      <c r="V121" s="2601"/>
      <c r="W121" s="1863"/>
      <c r="X121" s="1863"/>
      <c r="Y121" s="1863"/>
      <c r="Z121" s="1863"/>
      <c r="AA121" s="1863"/>
      <c r="AB121" s="1863"/>
      <c r="AC121" s="1264"/>
      <c r="AD121" s="1265"/>
      <c r="AE121" s="1863"/>
      <c r="AF121" s="1863"/>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863"/>
      <c r="BW121" s="1863"/>
      <c r="BX121" s="1863"/>
      <c r="BY121" s="1863"/>
      <c r="BZ121" s="1863"/>
      <c r="CA121" s="1863"/>
      <c r="CB121" s="1863"/>
      <c r="CC121" s="1863"/>
      <c r="CD121" s="1863"/>
      <c r="CE121" s="1863"/>
      <c r="CF121" s="10252"/>
    </row>
    <row customHeight="1" ht="15" hidden="1">
      <c r="A122" s="850" t="s">
        <v>646</v>
      </c>
      <c r="B122" s="851"/>
      <c r="C122" s="851" t="s">
        <v>22</v>
      </c>
      <c r="D122" s="2805" t="s">
        <v>726</v>
      </c>
      <c r="E122" s="2604" t="s">
        <v>111</v>
      </c>
      <c r="F122" s="2605"/>
      <c r="G122" s="2606"/>
      <c r="H122" s="2610">
        <f>IF(A122="","",INDEX(DIFFERENTIATION_UNMERGE_VD,MATCH(A122,DIFFERENTIATION_ID_DIFF,0)))</f>
      </c>
      <c r="I122" s="2610"/>
      <c r="J122" s="2610"/>
      <c r="K122" s="2610"/>
      <c r="L122" s="2610"/>
      <c r="M122" s="2610"/>
      <c r="N122" s="2610"/>
      <c r="O122" s="2610"/>
      <c r="P122" s="2610"/>
      <c r="Q122" s="2610"/>
      <c r="R122" s="2610"/>
      <c r="S122" s="946"/>
      <c r="T122" s="943"/>
      <c r="U122" s="852"/>
      <c r="V122" s="852"/>
      <c r="W122" s="853"/>
      <c r="X122" s="853"/>
      <c r="Y122" s="853"/>
      <c r="Z122" s="853"/>
      <c r="AA122" s="854"/>
      <c r="AB122" s="855"/>
      <c r="AC122" s="2602"/>
      <c r="AD122" s="856"/>
      <c r="AE122" s="857" t="s">
        <v>22</v>
      </c>
      <c r="AF122" s="857"/>
      <c r="AG122" s="858" t="s">
        <v>709</v>
      </c>
      <c r="AH122" s="859">
        <v>3</v>
      </c>
      <c r="AI122" s="852"/>
      <c r="AJ122" s="852"/>
      <c r="AK122" s="852"/>
      <c r="AL122" s="852"/>
      <c r="AM122" s="852"/>
      <c r="AN122" s="852"/>
      <c r="AO122" s="852"/>
      <c r="AP122" s="852"/>
      <c r="AQ122" s="852"/>
      <c r="AR122" s="852"/>
      <c r="AS122" s="852"/>
      <c r="AT122" s="852"/>
      <c r="AU122" s="852"/>
      <c r="AV122" s="852"/>
      <c r="AW122" s="852"/>
      <c r="AX122" s="852"/>
      <c r="AY122" s="852"/>
      <c r="AZ122" s="852"/>
      <c r="BA122" s="852"/>
      <c r="BB122" s="852"/>
      <c r="BC122" s="852"/>
      <c r="BD122" s="852"/>
      <c r="BE122" s="852"/>
      <c r="BF122" s="852"/>
      <c r="BG122" s="852"/>
      <c r="BH122" s="852"/>
      <c r="BI122" s="852"/>
      <c r="BJ122" s="852"/>
      <c r="BK122" s="852"/>
      <c r="BL122" s="852"/>
      <c r="BM122" s="852"/>
      <c r="BN122" s="852"/>
      <c r="BO122" s="852"/>
      <c r="BP122" s="852"/>
      <c r="BQ122" s="852"/>
      <c r="BR122" s="852"/>
      <c r="BS122" s="852"/>
      <c r="BT122" s="852"/>
      <c r="BU122" s="852"/>
      <c r="BV122" s="853"/>
      <c r="BW122" s="853"/>
      <c r="BX122" s="853"/>
      <c r="BY122" s="853"/>
      <c r="BZ122" s="853"/>
      <c r="CA122" s="853"/>
      <c r="CB122" s="853"/>
      <c r="CC122" s="853"/>
      <c r="CD122" s="853"/>
      <c r="CE122" s="853"/>
      <c r="CF122" s="10251"/>
    </row>
    <row customHeight="1" ht="15" hidden="1">
      <c r="A123" s="850"/>
      <c r="B123" s="851"/>
      <c r="C123" s="851"/>
      <c r="D123" s="2806"/>
      <c r="E123" s="2604" t="s">
        <v>664</v>
      </c>
      <c r="F123" s="2605"/>
      <c r="G123" s="2606"/>
      <c r="H123" s="2610">
        <f>IF(A122="","",INDEX(DIFFERENTIATION_UNMERGE_AREA,MATCH(A122,DIFFERENTIATION_ID_DIFF,0)))</f>
      </c>
      <c r="I123" s="2610"/>
      <c r="J123" s="2610"/>
      <c r="K123" s="2610"/>
      <c r="L123" s="2610"/>
      <c r="M123" s="2610"/>
      <c r="N123" s="2610"/>
      <c r="O123" s="2610"/>
      <c r="P123" s="2610"/>
      <c r="Q123" s="2610"/>
      <c r="R123" s="2610"/>
      <c r="S123" s="946"/>
      <c r="T123" s="943"/>
      <c r="U123" s="852"/>
      <c r="V123" s="852"/>
      <c r="W123" s="853"/>
      <c r="X123" s="853"/>
      <c r="Y123" s="853"/>
      <c r="Z123" s="853"/>
      <c r="AA123" s="854"/>
      <c r="AB123" s="855"/>
      <c r="AC123" s="2602"/>
      <c r="AD123" s="856"/>
      <c r="AE123" s="857"/>
      <c r="AF123" s="857"/>
      <c r="AG123" s="858"/>
      <c r="AH123" s="859"/>
      <c r="AI123" s="852"/>
      <c r="AJ123" s="852"/>
      <c r="AK123" s="852"/>
      <c r="AL123" s="852"/>
      <c r="AM123" s="852"/>
      <c r="AN123" s="852"/>
      <c r="AO123" s="852"/>
      <c r="AP123" s="852"/>
      <c r="AQ123" s="852"/>
      <c r="AR123" s="852"/>
      <c r="AS123" s="852"/>
      <c r="AT123" s="852"/>
      <c r="AU123" s="852"/>
      <c r="AV123" s="852"/>
      <c r="AW123" s="852"/>
      <c r="AX123" s="852"/>
      <c r="AY123" s="852"/>
      <c r="AZ123" s="852"/>
      <c r="BA123" s="852"/>
      <c r="BB123" s="852"/>
      <c r="BC123" s="852"/>
      <c r="BD123" s="852"/>
      <c r="BE123" s="852"/>
      <c r="BF123" s="852"/>
      <c r="BG123" s="852"/>
      <c r="BH123" s="852"/>
      <c r="BI123" s="852"/>
      <c r="BJ123" s="852"/>
      <c r="BK123" s="852"/>
      <c r="BL123" s="852"/>
      <c r="BM123" s="852"/>
      <c r="BN123" s="852"/>
      <c r="BO123" s="852"/>
      <c r="BP123" s="852"/>
      <c r="BQ123" s="852"/>
      <c r="BR123" s="852"/>
      <c r="BS123" s="852"/>
      <c r="BT123" s="852"/>
      <c r="BU123" s="852"/>
      <c r="BV123" s="853"/>
      <c r="BW123" s="853"/>
      <c r="BX123" s="853"/>
      <c r="BY123" s="853"/>
      <c r="BZ123" s="853"/>
      <c r="CA123" s="853"/>
      <c r="CB123" s="853"/>
      <c r="CC123" s="853"/>
      <c r="CD123" s="853"/>
      <c r="CE123" s="853"/>
      <c r="CF123" s="10251"/>
    </row>
    <row customHeight="1" ht="15" hidden="1">
      <c r="A124" s="850"/>
      <c r="B124" s="851"/>
      <c r="C124" s="851"/>
      <c r="D124" s="2806"/>
      <c r="E124" s="2604" t="s">
        <v>665</v>
      </c>
      <c r="F124" s="2605"/>
      <c r="G124" s="2606"/>
      <c r="H124" s="2610">
        <f>IF(A122="","",INDEX(DIFFERENTIATION_UNMERGE_SYSTEM,MATCH(A122,DIFFERENTIATION_ID_DIFF,0)))</f>
      </c>
      <c r="I124" s="2610"/>
      <c r="J124" s="2610"/>
      <c r="K124" s="2610"/>
      <c r="L124" s="2610"/>
      <c r="M124" s="2610"/>
      <c r="N124" s="2610"/>
      <c r="O124" s="2610"/>
      <c r="P124" s="2610"/>
      <c r="Q124" s="2610"/>
      <c r="R124" s="2610"/>
      <c r="S124" s="946"/>
      <c r="T124" s="943"/>
      <c r="U124" s="852"/>
      <c r="V124" s="852"/>
      <c r="W124" s="853"/>
      <c r="X124" s="853"/>
      <c r="Y124" s="853"/>
      <c r="Z124" s="853"/>
      <c r="AA124" s="854"/>
      <c r="AB124" s="855"/>
      <c r="AC124" s="2602"/>
      <c r="AD124" s="856"/>
      <c r="AE124" s="857"/>
      <c r="AF124" s="857"/>
      <c r="AG124" s="858"/>
      <c r="AH124" s="859"/>
      <c r="AI124" s="852"/>
      <c r="AJ124" s="852"/>
      <c r="AK124" s="852"/>
      <c r="AL124" s="852"/>
      <c r="AM124" s="852"/>
      <c r="AN124" s="852"/>
      <c r="AO124" s="852"/>
      <c r="AP124" s="852"/>
      <c r="AQ124" s="852"/>
      <c r="AR124" s="852"/>
      <c r="AS124" s="852"/>
      <c r="AT124" s="852"/>
      <c r="AU124" s="852"/>
      <c r="AV124" s="852"/>
      <c r="AW124" s="852"/>
      <c r="AX124" s="852"/>
      <c r="AY124" s="852"/>
      <c r="AZ124" s="852"/>
      <c r="BA124" s="852"/>
      <c r="BB124" s="852"/>
      <c r="BC124" s="852"/>
      <c r="BD124" s="852"/>
      <c r="BE124" s="852"/>
      <c r="BF124" s="852"/>
      <c r="BG124" s="852"/>
      <c r="BH124" s="852"/>
      <c r="BI124" s="852"/>
      <c r="BJ124" s="852"/>
      <c r="BK124" s="852"/>
      <c r="BL124" s="852"/>
      <c r="BM124" s="852"/>
      <c r="BN124" s="852"/>
      <c r="BO124" s="852"/>
      <c r="BP124" s="852"/>
      <c r="BQ124" s="852"/>
      <c r="BR124" s="852"/>
      <c r="BS124" s="852"/>
      <c r="BT124" s="852"/>
      <c r="BU124" s="852"/>
      <c r="BV124" s="853"/>
      <c r="BW124" s="853"/>
      <c r="BX124" s="853"/>
      <c r="BY124" s="853"/>
      <c r="BZ124" s="853"/>
      <c r="CA124" s="853"/>
      <c r="CB124" s="853"/>
      <c r="CC124" s="853"/>
      <c r="CD124" s="853"/>
      <c r="CE124" s="853"/>
      <c r="CF124" s="10251"/>
    </row>
    <row customHeight="1" ht="24.75" hidden="1">
      <c r="A125" s="2033"/>
      <c r="B125" s="1387"/>
      <c r="C125" s="639"/>
      <c r="D125" s="2806"/>
      <c r="E125" s="2603" t="s">
        <v>710</v>
      </c>
      <c r="F125" s="2603"/>
      <c r="G125" s="2603"/>
      <c r="H125" s="2603"/>
      <c r="I125" s="2603"/>
      <c r="J125" s="2603"/>
      <c r="K125" s="2603"/>
      <c r="L125" s="2603"/>
      <c r="M125" s="2603"/>
      <c r="N125" s="2603"/>
      <c r="O125" s="2603"/>
      <c r="P125" s="2603"/>
      <c r="Q125" s="785">
        <f>SUMIF(T126:T127,"i",Q126:Q127)</f>
        <v>0</v>
      </c>
      <c r="R125" s="1244"/>
      <c r="S125" s="2025" t="s">
        <v>711</v>
      </c>
      <c r="T125" s="944" t="s">
        <v>712</v>
      </c>
      <c r="U125" s="2601">
        <v>1</v>
      </c>
      <c r="V125" s="2601" t="s">
        <v>675</v>
      </c>
      <c r="W125" s="1387"/>
      <c r="X125" s="1387"/>
      <c r="Y125" s="1387"/>
      <c r="Z125" s="1387"/>
      <c r="AA125" s="1863"/>
      <c r="AB125" s="1387"/>
      <c r="AC125" s="2602"/>
      <c r="AD125" s="856"/>
      <c r="AE125" s="1387"/>
      <c r="AF125" s="1387"/>
      <c r="AG125" s="1863"/>
      <c r="AH125" s="1863"/>
      <c r="AI125" s="1863"/>
      <c r="AJ125" s="1863"/>
      <c r="AK125" s="1863"/>
      <c r="AL125" s="1863"/>
      <c r="AM125" s="1863"/>
      <c r="AN125" s="1863"/>
      <c r="AO125" s="1863"/>
      <c r="AP125" s="1863"/>
      <c r="AQ125" s="1863"/>
      <c r="AR125" s="1863"/>
      <c r="AS125" s="1863"/>
      <c r="AT125" s="1863"/>
      <c r="AU125" s="1863"/>
      <c r="AV125" s="1863"/>
      <c r="AW125" s="1863"/>
      <c r="AX125" s="1863"/>
      <c r="AY125" s="1863"/>
      <c r="AZ125" s="1863"/>
      <c r="BA125" s="1863"/>
      <c r="BB125" s="1863"/>
      <c r="BC125" s="1863"/>
      <c r="BD125" s="1863"/>
      <c r="BE125" s="1863"/>
      <c r="BF125" s="1863"/>
      <c r="BG125" s="1863"/>
      <c r="BH125" s="1863"/>
      <c r="BI125" s="1863"/>
      <c r="BJ125" s="1863"/>
      <c r="BK125" s="1863"/>
      <c r="BL125" s="1863"/>
      <c r="BM125" s="1863"/>
      <c r="BN125" s="1863"/>
      <c r="BO125" s="1863"/>
      <c r="BP125" s="1863"/>
      <c r="BQ125" s="1863"/>
      <c r="BR125" s="1863"/>
      <c r="BS125" s="1863"/>
      <c r="BT125" s="1863"/>
      <c r="BU125" s="1863"/>
      <c r="BV125" s="1387"/>
      <c r="BW125" s="1387"/>
      <c r="BX125" s="1387"/>
      <c r="BY125" s="1387"/>
      <c r="BZ125" s="1387"/>
      <c r="CA125" s="1387"/>
      <c r="CB125" s="1387"/>
      <c r="CC125" s="1387"/>
      <c r="CD125" s="1387"/>
      <c r="CE125" s="1387"/>
      <c r="CF125" s="10251"/>
    </row>
    <row customHeight="1" ht="11.25" hidden="1">
      <c r="A126" s="2020"/>
      <c r="B126" s="1863"/>
      <c r="C126" s="1863"/>
      <c r="D126" s="2806"/>
      <c r="E126" s="862"/>
      <c r="F126" s="862">
        <v>0</v>
      </c>
      <c r="G126" s="862"/>
      <c r="H126" s="862"/>
      <c r="I126" s="862"/>
      <c r="J126" s="862"/>
      <c r="K126" s="862"/>
      <c r="L126" s="862"/>
      <c r="M126" s="862"/>
      <c r="N126" s="862"/>
      <c r="O126" s="862"/>
      <c r="P126" s="862"/>
      <c r="Q126" s="862"/>
      <c r="R126" s="862"/>
      <c r="S126" s="863"/>
      <c r="T126" s="945"/>
      <c r="U126" s="2601"/>
      <c r="V126" s="2601"/>
      <c r="W126" s="1863"/>
      <c r="X126" s="1863"/>
      <c r="Y126" s="1863"/>
      <c r="Z126" s="1863"/>
      <c r="AA126" s="1863"/>
      <c r="AB126" s="1387"/>
      <c r="AC126" s="2602"/>
      <c r="AD126" s="856"/>
      <c r="AE126" s="1387"/>
      <c r="AF126" s="1387"/>
      <c r="AG126" s="1863"/>
      <c r="AH126" s="1863"/>
      <c r="AI126" s="1863"/>
      <c r="AJ126" s="1863"/>
      <c r="AK126" s="1863"/>
      <c r="AL126" s="1863"/>
      <c r="AM126" s="1863"/>
      <c r="AN126" s="1863"/>
      <c r="AO126" s="1863"/>
      <c r="AP126" s="1863"/>
      <c r="AQ126" s="1863"/>
      <c r="AR126" s="1863"/>
      <c r="AS126" s="1863"/>
      <c r="AT126" s="1863"/>
      <c r="AU126" s="1863"/>
      <c r="AV126" s="1863"/>
      <c r="AW126" s="1863"/>
      <c r="AX126" s="1863"/>
      <c r="AY126" s="1863"/>
      <c r="AZ126" s="1863"/>
      <c r="BA126" s="1863"/>
      <c r="BB126" s="1863"/>
      <c r="BC126" s="1863"/>
      <c r="BD126" s="1863"/>
      <c r="BE126" s="1863"/>
      <c r="BF126" s="1863"/>
      <c r="BG126" s="1863"/>
      <c r="BH126" s="1863"/>
      <c r="BI126" s="1863"/>
      <c r="BJ126" s="1863"/>
      <c r="BK126" s="1863"/>
      <c r="BL126" s="1863"/>
      <c r="BM126" s="1863"/>
      <c r="BN126" s="1863"/>
      <c r="BO126" s="1863"/>
      <c r="BP126" s="1863"/>
      <c r="BQ126" s="1863"/>
      <c r="BR126" s="1863"/>
      <c r="BS126" s="1863"/>
      <c r="BT126" s="1863"/>
      <c r="BU126" s="1863"/>
      <c r="BV126" s="1863"/>
      <c r="BW126" s="1863"/>
      <c r="BX126" s="1863"/>
      <c r="BY126" s="1863"/>
      <c r="BZ126" s="1863"/>
      <c r="CA126" s="1863"/>
      <c r="CB126" s="1863"/>
      <c r="CC126" s="1863"/>
      <c r="CD126" s="1863"/>
      <c r="CE126" s="1863"/>
      <c r="CF126" s="10251"/>
    </row>
    <row customHeight="1" ht="11.25" hidden="1">
      <c r="A127" s="2033"/>
      <c r="B127" s="1387"/>
      <c r="C127" s="639"/>
      <c r="D127" s="2806"/>
      <c r="E127" s="876" t="s">
        <v>22</v>
      </c>
      <c r="F127" s="1395" t="s">
        <v>22</v>
      </c>
      <c r="G127" s="1395" t="s">
        <v>715</v>
      </c>
      <c r="H127" s="878" t="s">
        <v>22</v>
      </c>
      <c r="I127" s="878"/>
      <c r="J127" s="878"/>
      <c r="K127" s="878"/>
      <c r="L127" s="878"/>
      <c r="M127" s="878"/>
      <c r="N127" s="878"/>
      <c r="O127" s="878"/>
      <c r="P127" s="878"/>
      <c r="Q127" s="878"/>
      <c r="R127" s="879"/>
      <c r="S127" s="880"/>
      <c r="T127" s="945"/>
      <c r="U127" s="2601"/>
      <c r="V127" s="2601"/>
      <c r="W127" s="1387"/>
      <c r="X127" s="1387"/>
      <c r="Y127" s="1387"/>
      <c r="Z127" s="1387"/>
      <c r="AA127" s="1863"/>
      <c r="AB127" s="1387"/>
      <c r="AC127" s="2602"/>
      <c r="AD127" s="856"/>
      <c r="AE127" s="1387"/>
      <c r="AF127" s="1387"/>
      <c r="AG127" s="1863"/>
      <c r="AH127" s="1863"/>
      <c r="AI127" s="1863"/>
      <c r="AJ127" s="1863"/>
      <c r="AK127" s="1863"/>
      <c r="AL127" s="1863"/>
      <c r="AM127" s="1863"/>
      <c r="AN127" s="1863"/>
      <c r="AO127" s="1863"/>
      <c r="AP127" s="1863"/>
      <c r="AQ127" s="1863"/>
      <c r="AR127" s="1863"/>
      <c r="AS127" s="1863"/>
      <c r="AT127" s="1863"/>
      <c r="AU127" s="1863"/>
      <c r="AV127" s="1863"/>
      <c r="AW127" s="1863"/>
      <c r="AX127" s="1863"/>
      <c r="AY127" s="1863"/>
      <c r="AZ127" s="1863"/>
      <c r="BA127" s="1863"/>
      <c r="BB127" s="1863"/>
      <c r="BC127" s="1863"/>
      <c r="BD127" s="1863"/>
      <c r="BE127" s="1863"/>
      <c r="BF127" s="1863"/>
      <c r="BG127" s="1863"/>
      <c r="BH127" s="1863"/>
      <c r="BI127" s="1863"/>
      <c r="BJ127" s="1863"/>
      <c r="BK127" s="1863"/>
      <c r="BL127" s="1863"/>
      <c r="BM127" s="1863"/>
      <c r="BN127" s="1863"/>
      <c r="BO127" s="1863"/>
      <c r="BP127" s="1863"/>
      <c r="BQ127" s="1863"/>
      <c r="BR127" s="1863"/>
      <c r="BS127" s="1863"/>
      <c r="BT127" s="1863"/>
      <c r="BU127" s="1863"/>
      <c r="BV127" s="1387"/>
      <c r="BW127" s="1387"/>
      <c r="BX127" s="1387"/>
      <c r="BY127" s="1387"/>
      <c r="BZ127" s="1387"/>
      <c r="CA127" s="1387"/>
      <c r="CB127" s="1387"/>
      <c r="CC127" s="1387"/>
      <c r="CD127" s="1387"/>
      <c r="CE127" s="1387"/>
      <c r="CF127" s="10251"/>
    </row>
    <row customHeight="1" ht="5.25" hidden="1">
      <c r="A128" s="2020"/>
      <c r="B128" s="1863"/>
      <c r="C128" s="1863"/>
      <c r="D128" s="2806"/>
      <c r="E128" s="1266"/>
      <c r="F128" s="1266"/>
      <c r="G128" s="1266"/>
      <c r="H128" s="1266"/>
      <c r="I128" s="1266"/>
      <c r="J128" s="1266"/>
      <c r="K128" s="1266"/>
      <c r="L128" s="1266"/>
      <c r="M128" s="1266"/>
      <c r="N128" s="1266"/>
      <c r="O128" s="1266"/>
      <c r="P128" s="1266"/>
      <c r="Q128" s="1267"/>
      <c r="R128" s="1268"/>
      <c r="S128" s="1269"/>
      <c r="T128" s="944" t="s">
        <v>712</v>
      </c>
      <c r="U128" s="2601">
        <v>1</v>
      </c>
      <c r="V128" s="2601" t="s">
        <v>675</v>
      </c>
      <c r="W128" s="1863"/>
      <c r="X128" s="1863"/>
      <c r="Y128" s="1863"/>
      <c r="Z128" s="1863"/>
      <c r="AA128" s="1863"/>
      <c r="AB128" s="1863"/>
      <c r="AC128" s="1264"/>
      <c r="AD128" s="1265"/>
      <c r="AE128" s="1863"/>
      <c r="AF128" s="1863"/>
      <c r="AG128" s="1863"/>
      <c r="AH128" s="1863"/>
      <c r="AI128" s="1863"/>
      <c r="AJ128" s="1863"/>
      <c r="AK128" s="1863"/>
      <c r="AL128" s="1863"/>
      <c r="AM128" s="1863"/>
      <c r="AN128" s="1863"/>
      <c r="AO128" s="1863"/>
      <c r="AP128" s="1863"/>
      <c r="AQ128" s="1863"/>
      <c r="AR128" s="1863"/>
      <c r="AS128" s="1863"/>
      <c r="AT128" s="1863"/>
      <c r="AU128" s="1863"/>
      <c r="AV128" s="1863"/>
      <c r="AW128" s="1863"/>
      <c r="AX128" s="1863"/>
      <c r="AY128" s="1863"/>
      <c r="AZ128" s="1863"/>
      <c r="BA128" s="1863"/>
      <c r="BB128" s="1863"/>
      <c r="BC128" s="1863"/>
      <c r="BD128" s="1863"/>
      <c r="BE128" s="1863"/>
      <c r="BF128" s="1863"/>
      <c r="BG128" s="1863"/>
      <c r="BH128" s="1863"/>
      <c r="BI128" s="1863"/>
      <c r="BJ128" s="1863"/>
      <c r="BK128" s="1863"/>
      <c r="BL128" s="1863"/>
      <c r="BM128" s="1863"/>
      <c r="BN128" s="1863"/>
      <c r="BO128" s="1863"/>
      <c r="BP128" s="1863"/>
      <c r="BQ128" s="1863"/>
      <c r="BR128" s="1863"/>
      <c r="BS128" s="1863"/>
      <c r="BT128" s="1863"/>
      <c r="BU128" s="1863"/>
      <c r="BV128" s="1863"/>
      <c r="BW128" s="1863"/>
      <c r="BX128" s="1863"/>
      <c r="BY128" s="1863"/>
      <c r="BZ128" s="1863"/>
      <c r="CA128" s="1863"/>
      <c r="CB128" s="1863"/>
      <c r="CC128" s="1863"/>
      <c r="CD128" s="1863"/>
      <c r="CE128" s="1863"/>
      <c r="CF128" s="10252"/>
    </row>
    <row customHeight="1" ht="5.25" hidden="1">
      <c r="A129" s="2020"/>
      <c r="B129" s="1863"/>
      <c r="C129" s="1863"/>
      <c r="D129" s="2806"/>
      <c r="E129" s="862"/>
      <c r="F129" s="862"/>
      <c r="G129" s="862"/>
      <c r="H129" s="862"/>
      <c r="I129" s="862"/>
      <c r="J129" s="862"/>
      <c r="K129" s="862"/>
      <c r="L129" s="862"/>
      <c r="M129" s="862"/>
      <c r="N129" s="862"/>
      <c r="O129" s="862"/>
      <c r="P129" s="862"/>
      <c r="Q129" s="862"/>
      <c r="R129" s="862"/>
      <c r="S129" s="863"/>
      <c r="T129" s="945"/>
      <c r="U129" s="2601"/>
      <c r="V129" s="2601"/>
      <c r="W129" s="1863"/>
      <c r="X129" s="1863"/>
      <c r="Y129" s="1863"/>
      <c r="Z129" s="1863"/>
      <c r="AA129" s="1863"/>
      <c r="AB129" s="1863"/>
      <c r="AC129" s="1264"/>
      <c r="AD129" s="1265"/>
      <c r="AE129" s="1863"/>
      <c r="AF129" s="1863"/>
      <c r="AG129" s="1863"/>
      <c r="AH129" s="1863"/>
      <c r="AI129" s="1863"/>
      <c r="AJ129" s="1863"/>
      <c r="AK129" s="1863"/>
      <c r="AL129" s="1863"/>
      <c r="AM129" s="1863"/>
      <c r="AN129" s="1863"/>
      <c r="AO129" s="1863"/>
      <c r="AP129" s="1863"/>
      <c r="AQ129" s="1863"/>
      <c r="AR129" s="1863"/>
      <c r="AS129" s="1863"/>
      <c r="AT129" s="1863"/>
      <c r="AU129" s="1863"/>
      <c r="AV129" s="1863"/>
      <c r="AW129" s="1863"/>
      <c r="AX129" s="1863"/>
      <c r="AY129" s="1863"/>
      <c r="AZ129" s="1863"/>
      <c r="BA129" s="1863"/>
      <c r="BB129" s="1863"/>
      <c r="BC129" s="1863"/>
      <c r="BD129" s="1863"/>
      <c r="BE129" s="1863"/>
      <c r="BF129" s="1863"/>
      <c r="BG129" s="1863"/>
      <c r="BH129" s="1863"/>
      <c r="BI129" s="1863"/>
      <c r="BJ129" s="1863"/>
      <c r="BK129" s="1863"/>
      <c r="BL129" s="1863"/>
      <c r="BM129" s="1863"/>
      <c r="BN129" s="1863"/>
      <c r="BO129" s="1863"/>
      <c r="BP129" s="1863"/>
      <c r="BQ129" s="1863"/>
      <c r="BR129" s="1863"/>
      <c r="BS129" s="1863"/>
      <c r="BT129" s="1863"/>
      <c r="BU129" s="1863"/>
      <c r="BV129" s="1863"/>
      <c r="BW129" s="1863"/>
      <c r="BX129" s="1863"/>
      <c r="BY129" s="1863"/>
      <c r="BZ129" s="1863"/>
      <c r="CA129" s="1863"/>
      <c r="CB129" s="1863"/>
      <c r="CC129" s="1863"/>
      <c r="CD129" s="1863"/>
      <c r="CE129" s="1863"/>
      <c r="CF129" s="10252"/>
    </row>
    <row customHeight="1" ht="5.25" hidden="1">
      <c r="A130" s="2020"/>
      <c r="B130" s="1863"/>
      <c r="C130" s="1863"/>
      <c r="D130" s="2807"/>
      <c r="E130" s="1270"/>
      <c r="F130" s="1271"/>
      <c r="G130" s="1271"/>
      <c r="H130" s="1272"/>
      <c r="I130" s="1272"/>
      <c r="J130" s="1272"/>
      <c r="K130" s="1272"/>
      <c r="L130" s="1272"/>
      <c r="M130" s="1272"/>
      <c r="N130" s="1272"/>
      <c r="O130" s="1272"/>
      <c r="P130" s="1272"/>
      <c r="Q130" s="1272"/>
      <c r="R130" s="1173"/>
      <c r="S130" s="1273"/>
      <c r="T130" s="945"/>
      <c r="U130" s="2601"/>
      <c r="V130" s="2601"/>
      <c r="W130" s="1863"/>
      <c r="X130" s="1863"/>
      <c r="Y130" s="1863"/>
      <c r="Z130" s="1863"/>
      <c r="AA130" s="1863"/>
      <c r="AB130" s="1863"/>
      <c r="AC130" s="1264"/>
      <c r="AD130" s="1265"/>
      <c r="AE130" s="1863"/>
      <c r="AF130" s="1863"/>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863"/>
      <c r="BW130" s="1863"/>
      <c r="BX130" s="1863"/>
      <c r="BY130" s="1863"/>
      <c r="BZ130" s="1863"/>
      <c r="CA130" s="1863"/>
      <c r="CB130" s="1863"/>
      <c r="CC130" s="1863"/>
      <c r="CD130" s="1863"/>
      <c r="CE130" s="1863"/>
      <c r="CF130" s="10252"/>
    </row>
    <row customHeight="1" ht="15" hidden="1">
      <c r="A131" s="850" t="s">
        <v>647</v>
      </c>
      <c r="B131" s="851"/>
      <c r="C131" s="851" t="s">
        <v>22</v>
      </c>
      <c r="D131" s="2805" t="s">
        <v>727</v>
      </c>
      <c r="E131" s="2604" t="s">
        <v>111</v>
      </c>
      <c r="F131" s="2605"/>
      <c r="G131" s="2606"/>
      <c r="H131" s="2610">
        <f>IF(A131="","",INDEX(DIFFERENTIATION_UNMERGE_VD,MATCH(A131,DIFFERENTIATION_ID_DIFF,0)))</f>
      </c>
      <c r="I131" s="2610"/>
      <c r="J131" s="2610"/>
      <c r="K131" s="2610"/>
      <c r="L131" s="2610"/>
      <c r="M131" s="2610"/>
      <c r="N131" s="2610"/>
      <c r="O131" s="2610"/>
      <c r="P131" s="2610"/>
      <c r="Q131" s="2610"/>
      <c r="R131" s="2610"/>
      <c r="S131" s="946"/>
      <c r="T131" s="943"/>
      <c r="U131" s="852"/>
      <c r="V131" s="852"/>
      <c r="W131" s="853"/>
      <c r="X131" s="853"/>
      <c r="Y131" s="853"/>
      <c r="Z131" s="853"/>
      <c r="AA131" s="854"/>
      <c r="AB131" s="855"/>
      <c r="AC131" s="2602"/>
      <c r="AD131" s="856"/>
      <c r="AE131" s="857" t="s">
        <v>22</v>
      </c>
      <c r="AF131" s="857"/>
      <c r="AG131" s="858" t="s">
        <v>709</v>
      </c>
      <c r="AH131" s="859">
        <v>3</v>
      </c>
      <c r="AI131" s="852"/>
      <c r="AJ131" s="852"/>
      <c r="AK131" s="852"/>
      <c r="AL131" s="852"/>
      <c r="AM131" s="852"/>
      <c r="AN131" s="852"/>
      <c r="AO131" s="852"/>
      <c r="AP131" s="852"/>
      <c r="AQ131" s="852"/>
      <c r="AR131" s="852"/>
      <c r="AS131" s="852"/>
      <c r="AT131" s="852"/>
      <c r="AU131" s="852"/>
      <c r="AV131" s="852"/>
      <c r="AW131" s="852"/>
      <c r="AX131" s="852"/>
      <c r="AY131" s="852"/>
      <c r="AZ131" s="852"/>
      <c r="BA131" s="852"/>
      <c r="BB131" s="852"/>
      <c r="BC131" s="852"/>
      <c r="BD131" s="852"/>
      <c r="BE131" s="852"/>
      <c r="BF131" s="852"/>
      <c r="BG131" s="852"/>
      <c r="BH131" s="852"/>
      <c r="BI131" s="852"/>
      <c r="BJ131" s="852"/>
      <c r="BK131" s="852"/>
      <c r="BL131" s="852"/>
      <c r="BM131" s="852"/>
      <c r="BN131" s="852"/>
      <c r="BO131" s="852"/>
      <c r="BP131" s="852"/>
      <c r="BQ131" s="852"/>
      <c r="BR131" s="852"/>
      <c r="BS131" s="852"/>
      <c r="BT131" s="852"/>
      <c r="BU131" s="852"/>
      <c r="BV131" s="853"/>
      <c r="BW131" s="853"/>
      <c r="BX131" s="853"/>
      <c r="BY131" s="853"/>
      <c r="BZ131" s="853"/>
      <c r="CA131" s="853"/>
      <c r="CB131" s="853"/>
      <c r="CC131" s="853"/>
      <c r="CD131" s="853"/>
      <c r="CE131" s="853"/>
      <c r="CF131" s="10251"/>
    </row>
    <row customHeight="1" ht="15" hidden="1">
      <c r="A132" s="850"/>
      <c r="B132" s="851"/>
      <c r="C132" s="851"/>
      <c r="D132" s="2806"/>
      <c r="E132" s="2604" t="s">
        <v>664</v>
      </c>
      <c r="F132" s="2605"/>
      <c r="G132" s="2606"/>
      <c r="H132" s="2610">
        <f>IF(A131="","",INDEX(DIFFERENTIATION_UNMERGE_AREA,MATCH(A131,DIFFERENTIATION_ID_DIFF,0)))</f>
      </c>
      <c r="I132" s="2610"/>
      <c r="J132" s="2610"/>
      <c r="K132" s="2610"/>
      <c r="L132" s="2610"/>
      <c r="M132" s="2610"/>
      <c r="N132" s="2610"/>
      <c r="O132" s="2610"/>
      <c r="P132" s="2610"/>
      <c r="Q132" s="2610"/>
      <c r="R132" s="2610"/>
      <c r="S132" s="946"/>
      <c r="T132" s="943"/>
      <c r="U132" s="852"/>
      <c r="V132" s="852"/>
      <c r="W132" s="853"/>
      <c r="X132" s="853"/>
      <c r="Y132" s="853"/>
      <c r="Z132" s="853"/>
      <c r="AA132" s="854"/>
      <c r="AB132" s="855"/>
      <c r="AC132" s="2602"/>
      <c r="AD132" s="856"/>
      <c r="AE132" s="857"/>
      <c r="AF132" s="857"/>
      <c r="AG132" s="858"/>
      <c r="AH132" s="859"/>
      <c r="AI132" s="852"/>
      <c r="AJ132" s="852"/>
      <c r="AK132" s="852"/>
      <c r="AL132" s="852"/>
      <c r="AM132" s="852"/>
      <c r="AN132" s="852"/>
      <c r="AO132" s="852"/>
      <c r="AP132" s="852"/>
      <c r="AQ132" s="852"/>
      <c r="AR132" s="852"/>
      <c r="AS132" s="852"/>
      <c r="AT132" s="852"/>
      <c r="AU132" s="852"/>
      <c r="AV132" s="852"/>
      <c r="AW132" s="852"/>
      <c r="AX132" s="852"/>
      <c r="AY132" s="852"/>
      <c r="AZ132" s="852"/>
      <c r="BA132" s="852"/>
      <c r="BB132" s="852"/>
      <c r="BC132" s="852"/>
      <c r="BD132" s="852"/>
      <c r="BE132" s="852"/>
      <c r="BF132" s="852"/>
      <c r="BG132" s="852"/>
      <c r="BH132" s="852"/>
      <c r="BI132" s="852"/>
      <c r="BJ132" s="852"/>
      <c r="BK132" s="852"/>
      <c r="BL132" s="852"/>
      <c r="BM132" s="852"/>
      <c r="BN132" s="852"/>
      <c r="BO132" s="852"/>
      <c r="BP132" s="852"/>
      <c r="BQ132" s="852"/>
      <c r="BR132" s="852"/>
      <c r="BS132" s="852"/>
      <c r="BT132" s="852"/>
      <c r="BU132" s="852"/>
      <c r="BV132" s="853"/>
      <c r="BW132" s="853"/>
      <c r="BX132" s="853"/>
      <c r="BY132" s="853"/>
      <c r="BZ132" s="853"/>
      <c r="CA132" s="853"/>
      <c r="CB132" s="853"/>
      <c r="CC132" s="853"/>
      <c r="CD132" s="853"/>
      <c r="CE132" s="853"/>
      <c r="CF132" s="10251"/>
    </row>
    <row customHeight="1" ht="15" hidden="1">
      <c r="A133" s="850"/>
      <c r="B133" s="851"/>
      <c r="C133" s="851"/>
      <c r="D133" s="2806"/>
      <c r="E133" s="2604" t="s">
        <v>665</v>
      </c>
      <c r="F133" s="2605"/>
      <c r="G133" s="2606"/>
      <c r="H133" s="2610">
        <f>IF(A131="","",INDEX(DIFFERENTIATION_UNMERGE_SYSTEM,MATCH(A131,DIFFERENTIATION_ID_DIFF,0)))</f>
      </c>
      <c r="I133" s="2610"/>
      <c r="J133" s="2610"/>
      <c r="K133" s="2610"/>
      <c r="L133" s="2610"/>
      <c r="M133" s="2610"/>
      <c r="N133" s="2610"/>
      <c r="O133" s="2610"/>
      <c r="P133" s="2610"/>
      <c r="Q133" s="2610"/>
      <c r="R133" s="2610"/>
      <c r="S133" s="946"/>
      <c r="T133" s="943"/>
      <c r="U133" s="852"/>
      <c r="V133" s="852"/>
      <c r="W133" s="853"/>
      <c r="X133" s="853"/>
      <c r="Y133" s="853"/>
      <c r="Z133" s="853"/>
      <c r="AA133" s="854"/>
      <c r="AB133" s="855"/>
      <c r="AC133" s="2602"/>
      <c r="AD133" s="856"/>
      <c r="AE133" s="857"/>
      <c r="AF133" s="857"/>
      <c r="AG133" s="858"/>
      <c r="AH133" s="859"/>
      <c r="AI133" s="852"/>
      <c r="AJ133" s="852"/>
      <c r="AK133" s="852"/>
      <c r="AL133" s="852"/>
      <c r="AM133" s="852"/>
      <c r="AN133" s="852"/>
      <c r="AO133" s="852"/>
      <c r="AP133" s="852"/>
      <c r="AQ133" s="852"/>
      <c r="AR133" s="852"/>
      <c r="AS133" s="852"/>
      <c r="AT133" s="852"/>
      <c r="AU133" s="852"/>
      <c r="AV133" s="852"/>
      <c r="AW133" s="852"/>
      <c r="AX133" s="852"/>
      <c r="AY133" s="852"/>
      <c r="AZ133" s="852"/>
      <c r="BA133" s="852"/>
      <c r="BB133" s="852"/>
      <c r="BC133" s="852"/>
      <c r="BD133" s="852"/>
      <c r="BE133" s="852"/>
      <c r="BF133" s="852"/>
      <c r="BG133" s="852"/>
      <c r="BH133" s="852"/>
      <c r="BI133" s="852"/>
      <c r="BJ133" s="852"/>
      <c r="BK133" s="852"/>
      <c r="BL133" s="852"/>
      <c r="BM133" s="852"/>
      <c r="BN133" s="852"/>
      <c r="BO133" s="852"/>
      <c r="BP133" s="852"/>
      <c r="BQ133" s="852"/>
      <c r="BR133" s="852"/>
      <c r="BS133" s="852"/>
      <c r="BT133" s="852"/>
      <c r="BU133" s="852"/>
      <c r="BV133" s="853"/>
      <c r="BW133" s="853"/>
      <c r="BX133" s="853"/>
      <c r="BY133" s="853"/>
      <c r="BZ133" s="853"/>
      <c r="CA133" s="853"/>
      <c r="CB133" s="853"/>
      <c r="CC133" s="853"/>
      <c r="CD133" s="853"/>
      <c r="CE133" s="853"/>
      <c r="CF133" s="10251"/>
    </row>
    <row customHeight="1" ht="24.75" hidden="1">
      <c r="A134" s="2033"/>
      <c r="B134" s="1387"/>
      <c r="C134" s="639"/>
      <c r="D134" s="2806"/>
      <c r="E134" s="2603" t="s">
        <v>710</v>
      </c>
      <c r="F134" s="2603"/>
      <c r="G134" s="2603"/>
      <c r="H134" s="2603"/>
      <c r="I134" s="2603"/>
      <c r="J134" s="2603"/>
      <c r="K134" s="2603"/>
      <c r="L134" s="2603"/>
      <c r="M134" s="2603"/>
      <c r="N134" s="2603"/>
      <c r="O134" s="2603"/>
      <c r="P134" s="2603"/>
      <c r="Q134" s="785">
        <f>SUMIF(T135:T136,"i",Q135:Q136)</f>
        <v>0</v>
      </c>
      <c r="R134" s="1244"/>
      <c r="S134" s="2025" t="s">
        <v>711</v>
      </c>
      <c r="T134" s="944" t="s">
        <v>712</v>
      </c>
      <c r="U134" s="2601">
        <v>1</v>
      </c>
      <c r="V134" s="2601" t="s">
        <v>675</v>
      </c>
      <c r="W134" s="1387"/>
      <c r="X134" s="1387"/>
      <c r="Y134" s="1387"/>
      <c r="Z134" s="1387"/>
      <c r="AA134" s="1863"/>
      <c r="AB134" s="1387"/>
      <c r="AC134" s="2602"/>
      <c r="AD134" s="856"/>
      <c r="AE134" s="1387"/>
      <c r="AF134" s="1387"/>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387"/>
      <c r="BW134" s="1387"/>
      <c r="BX134" s="1387"/>
      <c r="BY134" s="1387"/>
      <c r="BZ134" s="1387"/>
      <c r="CA134" s="1387"/>
      <c r="CB134" s="1387"/>
      <c r="CC134" s="1387"/>
      <c r="CD134" s="1387"/>
      <c r="CE134" s="1387"/>
      <c r="CF134" s="10251"/>
    </row>
    <row customHeight="1" ht="11.25" hidden="1">
      <c r="A135" s="2020"/>
      <c r="B135" s="1863"/>
      <c r="C135" s="1863"/>
      <c r="D135" s="2806"/>
      <c r="E135" s="862"/>
      <c r="F135" s="862">
        <v>0</v>
      </c>
      <c r="G135" s="862"/>
      <c r="H135" s="862"/>
      <c r="I135" s="862"/>
      <c r="J135" s="862"/>
      <c r="K135" s="862"/>
      <c r="L135" s="862"/>
      <c r="M135" s="862"/>
      <c r="N135" s="862"/>
      <c r="O135" s="862"/>
      <c r="P135" s="862"/>
      <c r="Q135" s="862"/>
      <c r="R135" s="862"/>
      <c r="S135" s="863"/>
      <c r="T135" s="945"/>
      <c r="U135" s="2601"/>
      <c r="V135" s="2601"/>
      <c r="W135" s="1863"/>
      <c r="X135" s="1863"/>
      <c r="Y135" s="1863"/>
      <c r="Z135" s="1863"/>
      <c r="AA135" s="1863"/>
      <c r="AB135" s="1387"/>
      <c r="AC135" s="2602"/>
      <c r="AD135" s="856"/>
      <c r="AE135" s="1387"/>
      <c r="AF135" s="1387"/>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c r="CF135" s="10251"/>
    </row>
    <row customHeight="1" ht="11.25" hidden="1">
      <c r="A136" s="2033"/>
      <c r="B136" s="1387"/>
      <c r="C136" s="639"/>
      <c r="D136" s="2806"/>
      <c r="E136" s="876" t="s">
        <v>22</v>
      </c>
      <c r="F136" s="1395" t="s">
        <v>22</v>
      </c>
      <c r="G136" s="1395" t="s">
        <v>715</v>
      </c>
      <c r="H136" s="878" t="s">
        <v>22</v>
      </c>
      <c r="I136" s="878"/>
      <c r="J136" s="878"/>
      <c r="K136" s="878"/>
      <c r="L136" s="878"/>
      <c r="M136" s="878"/>
      <c r="N136" s="878"/>
      <c r="O136" s="878"/>
      <c r="P136" s="878"/>
      <c r="Q136" s="878"/>
      <c r="R136" s="879"/>
      <c r="S136" s="880"/>
      <c r="T136" s="945"/>
      <c r="U136" s="2601"/>
      <c r="V136" s="2601"/>
      <c r="W136" s="1387"/>
      <c r="X136" s="1387"/>
      <c r="Y136" s="1387"/>
      <c r="Z136" s="1387"/>
      <c r="AA136" s="1863"/>
      <c r="AB136" s="1387"/>
      <c r="AC136" s="2602"/>
      <c r="AD136" s="856"/>
      <c r="AE136" s="1387"/>
      <c r="AF136" s="1387"/>
      <c r="AG136" s="1863"/>
      <c r="AH136" s="1863"/>
      <c r="AI136" s="1863"/>
      <c r="AJ136" s="1863"/>
      <c r="AK136" s="1863"/>
      <c r="AL136" s="1863"/>
      <c r="AM136" s="1863"/>
      <c r="AN136" s="1863"/>
      <c r="AO136" s="1863"/>
      <c r="AP136" s="1863"/>
      <c r="AQ136" s="1863"/>
      <c r="AR136" s="1863"/>
      <c r="AS136" s="1863"/>
      <c r="AT136" s="1863"/>
      <c r="AU136" s="1863"/>
      <c r="AV136" s="1863"/>
      <c r="AW136" s="1863"/>
      <c r="AX136" s="1863"/>
      <c r="AY136" s="1863"/>
      <c r="AZ136" s="1863"/>
      <c r="BA136" s="1863"/>
      <c r="BB136" s="1863"/>
      <c r="BC136" s="1863"/>
      <c r="BD136" s="1863"/>
      <c r="BE136" s="1863"/>
      <c r="BF136" s="1863"/>
      <c r="BG136" s="1863"/>
      <c r="BH136" s="1863"/>
      <c r="BI136" s="1863"/>
      <c r="BJ136" s="1863"/>
      <c r="BK136" s="1863"/>
      <c r="BL136" s="1863"/>
      <c r="BM136" s="1863"/>
      <c r="BN136" s="1863"/>
      <c r="BO136" s="1863"/>
      <c r="BP136" s="1863"/>
      <c r="BQ136" s="1863"/>
      <c r="BR136" s="1863"/>
      <c r="BS136" s="1863"/>
      <c r="BT136" s="1863"/>
      <c r="BU136" s="1863"/>
      <c r="BV136" s="1387"/>
      <c r="BW136" s="1387"/>
      <c r="BX136" s="1387"/>
      <c r="BY136" s="1387"/>
      <c r="BZ136" s="1387"/>
      <c r="CA136" s="1387"/>
      <c r="CB136" s="1387"/>
      <c r="CC136" s="1387"/>
      <c r="CD136" s="1387"/>
      <c r="CE136" s="1387"/>
      <c r="CF136" s="10251"/>
    </row>
    <row customHeight="1" ht="5.25" hidden="1">
      <c r="A137" s="2020"/>
      <c r="B137" s="1863"/>
      <c r="C137" s="1863"/>
      <c r="D137" s="2806"/>
      <c r="E137" s="1266"/>
      <c r="F137" s="1266"/>
      <c r="G137" s="1266"/>
      <c r="H137" s="1266"/>
      <c r="I137" s="1266"/>
      <c r="J137" s="1266"/>
      <c r="K137" s="1266"/>
      <c r="L137" s="1266"/>
      <c r="M137" s="1266"/>
      <c r="N137" s="1266"/>
      <c r="O137" s="1266"/>
      <c r="P137" s="1266"/>
      <c r="Q137" s="1267"/>
      <c r="R137" s="1268"/>
      <c r="S137" s="1269"/>
      <c r="T137" s="944" t="s">
        <v>712</v>
      </c>
      <c r="U137" s="2601">
        <v>1</v>
      </c>
      <c r="V137" s="2601" t="s">
        <v>675</v>
      </c>
      <c r="W137" s="1863"/>
      <c r="X137" s="1863"/>
      <c r="Y137" s="1863"/>
      <c r="Z137" s="1863"/>
      <c r="AA137" s="1863"/>
      <c r="AB137" s="1863"/>
      <c r="AC137" s="1264"/>
      <c r="AD137" s="1265"/>
      <c r="AE137" s="1863"/>
      <c r="AF137" s="1863"/>
      <c r="AG137" s="1863"/>
      <c r="AH137" s="1863"/>
      <c r="AI137" s="1863"/>
      <c r="AJ137" s="1863"/>
      <c r="AK137" s="1863"/>
      <c r="AL137" s="1863"/>
      <c r="AM137" s="1863"/>
      <c r="AN137" s="1863"/>
      <c r="AO137" s="1863"/>
      <c r="AP137" s="1863"/>
      <c r="AQ137" s="1863"/>
      <c r="AR137" s="1863"/>
      <c r="AS137" s="1863"/>
      <c r="AT137" s="1863"/>
      <c r="AU137" s="1863"/>
      <c r="AV137" s="1863"/>
      <c r="AW137" s="1863"/>
      <c r="AX137" s="1863"/>
      <c r="AY137" s="1863"/>
      <c r="AZ137" s="1863"/>
      <c r="BA137" s="1863"/>
      <c r="BB137" s="1863"/>
      <c r="BC137" s="1863"/>
      <c r="BD137" s="1863"/>
      <c r="BE137" s="1863"/>
      <c r="BF137" s="1863"/>
      <c r="BG137" s="1863"/>
      <c r="BH137" s="1863"/>
      <c r="BI137" s="1863"/>
      <c r="BJ137" s="1863"/>
      <c r="BK137" s="1863"/>
      <c r="BL137" s="1863"/>
      <c r="BM137" s="1863"/>
      <c r="BN137" s="1863"/>
      <c r="BO137" s="1863"/>
      <c r="BP137" s="1863"/>
      <c r="BQ137" s="1863"/>
      <c r="BR137" s="1863"/>
      <c r="BS137" s="1863"/>
      <c r="BT137" s="1863"/>
      <c r="BU137" s="1863"/>
      <c r="BV137" s="1863"/>
      <c r="BW137" s="1863"/>
      <c r="BX137" s="1863"/>
      <c r="BY137" s="1863"/>
      <c r="BZ137" s="1863"/>
      <c r="CA137" s="1863"/>
      <c r="CB137" s="1863"/>
      <c r="CC137" s="1863"/>
      <c r="CD137" s="1863"/>
      <c r="CE137" s="1863"/>
      <c r="CF137" s="10252"/>
    </row>
    <row customHeight="1" ht="5.25" hidden="1">
      <c r="A138" s="2020"/>
      <c r="B138" s="1863"/>
      <c r="C138" s="1863"/>
      <c r="D138" s="2806"/>
      <c r="E138" s="862"/>
      <c r="F138" s="862"/>
      <c r="G138" s="862"/>
      <c r="H138" s="862"/>
      <c r="I138" s="862"/>
      <c r="J138" s="862"/>
      <c r="K138" s="862"/>
      <c r="L138" s="862"/>
      <c r="M138" s="862"/>
      <c r="N138" s="862"/>
      <c r="O138" s="862"/>
      <c r="P138" s="862"/>
      <c r="Q138" s="862"/>
      <c r="R138" s="862"/>
      <c r="S138" s="863"/>
      <c r="T138" s="945"/>
      <c r="U138" s="2601"/>
      <c r="V138" s="2601"/>
      <c r="W138" s="1863"/>
      <c r="X138" s="1863"/>
      <c r="Y138" s="1863"/>
      <c r="Z138" s="1863"/>
      <c r="AA138" s="1863"/>
      <c r="AB138" s="1863"/>
      <c r="AC138" s="1264"/>
      <c r="AD138" s="1265"/>
      <c r="AE138" s="1863"/>
      <c r="AF138" s="1863"/>
      <c r="AG138" s="1863"/>
      <c r="AH138" s="1863"/>
      <c r="AI138" s="1863"/>
      <c r="AJ138" s="1863"/>
      <c r="AK138" s="1863"/>
      <c r="AL138" s="1863"/>
      <c r="AM138" s="1863"/>
      <c r="AN138" s="1863"/>
      <c r="AO138" s="1863"/>
      <c r="AP138" s="1863"/>
      <c r="AQ138" s="1863"/>
      <c r="AR138" s="1863"/>
      <c r="AS138" s="1863"/>
      <c r="AT138" s="1863"/>
      <c r="AU138" s="1863"/>
      <c r="AV138" s="1863"/>
      <c r="AW138" s="1863"/>
      <c r="AX138" s="1863"/>
      <c r="AY138" s="1863"/>
      <c r="AZ138" s="1863"/>
      <c r="BA138" s="1863"/>
      <c r="BB138" s="1863"/>
      <c r="BC138" s="1863"/>
      <c r="BD138" s="1863"/>
      <c r="BE138" s="1863"/>
      <c r="BF138" s="1863"/>
      <c r="BG138" s="1863"/>
      <c r="BH138" s="1863"/>
      <c r="BI138" s="1863"/>
      <c r="BJ138" s="1863"/>
      <c r="BK138" s="1863"/>
      <c r="BL138" s="1863"/>
      <c r="BM138" s="1863"/>
      <c r="BN138" s="1863"/>
      <c r="BO138" s="1863"/>
      <c r="BP138" s="1863"/>
      <c r="BQ138" s="1863"/>
      <c r="BR138" s="1863"/>
      <c r="BS138" s="1863"/>
      <c r="BT138" s="1863"/>
      <c r="BU138" s="1863"/>
      <c r="BV138" s="1863"/>
      <c r="BW138" s="1863"/>
      <c r="BX138" s="1863"/>
      <c r="BY138" s="1863"/>
      <c r="BZ138" s="1863"/>
      <c r="CA138" s="1863"/>
      <c r="CB138" s="1863"/>
      <c r="CC138" s="1863"/>
      <c r="CD138" s="1863"/>
      <c r="CE138" s="1863"/>
      <c r="CF138" s="10252"/>
    </row>
    <row customHeight="1" ht="5.25" hidden="1">
      <c r="A139" s="2020"/>
      <c r="B139" s="1863"/>
      <c r="C139" s="1863"/>
      <c r="D139" s="2807"/>
      <c r="E139" s="1270"/>
      <c r="F139" s="1271"/>
      <c r="G139" s="1271"/>
      <c r="H139" s="1272"/>
      <c r="I139" s="1272"/>
      <c r="J139" s="1272"/>
      <c r="K139" s="1272"/>
      <c r="L139" s="1272"/>
      <c r="M139" s="1272"/>
      <c r="N139" s="1272"/>
      <c r="O139" s="1272"/>
      <c r="P139" s="1272"/>
      <c r="Q139" s="1272"/>
      <c r="R139" s="1173"/>
      <c r="S139" s="1273"/>
      <c r="T139" s="945"/>
      <c r="U139" s="2601"/>
      <c r="V139" s="2601"/>
      <c r="W139" s="1863"/>
      <c r="X139" s="1863"/>
      <c r="Y139" s="1863"/>
      <c r="Z139" s="1863"/>
      <c r="AA139" s="1863"/>
      <c r="AB139" s="1863"/>
      <c r="AC139" s="1264"/>
      <c r="AD139" s="1265"/>
      <c r="AE139" s="1863"/>
      <c r="AF139" s="1863"/>
      <c r="AG139" s="1863"/>
      <c r="AH139" s="1863"/>
      <c r="AI139" s="1863"/>
      <c r="AJ139" s="1863"/>
      <c r="AK139" s="1863"/>
      <c r="AL139" s="1863"/>
      <c r="AM139" s="1863"/>
      <c r="AN139" s="1863"/>
      <c r="AO139" s="1863"/>
      <c r="AP139" s="1863"/>
      <c r="AQ139" s="1863"/>
      <c r="AR139" s="1863"/>
      <c r="AS139" s="1863"/>
      <c r="AT139" s="1863"/>
      <c r="AU139" s="1863"/>
      <c r="AV139" s="1863"/>
      <c r="AW139" s="1863"/>
      <c r="AX139" s="1863"/>
      <c r="AY139" s="1863"/>
      <c r="AZ139" s="1863"/>
      <c r="BA139" s="1863"/>
      <c r="BB139" s="1863"/>
      <c r="BC139" s="1863"/>
      <c r="BD139" s="1863"/>
      <c r="BE139" s="1863"/>
      <c r="BF139" s="1863"/>
      <c r="BG139" s="1863"/>
      <c r="BH139" s="1863"/>
      <c r="BI139" s="1863"/>
      <c r="BJ139" s="1863"/>
      <c r="BK139" s="1863"/>
      <c r="BL139" s="1863"/>
      <c r="BM139" s="1863"/>
      <c r="BN139" s="1863"/>
      <c r="BO139" s="1863"/>
      <c r="BP139" s="1863"/>
      <c r="BQ139" s="1863"/>
      <c r="BR139" s="1863"/>
      <c r="BS139" s="1863"/>
      <c r="BT139" s="1863"/>
      <c r="BU139" s="1863"/>
      <c r="BV139" s="1863"/>
      <c r="BW139" s="1863"/>
      <c r="BX139" s="1863"/>
      <c r="BY139" s="1863"/>
      <c r="BZ139" s="1863"/>
      <c r="CA139" s="1863"/>
      <c r="CB139" s="1863"/>
      <c r="CC139" s="1863"/>
      <c r="CD139" s="1863"/>
      <c r="CE139" s="1863"/>
      <c r="CF139" s="10252"/>
    </row>
    <row customHeight="1" ht="15" hidden="1">
      <c r="A140" s="850" t="s">
        <v>648</v>
      </c>
      <c r="B140" s="851"/>
      <c r="C140" s="851" t="s">
        <v>22</v>
      </c>
      <c r="D140" s="2805" t="s">
        <v>728</v>
      </c>
      <c r="E140" s="2604" t="s">
        <v>111</v>
      </c>
      <c r="F140" s="2605"/>
      <c r="G140" s="2606"/>
      <c r="H140" s="2610">
        <f>IF(A140="","",INDEX(DIFFERENTIATION_UNMERGE_VD,MATCH(A140,DIFFERENTIATION_ID_DIFF,0)))</f>
      </c>
      <c r="I140" s="2610"/>
      <c r="J140" s="2610"/>
      <c r="K140" s="2610"/>
      <c r="L140" s="2610"/>
      <c r="M140" s="2610"/>
      <c r="N140" s="2610"/>
      <c r="O140" s="2610"/>
      <c r="P140" s="2610"/>
      <c r="Q140" s="2610"/>
      <c r="R140" s="2610"/>
      <c r="S140" s="946"/>
      <c r="T140" s="943"/>
      <c r="U140" s="852"/>
      <c r="V140" s="852"/>
      <c r="W140" s="853"/>
      <c r="X140" s="853"/>
      <c r="Y140" s="853"/>
      <c r="Z140" s="853"/>
      <c r="AA140" s="854"/>
      <c r="AB140" s="855"/>
      <c r="AC140" s="2602"/>
      <c r="AD140" s="856"/>
      <c r="AE140" s="857" t="s">
        <v>22</v>
      </c>
      <c r="AF140" s="857"/>
      <c r="AG140" s="858" t="s">
        <v>709</v>
      </c>
      <c r="AH140" s="859">
        <v>3</v>
      </c>
      <c r="AI140" s="852"/>
      <c r="AJ140" s="852"/>
      <c r="AK140" s="852"/>
      <c r="AL140" s="852"/>
      <c r="AM140" s="852"/>
      <c r="AN140" s="852"/>
      <c r="AO140" s="852"/>
      <c r="AP140" s="852"/>
      <c r="AQ140" s="852"/>
      <c r="AR140" s="852"/>
      <c r="AS140" s="852"/>
      <c r="AT140" s="852"/>
      <c r="AU140" s="852"/>
      <c r="AV140" s="852"/>
      <c r="AW140" s="852"/>
      <c r="AX140" s="852"/>
      <c r="AY140" s="852"/>
      <c r="AZ140" s="852"/>
      <c r="BA140" s="852"/>
      <c r="BB140" s="852"/>
      <c r="BC140" s="852"/>
      <c r="BD140" s="852"/>
      <c r="BE140" s="852"/>
      <c r="BF140" s="852"/>
      <c r="BG140" s="852"/>
      <c r="BH140" s="852"/>
      <c r="BI140" s="852"/>
      <c r="BJ140" s="852"/>
      <c r="BK140" s="852"/>
      <c r="BL140" s="852"/>
      <c r="BM140" s="852"/>
      <c r="BN140" s="852"/>
      <c r="BO140" s="852"/>
      <c r="BP140" s="852"/>
      <c r="BQ140" s="852"/>
      <c r="BR140" s="852"/>
      <c r="BS140" s="852"/>
      <c r="BT140" s="852"/>
      <c r="BU140" s="852"/>
      <c r="BV140" s="853"/>
      <c r="BW140" s="853"/>
      <c r="BX140" s="853"/>
      <c r="BY140" s="853"/>
      <c r="BZ140" s="853"/>
      <c r="CA140" s="853"/>
      <c r="CB140" s="853"/>
      <c r="CC140" s="853"/>
      <c r="CD140" s="853"/>
      <c r="CE140" s="853"/>
      <c r="CF140" s="10251"/>
    </row>
    <row customHeight="1" ht="15" hidden="1">
      <c r="A141" s="850"/>
      <c r="B141" s="851"/>
      <c r="C141" s="851"/>
      <c r="D141" s="2806"/>
      <c r="E141" s="2604" t="s">
        <v>664</v>
      </c>
      <c r="F141" s="2605"/>
      <c r="G141" s="2606"/>
      <c r="H141" s="2610">
        <f>IF(A140="","",INDEX(DIFFERENTIATION_UNMERGE_AREA,MATCH(A140,DIFFERENTIATION_ID_DIFF,0)))</f>
      </c>
      <c r="I141" s="2610"/>
      <c r="J141" s="2610"/>
      <c r="K141" s="2610"/>
      <c r="L141" s="2610"/>
      <c r="M141" s="2610"/>
      <c r="N141" s="2610"/>
      <c r="O141" s="2610"/>
      <c r="P141" s="2610"/>
      <c r="Q141" s="2610"/>
      <c r="R141" s="2610"/>
      <c r="S141" s="946"/>
      <c r="T141" s="943"/>
      <c r="U141" s="852"/>
      <c r="V141" s="852"/>
      <c r="W141" s="853"/>
      <c r="X141" s="853"/>
      <c r="Y141" s="853"/>
      <c r="Z141" s="853"/>
      <c r="AA141" s="854"/>
      <c r="AB141" s="855"/>
      <c r="AC141" s="2602"/>
      <c r="AD141" s="856"/>
      <c r="AE141" s="857"/>
      <c r="AF141" s="857"/>
      <c r="AG141" s="858"/>
      <c r="AH141" s="859"/>
      <c r="AI141" s="852"/>
      <c r="AJ141" s="852"/>
      <c r="AK141" s="852"/>
      <c r="AL141" s="852"/>
      <c r="AM141" s="852"/>
      <c r="AN141" s="852"/>
      <c r="AO141" s="852"/>
      <c r="AP141" s="852"/>
      <c r="AQ141" s="852"/>
      <c r="AR141" s="852"/>
      <c r="AS141" s="852"/>
      <c r="AT141" s="852"/>
      <c r="AU141" s="852"/>
      <c r="AV141" s="852"/>
      <c r="AW141" s="852"/>
      <c r="AX141" s="852"/>
      <c r="AY141" s="852"/>
      <c r="AZ141" s="852"/>
      <c r="BA141" s="852"/>
      <c r="BB141" s="852"/>
      <c r="BC141" s="852"/>
      <c r="BD141" s="852"/>
      <c r="BE141" s="852"/>
      <c r="BF141" s="852"/>
      <c r="BG141" s="852"/>
      <c r="BH141" s="852"/>
      <c r="BI141" s="852"/>
      <c r="BJ141" s="852"/>
      <c r="BK141" s="852"/>
      <c r="BL141" s="852"/>
      <c r="BM141" s="852"/>
      <c r="BN141" s="852"/>
      <c r="BO141" s="852"/>
      <c r="BP141" s="852"/>
      <c r="BQ141" s="852"/>
      <c r="BR141" s="852"/>
      <c r="BS141" s="852"/>
      <c r="BT141" s="852"/>
      <c r="BU141" s="852"/>
      <c r="BV141" s="853"/>
      <c r="BW141" s="853"/>
      <c r="BX141" s="853"/>
      <c r="BY141" s="853"/>
      <c r="BZ141" s="853"/>
      <c r="CA141" s="853"/>
      <c r="CB141" s="853"/>
      <c r="CC141" s="853"/>
      <c r="CD141" s="853"/>
      <c r="CE141" s="853"/>
      <c r="CF141" s="10251"/>
    </row>
    <row customHeight="1" ht="15" hidden="1">
      <c r="A142" s="850"/>
      <c r="B142" s="851"/>
      <c r="C142" s="851"/>
      <c r="D142" s="2806"/>
      <c r="E142" s="2604" t="s">
        <v>665</v>
      </c>
      <c r="F142" s="2605"/>
      <c r="G142" s="2606"/>
      <c r="H142" s="2610">
        <f>IF(A140="","",INDEX(DIFFERENTIATION_UNMERGE_SYSTEM,MATCH(A140,DIFFERENTIATION_ID_DIFF,0)))</f>
      </c>
      <c r="I142" s="2610"/>
      <c r="J142" s="2610"/>
      <c r="K142" s="2610"/>
      <c r="L142" s="2610"/>
      <c r="M142" s="2610"/>
      <c r="N142" s="2610"/>
      <c r="O142" s="2610"/>
      <c r="P142" s="2610"/>
      <c r="Q142" s="2610"/>
      <c r="R142" s="2610"/>
      <c r="S142" s="946"/>
      <c r="T142" s="943"/>
      <c r="U142" s="852"/>
      <c r="V142" s="852"/>
      <c r="W142" s="853"/>
      <c r="X142" s="853"/>
      <c r="Y142" s="853"/>
      <c r="Z142" s="853"/>
      <c r="AA142" s="854"/>
      <c r="AB142" s="855"/>
      <c r="AC142" s="2602"/>
      <c r="AD142" s="856"/>
      <c r="AE142" s="857"/>
      <c r="AF142" s="857"/>
      <c r="AG142" s="858"/>
      <c r="AH142" s="859"/>
      <c r="AI142" s="852"/>
      <c r="AJ142" s="852"/>
      <c r="AK142" s="852"/>
      <c r="AL142" s="852"/>
      <c r="AM142" s="852"/>
      <c r="AN142" s="852"/>
      <c r="AO142" s="852"/>
      <c r="AP142" s="852"/>
      <c r="AQ142" s="852"/>
      <c r="AR142" s="852"/>
      <c r="AS142" s="852"/>
      <c r="AT142" s="852"/>
      <c r="AU142" s="852"/>
      <c r="AV142" s="852"/>
      <c r="AW142" s="852"/>
      <c r="AX142" s="852"/>
      <c r="AY142" s="852"/>
      <c r="AZ142" s="852"/>
      <c r="BA142" s="852"/>
      <c r="BB142" s="852"/>
      <c r="BC142" s="852"/>
      <c r="BD142" s="852"/>
      <c r="BE142" s="852"/>
      <c r="BF142" s="852"/>
      <c r="BG142" s="852"/>
      <c r="BH142" s="852"/>
      <c r="BI142" s="852"/>
      <c r="BJ142" s="852"/>
      <c r="BK142" s="852"/>
      <c r="BL142" s="852"/>
      <c r="BM142" s="852"/>
      <c r="BN142" s="852"/>
      <c r="BO142" s="852"/>
      <c r="BP142" s="852"/>
      <c r="BQ142" s="852"/>
      <c r="BR142" s="852"/>
      <c r="BS142" s="852"/>
      <c r="BT142" s="852"/>
      <c r="BU142" s="852"/>
      <c r="BV142" s="853"/>
      <c r="BW142" s="853"/>
      <c r="BX142" s="853"/>
      <c r="BY142" s="853"/>
      <c r="BZ142" s="853"/>
      <c r="CA142" s="853"/>
      <c r="CB142" s="853"/>
      <c r="CC142" s="853"/>
      <c r="CD142" s="853"/>
      <c r="CE142" s="853"/>
      <c r="CF142" s="10251"/>
    </row>
    <row customHeight="1" ht="24.75" hidden="1">
      <c r="A143" s="2033"/>
      <c r="B143" s="1387"/>
      <c r="C143" s="639"/>
      <c r="D143" s="2806"/>
      <c r="E143" s="2603" t="s">
        <v>710</v>
      </c>
      <c r="F143" s="2603"/>
      <c r="G143" s="2603"/>
      <c r="H143" s="2603"/>
      <c r="I143" s="2603"/>
      <c r="J143" s="2603"/>
      <c r="K143" s="2603"/>
      <c r="L143" s="2603"/>
      <c r="M143" s="2603"/>
      <c r="N143" s="2603"/>
      <c r="O143" s="2603"/>
      <c r="P143" s="2603"/>
      <c r="Q143" s="785">
        <f>SUMIF(T144:T145,"i",Q144:Q145)</f>
        <v>0</v>
      </c>
      <c r="R143" s="1244"/>
      <c r="S143" s="2025" t="s">
        <v>711</v>
      </c>
      <c r="T143" s="944" t="s">
        <v>712</v>
      </c>
      <c r="U143" s="2601">
        <v>1</v>
      </c>
      <c r="V143" s="2601" t="s">
        <v>675</v>
      </c>
      <c r="W143" s="1387"/>
      <c r="X143" s="1387"/>
      <c r="Y143" s="1387"/>
      <c r="Z143" s="1387"/>
      <c r="AA143" s="1863"/>
      <c r="AB143" s="1387"/>
      <c r="AC143" s="2602"/>
      <c r="AD143" s="856"/>
      <c r="AE143" s="1387"/>
      <c r="AF143" s="1387"/>
      <c r="AG143" s="1863"/>
      <c r="AH143" s="1863"/>
      <c r="AI143" s="1863"/>
      <c r="AJ143" s="1863"/>
      <c r="AK143" s="1863"/>
      <c r="AL143" s="1863"/>
      <c r="AM143" s="1863"/>
      <c r="AN143" s="1863"/>
      <c r="AO143" s="1863"/>
      <c r="AP143" s="1863"/>
      <c r="AQ143" s="1863"/>
      <c r="AR143" s="1863"/>
      <c r="AS143" s="1863"/>
      <c r="AT143" s="1863"/>
      <c r="AU143" s="1863"/>
      <c r="AV143" s="1863"/>
      <c r="AW143" s="1863"/>
      <c r="AX143" s="1863"/>
      <c r="AY143" s="1863"/>
      <c r="AZ143" s="1863"/>
      <c r="BA143" s="1863"/>
      <c r="BB143" s="1863"/>
      <c r="BC143" s="1863"/>
      <c r="BD143" s="1863"/>
      <c r="BE143" s="1863"/>
      <c r="BF143" s="1863"/>
      <c r="BG143" s="1863"/>
      <c r="BH143" s="1863"/>
      <c r="BI143" s="1863"/>
      <c r="BJ143" s="1863"/>
      <c r="BK143" s="1863"/>
      <c r="BL143" s="1863"/>
      <c r="BM143" s="1863"/>
      <c r="BN143" s="1863"/>
      <c r="BO143" s="1863"/>
      <c r="BP143" s="1863"/>
      <c r="BQ143" s="1863"/>
      <c r="BR143" s="1863"/>
      <c r="BS143" s="1863"/>
      <c r="BT143" s="1863"/>
      <c r="BU143" s="1863"/>
      <c r="BV143" s="1387"/>
      <c r="BW143" s="1387"/>
      <c r="BX143" s="1387"/>
      <c r="BY143" s="1387"/>
      <c r="BZ143" s="1387"/>
      <c r="CA143" s="1387"/>
      <c r="CB143" s="1387"/>
      <c r="CC143" s="1387"/>
      <c r="CD143" s="1387"/>
      <c r="CE143" s="1387"/>
      <c r="CF143" s="10251"/>
    </row>
    <row customHeight="1" ht="11.25" hidden="1">
      <c r="A144" s="2020"/>
      <c r="B144" s="1863"/>
      <c r="C144" s="1863"/>
      <c r="D144" s="2806"/>
      <c r="E144" s="862"/>
      <c r="F144" s="862">
        <v>0</v>
      </c>
      <c r="G144" s="862"/>
      <c r="H144" s="862"/>
      <c r="I144" s="862"/>
      <c r="J144" s="862"/>
      <c r="K144" s="862"/>
      <c r="L144" s="862"/>
      <c r="M144" s="862"/>
      <c r="N144" s="862"/>
      <c r="O144" s="862"/>
      <c r="P144" s="862"/>
      <c r="Q144" s="862"/>
      <c r="R144" s="862"/>
      <c r="S144" s="863"/>
      <c r="T144" s="945"/>
      <c r="U144" s="2601"/>
      <c r="V144" s="2601"/>
      <c r="W144" s="1863"/>
      <c r="X144" s="1863"/>
      <c r="Y144" s="1863"/>
      <c r="Z144" s="1863"/>
      <c r="AA144" s="1863"/>
      <c r="AB144" s="1387"/>
      <c r="AC144" s="2602"/>
      <c r="AD144" s="856"/>
      <c r="AE144" s="1387"/>
      <c r="AF144" s="1387"/>
      <c r="AG144" s="1863"/>
      <c r="AH144" s="1863"/>
      <c r="AI144" s="1863"/>
      <c r="AJ144" s="1863"/>
      <c r="AK144" s="1863"/>
      <c r="AL144" s="1863"/>
      <c r="AM144" s="1863"/>
      <c r="AN144" s="1863"/>
      <c r="AO144" s="1863"/>
      <c r="AP144" s="1863"/>
      <c r="AQ144" s="1863"/>
      <c r="AR144" s="1863"/>
      <c r="AS144" s="1863"/>
      <c r="AT144" s="1863"/>
      <c r="AU144" s="1863"/>
      <c r="AV144" s="1863"/>
      <c r="AW144" s="1863"/>
      <c r="AX144" s="1863"/>
      <c r="AY144" s="1863"/>
      <c r="AZ144" s="1863"/>
      <c r="BA144" s="1863"/>
      <c r="BB144" s="1863"/>
      <c r="BC144" s="1863"/>
      <c r="BD144" s="1863"/>
      <c r="BE144" s="1863"/>
      <c r="BF144" s="1863"/>
      <c r="BG144" s="1863"/>
      <c r="BH144" s="1863"/>
      <c r="BI144" s="1863"/>
      <c r="BJ144" s="1863"/>
      <c r="BK144" s="1863"/>
      <c r="BL144" s="1863"/>
      <c r="BM144" s="1863"/>
      <c r="BN144" s="1863"/>
      <c r="BO144" s="1863"/>
      <c r="BP144" s="1863"/>
      <c r="BQ144" s="1863"/>
      <c r="BR144" s="1863"/>
      <c r="BS144" s="1863"/>
      <c r="BT144" s="1863"/>
      <c r="BU144" s="1863"/>
      <c r="BV144" s="1863"/>
      <c r="BW144" s="1863"/>
      <c r="BX144" s="1863"/>
      <c r="BY144" s="1863"/>
      <c r="BZ144" s="1863"/>
      <c r="CA144" s="1863"/>
      <c r="CB144" s="1863"/>
      <c r="CC144" s="1863"/>
      <c r="CD144" s="1863"/>
      <c r="CE144" s="1863"/>
      <c r="CF144" s="10251"/>
    </row>
    <row customHeight="1" ht="11.25" hidden="1">
      <c r="A145" s="2033"/>
      <c r="B145" s="1387"/>
      <c r="C145" s="639"/>
      <c r="D145" s="2806"/>
      <c r="E145" s="876" t="s">
        <v>22</v>
      </c>
      <c r="F145" s="1395" t="s">
        <v>22</v>
      </c>
      <c r="G145" s="1395" t="s">
        <v>715</v>
      </c>
      <c r="H145" s="878" t="s">
        <v>22</v>
      </c>
      <c r="I145" s="878"/>
      <c r="J145" s="878"/>
      <c r="K145" s="878"/>
      <c r="L145" s="878"/>
      <c r="M145" s="878"/>
      <c r="N145" s="878"/>
      <c r="O145" s="878"/>
      <c r="P145" s="878"/>
      <c r="Q145" s="878"/>
      <c r="R145" s="879"/>
      <c r="S145" s="880"/>
      <c r="T145" s="945"/>
      <c r="U145" s="2601"/>
      <c r="V145" s="2601"/>
      <c r="W145" s="1387"/>
      <c r="X145" s="1387"/>
      <c r="Y145" s="1387"/>
      <c r="Z145" s="1387"/>
      <c r="AA145" s="1863"/>
      <c r="AB145" s="1387"/>
      <c r="AC145" s="2602"/>
      <c r="AD145" s="856"/>
      <c r="AE145" s="1387"/>
      <c r="AF145" s="1387"/>
      <c r="AG145" s="1863"/>
      <c r="AH145" s="1863"/>
      <c r="AI145" s="1863"/>
      <c r="AJ145" s="1863"/>
      <c r="AK145" s="1863"/>
      <c r="AL145" s="1863"/>
      <c r="AM145" s="1863"/>
      <c r="AN145" s="1863"/>
      <c r="AO145" s="1863"/>
      <c r="AP145" s="1863"/>
      <c r="AQ145" s="1863"/>
      <c r="AR145" s="1863"/>
      <c r="AS145" s="1863"/>
      <c r="AT145" s="1863"/>
      <c r="AU145" s="1863"/>
      <c r="AV145" s="1863"/>
      <c r="AW145" s="1863"/>
      <c r="AX145" s="1863"/>
      <c r="AY145" s="1863"/>
      <c r="AZ145" s="1863"/>
      <c r="BA145" s="1863"/>
      <c r="BB145" s="1863"/>
      <c r="BC145" s="1863"/>
      <c r="BD145" s="1863"/>
      <c r="BE145" s="1863"/>
      <c r="BF145" s="1863"/>
      <c r="BG145" s="1863"/>
      <c r="BH145" s="1863"/>
      <c r="BI145" s="1863"/>
      <c r="BJ145" s="1863"/>
      <c r="BK145" s="1863"/>
      <c r="BL145" s="1863"/>
      <c r="BM145" s="1863"/>
      <c r="BN145" s="1863"/>
      <c r="BO145" s="1863"/>
      <c r="BP145" s="1863"/>
      <c r="BQ145" s="1863"/>
      <c r="BR145" s="1863"/>
      <c r="BS145" s="1863"/>
      <c r="BT145" s="1863"/>
      <c r="BU145" s="1863"/>
      <c r="BV145" s="1387"/>
      <c r="BW145" s="1387"/>
      <c r="BX145" s="1387"/>
      <c r="BY145" s="1387"/>
      <c r="BZ145" s="1387"/>
      <c r="CA145" s="1387"/>
      <c r="CB145" s="1387"/>
      <c r="CC145" s="1387"/>
      <c r="CD145" s="1387"/>
      <c r="CE145" s="1387"/>
      <c r="CF145" s="10251"/>
    </row>
    <row customHeight="1" ht="5.25" hidden="1">
      <c r="A146" s="2020"/>
      <c r="B146" s="1863"/>
      <c r="C146" s="1863"/>
      <c r="D146" s="2806"/>
      <c r="E146" s="1266"/>
      <c r="F146" s="1266"/>
      <c r="G146" s="1266"/>
      <c r="H146" s="1266"/>
      <c r="I146" s="1266"/>
      <c r="J146" s="1266"/>
      <c r="K146" s="1266"/>
      <c r="L146" s="1266"/>
      <c r="M146" s="1266"/>
      <c r="N146" s="1266"/>
      <c r="O146" s="1266"/>
      <c r="P146" s="1266"/>
      <c r="Q146" s="1267"/>
      <c r="R146" s="1268"/>
      <c r="S146" s="1269"/>
      <c r="T146" s="944" t="s">
        <v>712</v>
      </c>
      <c r="U146" s="2601">
        <v>1</v>
      </c>
      <c r="V146" s="2601" t="s">
        <v>675</v>
      </c>
      <c r="W146" s="1863"/>
      <c r="X146" s="1863"/>
      <c r="Y146" s="1863"/>
      <c r="Z146" s="1863"/>
      <c r="AA146" s="1863"/>
      <c r="AB146" s="1863"/>
      <c r="AC146" s="1264"/>
      <c r="AD146" s="1265"/>
      <c r="AE146" s="1863"/>
      <c r="AF146" s="1863"/>
      <c r="AG146" s="1863"/>
      <c r="AH146" s="1863"/>
      <c r="AI146" s="1863"/>
      <c r="AJ146" s="1863"/>
      <c r="AK146" s="1863"/>
      <c r="AL146" s="1863"/>
      <c r="AM146" s="1863"/>
      <c r="AN146" s="1863"/>
      <c r="AO146" s="1863"/>
      <c r="AP146" s="1863"/>
      <c r="AQ146" s="1863"/>
      <c r="AR146" s="1863"/>
      <c r="AS146" s="1863"/>
      <c r="AT146" s="1863"/>
      <c r="AU146" s="1863"/>
      <c r="AV146" s="1863"/>
      <c r="AW146" s="1863"/>
      <c r="AX146" s="1863"/>
      <c r="AY146" s="1863"/>
      <c r="AZ146" s="1863"/>
      <c r="BA146" s="1863"/>
      <c r="BB146" s="1863"/>
      <c r="BC146" s="1863"/>
      <c r="BD146" s="1863"/>
      <c r="BE146" s="1863"/>
      <c r="BF146" s="1863"/>
      <c r="BG146" s="1863"/>
      <c r="BH146" s="1863"/>
      <c r="BI146" s="1863"/>
      <c r="BJ146" s="1863"/>
      <c r="BK146" s="1863"/>
      <c r="BL146" s="1863"/>
      <c r="BM146" s="1863"/>
      <c r="BN146" s="1863"/>
      <c r="BO146" s="1863"/>
      <c r="BP146" s="1863"/>
      <c r="BQ146" s="1863"/>
      <c r="BR146" s="1863"/>
      <c r="BS146" s="1863"/>
      <c r="BT146" s="1863"/>
      <c r="BU146" s="1863"/>
      <c r="BV146" s="1863"/>
      <c r="BW146" s="1863"/>
      <c r="BX146" s="1863"/>
      <c r="BY146" s="1863"/>
      <c r="BZ146" s="1863"/>
      <c r="CA146" s="1863"/>
      <c r="CB146" s="1863"/>
      <c r="CC146" s="1863"/>
      <c r="CD146" s="1863"/>
      <c r="CE146" s="1863"/>
      <c r="CF146" s="10252"/>
    </row>
    <row customHeight="1" ht="5.25" hidden="1">
      <c r="A147" s="2020"/>
      <c r="B147" s="1863"/>
      <c r="C147" s="1863"/>
      <c r="D147" s="2806"/>
      <c r="E147" s="862"/>
      <c r="F147" s="862"/>
      <c r="G147" s="862"/>
      <c r="H147" s="862"/>
      <c r="I147" s="862"/>
      <c r="J147" s="862"/>
      <c r="K147" s="862"/>
      <c r="L147" s="862"/>
      <c r="M147" s="862"/>
      <c r="N147" s="862"/>
      <c r="O147" s="862"/>
      <c r="P147" s="862"/>
      <c r="Q147" s="862"/>
      <c r="R147" s="862"/>
      <c r="S147" s="863"/>
      <c r="T147" s="945"/>
      <c r="U147" s="2601"/>
      <c r="V147" s="2601"/>
      <c r="W147" s="1863"/>
      <c r="X147" s="1863"/>
      <c r="Y147" s="1863"/>
      <c r="Z147" s="1863"/>
      <c r="AA147" s="1863"/>
      <c r="AB147" s="1863"/>
      <c r="AC147" s="1264"/>
      <c r="AD147" s="1265"/>
      <c r="AE147" s="1863"/>
      <c r="AF147" s="1863"/>
      <c r="AG147" s="1863"/>
      <c r="AH147" s="1863"/>
      <c r="AI147" s="1863"/>
      <c r="AJ147" s="1863"/>
      <c r="AK147" s="1863"/>
      <c r="AL147" s="1863"/>
      <c r="AM147" s="1863"/>
      <c r="AN147" s="1863"/>
      <c r="AO147" s="1863"/>
      <c r="AP147" s="1863"/>
      <c r="AQ147" s="1863"/>
      <c r="AR147" s="1863"/>
      <c r="AS147" s="1863"/>
      <c r="AT147" s="1863"/>
      <c r="AU147" s="1863"/>
      <c r="AV147" s="1863"/>
      <c r="AW147" s="1863"/>
      <c r="AX147" s="1863"/>
      <c r="AY147" s="1863"/>
      <c r="AZ147" s="1863"/>
      <c r="BA147" s="1863"/>
      <c r="BB147" s="1863"/>
      <c r="BC147" s="1863"/>
      <c r="BD147" s="1863"/>
      <c r="BE147" s="1863"/>
      <c r="BF147" s="1863"/>
      <c r="BG147" s="1863"/>
      <c r="BH147" s="1863"/>
      <c r="BI147" s="1863"/>
      <c r="BJ147" s="1863"/>
      <c r="BK147" s="1863"/>
      <c r="BL147" s="1863"/>
      <c r="BM147" s="1863"/>
      <c r="BN147" s="1863"/>
      <c r="BO147" s="1863"/>
      <c r="BP147" s="1863"/>
      <c r="BQ147" s="1863"/>
      <c r="BR147" s="1863"/>
      <c r="BS147" s="1863"/>
      <c r="BT147" s="1863"/>
      <c r="BU147" s="1863"/>
      <c r="BV147" s="1863"/>
      <c r="BW147" s="1863"/>
      <c r="BX147" s="1863"/>
      <c r="BY147" s="1863"/>
      <c r="BZ147" s="1863"/>
      <c r="CA147" s="1863"/>
      <c r="CB147" s="1863"/>
      <c r="CC147" s="1863"/>
      <c r="CD147" s="1863"/>
      <c r="CE147" s="1863"/>
      <c r="CF147" s="10252"/>
    </row>
    <row customHeight="1" ht="5.25" hidden="1">
      <c r="A148" s="2020"/>
      <c r="B148" s="1863"/>
      <c r="C148" s="1863"/>
      <c r="D148" s="2807"/>
      <c r="E148" s="1270"/>
      <c r="F148" s="1271"/>
      <c r="G148" s="1271"/>
      <c r="H148" s="1272"/>
      <c r="I148" s="1272"/>
      <c r="J148" s="1272"/>
      <c r="K148" s="1272"/>
      <c r="L148" s="1272"/>
      <c r="M148" s="1272"/>
      <c r="N148" s="1272"/>
      <c r="O148" s="1272"/>
      <c r="P148" s="1272"/>
      <c r="Q148" s="1272"/>
      <c r="R148" s="1173"/>
      <c r="S148" s="1273"/>
      <c r="T148" s="945"/>
      <c r="U148" s="2601"/>
      <c r="V148" s="2601"/>
      <c r="W148" s="1863"/>
      <c r="X148" s="1863"/>
      <c r="Y148" s="1863"/>
      <c r="Z148" s="1863"/>
      <c r="AA148" s="1863"/>
      <c r="AB148" s="1863"/>
      <c r="AC148" s="1264"/>
      <c r="AD148" s="1265"/>
      <c r="AE148" s="1863"/>
      <c r="AF148" s="1863"/>
      <c r="AG148" s="1863"/>
      <c r="AH148" s="1863"/>
      <c r="AI148" s="1863"/>
      <c r="AJ148" s="1863"/>
      <c r="AK148" s="1863"/>
      <c r="AL148" s="1863"/>
      <c r="AM148" s="1863"/>
      <c r="AN148" s="1863"/>
      <c r="AO148" s="1863"/>
      <c r="AP148" s="1863"/>
      <c r="AQ148" s="1863"/>
      <c r="AR148" s="1863"/>
      <c r="AS148" s="1863"/>
      <c r="AT148" s="1863"/>
      <c r="AU148" s="1863"/>
      <c r="AV148" s="1863"/>
      <c r="AW148" s="1863"/>
      <c r="AX148" s="1863"/>
      <c r="AY148" s="1863"/>
      <c r="AZ148" s="1863"/>
      <c r="BA148" s="1863"/>
      <c r="BB148" s="1863"/>
      <c r="BC148" s="1863"/>
      <c r="BD148" s="1863"/>
      <c r="BE148" s="1863"/>
      <c r="BF148" s="1863"/>
      <c r="BG148" s="1863"/>
      <c r="BH148" s="1863"/>
      <c r="BI148" s="1863"/>
      <c r="BJ148" s="1863"/>
      <c r="BK148" s="1863"/>
      <c r="BL148" s="1863"/>
      <c r="BM148" s="1863"/>
      <c r="BN148" s="1863"/>
      <c r="BO148" s="1863"/>
      <c r="BP148" s="1863"/>
      <c r="BQ148" s="1863"/>
      <c r="BR148" s="1863"/>
      <c r="BS148" s="1863"/>
      <c r="BT148" s="1863"/>
      <c r="BU148" s="1863"/>
      <c r="BV148" s="1863"/>
      <c r="BW148" s="1863"/>
      <c r="BX148" s="1863"/>
      <c r="BY148" s="1863"/>
      <c r="BZ148" s="1863"/>
      <c r="CA148" s="1863"/>
      <c r="CB148" s="1863"/>
      <c r="CC148" s="1863"/>
      <c r="CD148" s="1863"/>
      <c r="CE148" s="1863"/>
      <c r="CF148" s="10252"/>
    </row>
    <row customHeight="1" ht="15" hidden="1">
      <c r="A149" s="850" t="s">
        <v>649</v>
      </c>
      <c r="B149" s="851"/>
      <c r="C149" s="851" t="s">
        <v>22</v>
      </c>
      <c r="D149" s="2805" t="s">
        <v>729</v>
      </c>
      <c r="E149" s="2604" t="s">
        <v>111</v>
      </c>
      <c r="F149" s="2605"/>
      <c r="G149" s="2606"/>
      <c r="H149" s="2610">
        <f>IF(A149="","",INDEX(DIFFERENTIATION_UNMERGE_VD,MATCH(A149,DIFFERENTIATION_ID_DIFF,0)))</f>
      </c>
      <c r="I149" s="2610"/>
      <c r="J149" s="2610"/>
      <c r="K149" s="2610"/>
      <c r="L149" s="2610"/>
      <c r="M149" s="2610"/>
      <c r="N149" s="2610"/>
      <c r="O149" s="2610"/>
      <c r="P149" s="2610"/>
      <c r="Q149" s="2610"/>
      <c r="R149" s="2610"/>
      <c r="S149" s="946"/>
      <c r="T149" s="943"/>
      <c r="U149" s="852"/>
      <c r="V149" s="852"/>
      <c r="W149" s="853"/>
      <c r="X149" s="853"/>
      <c r="Y149" s="853"/>
      <c r="Z149" s="853"/>
      <c r="AA149" s="854"/>
      <c r="AB149" s="855"/>
      <c r="AC149" s="2602"/>
      <c r="AD149" s="856"/>
      <c r="AE149" s="857" t="s">
        <v>22</v>
      </c>
      <c r="AF149" s="857"/>
      <c r="AG149" s="858" t="s">
        <v>709</v>
      </c>
      <c r="AH149" s="859">
        <v>3</v>
      </c>
      <c r="AI149" s="852"/>
      <c r="AJ149" s="852"/>
      <c r="AK149" s="852"/>
      <c r="AL149" s="852"/>
      <c r="AM149" s="852"/>
      <c r="AN149" s="852"/>
      <c r="AO149" s="852"/>
      <c r="AP149" s="852"/>
      <c r="AQ149" s="852"/>
      <c r="AR149" s="852"/>
      <c r="AS149" s="852"/>
      <c r="AT149" s="852"/>
      <c r="AU149" s="852"/>
      <c r="AV149" s="852"/>
      <c r="AW149" s="852"/>
      <c r="AX149" s="852"/>
      <c r="AY149" s="852"/>
      <c r="AZ149" s="852"/>
      <c r="BA149" s="852"/>
      <c r="BB149" s="852"/>
      <c r="BC149" s="852"/>
      <c r="BD149" s="852"/>
      <c r="BE149" s="852"/>
      <c r="BF149" s="852"/>
      <c r="BG149" s="852"/>
      <c r="BH149" s="852"/>
      <c r="BI149" s="852"/>
      <c r="BJ149" s="852"/>
      <c r="BK149" s="852"/>
      <c r="BL149" s="852"/>
      <c r="BM149" s="852"/>
      <c r="BN149" s="852"/>
      <c r="BO149" s="852"/>
      <c r="BP149" s="852"/>
      <c r="BQ149" s="852"/>
      <c r="BR149" s="852"/>
      <c r="BS149" s="852"/>
      <c r="BT149" s="852"/>
      <c r="BU149" s="852"/>
      <c r="BV149" s="853"/>
      <c r="BW149" s="853"/>
      <c r="BX149" s="853"/>
      <c r="BY149" s="853"/>
      <c r="BZ149" s="853"/>
      <c r="CA149" s="853"/>
      <c r="CB149" s="853"/>
      <c r="CC149" s="853"/>
      <c r="CD149" s="853"/>
      <c r="CE149" s="853"/>
      <c r="CF149" s="10251"/>
    </row>
    <row customHeight="1" ht="15" hidden="1">
      <c r="A150" s="850"/>
      <c r="B150" s="851"/>
      <c r="C150" s="851"/>
      <c r="D150" s="2806"/>
      <c r="E150" s="2604" t="s">
        <v>664</v>
      </c>
      <c r="F150" s="2605"/>
      <c r="G150" s="2606"/>
      <c r="H150" s="2610">
        <f>IF(A149="","",INDEX(DIFFERENTIATION_UNMERGE_AREA,MATCH(A149,DIFFERENTIATION_ID_DIFF,0)))</f>
      </c>
      <c r="I150" s="2610"/>
      <c r="J150" s="2610"/>
      <c r="K150" s="2610"/>
      <c r="L150" s="2610"/>
      <c r="M150" s="2610"/>
      <c r="N150" s="2610"/>
      <c r="O150" s="2610"/>
      <c r="P150" s="2610"/>
      <c r="Q150" s="2610"/>
      <c r="R150" s="2610"/>
      <c r="S150" s="946"/>
      <c r="T150" s="943"/>
      <c r="U150" s="852"/>
      <c r="V150" s="852"/>
      <c r="W150" s="853"/>
      <c r="X150" s="853"/>
      <c r="Y150" s="853"/>
      <c r="Z150" s="853"/>
      <c r="AA150" s="854"/>
      <c r="AB150" s="855"/>
      <c r="AC150" s="2602"/>
      <c r="AD150" s="856"/>
      <c r="AE150" s="857"/>
      <c r="AF150" s="857"/>
      <c r="AG150" s="858"/>
      <c r="AH150" s="859"/>
      <c r="AI150" s="852"/>
      <c r="AJ150" s="852"/>
      <c r="AK150" s="852"/>
      <c r="AL150" s="852"/>
      <c r="AM150" s="852"/>
      <c r="AN150" s="852"/>
      <c r="AO150" s="852"/>
      <c r="AP150" s="852"/>
      <c r="AQ150" s="852"/>
      <c r="AR150" s="852"/>
      <c r="AS150" s="852"/>
      <c r="AT150" s="852"/>
      <c r="AU150" s="852"/>
      <c r="AV150" s="852"/>
      <c r="AW150" s="852"/>
      <c r="AX150" s="852"/>
      <c r="AY150" s="852"/>
      <c r="AZ150" s="852"/>
      <c r="BA150" s="852"/>
      <c r="BB150" s="852"/>
      <c r="BC150" s="852"/>
      <c r="BD150" s="852"/>
      <c r="BE150" s="852"/>
      <c r="BF150" s="852"/>
      <c r="BG150" s="852"/>
      <c r="BH150" s="852"/>
      <c r="BI150" s="852"/>
      <c r="BJ150" s="852"/>
      <c r="BK150" s="852"/>
      <c r="BL150" s="852"/>
      <c r="BM150" s="852"/>
      <c r="BN150" s="852"/>
      <c r="BO150" s="852"/>
      <c r="BP150" s="852"/>
      <c r="BQ150" s="852"/>
      <c r="BR150" s="852"/>
      <c r="BS150" s="852"/>
      <c r="BT150" s="852"/>
      <c r="BU150" s="852"/>
      <c r="BV150" s="853"/>
      <c r="BW150" s="853"/>
      <c r="BX150" s="853"/>
      <c r="BY150" s="853"/>
      <c r="BZ150" s="853"/>
      <c r="CA150" s="853"/>
      <c r="CB150" s="853"/>
      <c r="CC150" s="853"/>
      <c r="CD150" s="853"/>
      <c r="CE150" s="853"/>
      <c r="CF150" s="10251"/>
    </row>
    <row customHeight="1" ht="15" hidden="1">
      <c r="A151" s="850"/>
      <c r="B151" s="851"/>
      <c r="C151" s="851"/>
      <c r="D151" s="2806"/>
      <c r="E151" s="2604" t="s">
        <v>665</v>
      </c>
      <c r="F151" s="2605"/>
      <c r="G151" s="2606"/>
      <c r="H151" s="2610">
        <f>IF(A149="","",INDEX(DIFFERENTIATION_UNMERGE_SYSTEM,MATCH(A149,DIFFERENTIATION_ID_DIFF,0)))</f>
      </c>
      <c r="I151" s="2610"/>
      <c r="J151" s="2610"/>
      <c r="K151" s="2610"/>
      <c r="L151" s="2610"/>
      <c r="M151" s="2610"/>
      <c r="N151" s="2610"/>
      <c r="O151" s="2610"/>
      <c r="P151" s="2610"/>
      <c r="Q151" s="2610"/>
      <c r="R151" s="2610"/>
      <c r="S151" s="946"/>
      <c r="T151" s="943"/>
      <c r="U151" s="852"/>
      <c r="V151" s="852"/>
      <c r="W151" s="853"/>
      <c r="X151" s="853"/>
      <c r="Y151" s="853"/>
      <c r="Z151" s="853"/>
      <c r="AA151" s="854"/>
      <c r="AB151" s="855"/>
      <c r="AC151" s="2602"/>
      <c r="AD151" s="856"/>
      <c r="AE151" s="857"/>
      <c r="AF151" s="857"/>
      <c r="AG151" s="858"/>
      <c r="AH151" s="859"/>
      <c r="AI151" s="852"/>
      <c r="AJ151" s="852"/>
      <c r="AK151" s="852"/>
      <c r="AL151" s="852"/>
      <c r="AM151" s="852"/>
      <c r="AN151" s="852"/>
      <c r="AO151" s="852"/>
      <c r="AP151" s="852"/>
      <c r="AQ151" s="852"/>
      <c r="AR151" s="852"/>
      <c r="AS151" s="852"/>
      <c r="AT151" s="852"/>
      <c r="AU151" s="852"/>
      <c r="AV151" s="852"/>
      <c r="AW151" s="852"/>
      <c r="AX151" s="852"/>
      <c r="AY151" s="852"/>
      <c r="AZ151" s="852"/>
      <c r="BA151" s="852"/>
      <c r="BB151" s="852"/>
      <c r="BC151" s="852"/>
      <c r="BD151" s="852"/>
      <c r="BE151" s="852"/>
      <c r="BF151" s="852"/>
      <c r="BG151" s="852"/>
      <c r="BH151" s="852"/>
      <c r="BI151" s="852"/>
      <c r="BJ151" s="852"/>
      <c r="BK151" s="852"/>
      <c r="BL151" s="852"/>
      <c r="BM151" s="852"/>
      <c r="BN151" s="852"/>
      <c r="BO151" s="852"/>
      <c r="BP151" s="852"/>
      <c r="BQ151" s="852"/>
      <c r="BR151" s="852"/>
      <c r="BS151" s="852"/>
      <c r="BT151" s="852"/>
      <c r="BU151" s="852"/>
      <c r="BV151" s="853"/>
      <c r="BW151" s="853"/>
      <c r="BX151" s="853"/>
      <c r="BY151" s="853"/>
      <c r="BZ151" s="853"/>
      <c r="CA151" s="853"/>
      <c r="CB151" s="853"/>
      <c r="CC151" s="853"/>
      <c r="CD151" s="853"/>
      <c r="CE151" s="853"/>
      <c r="CF151" s="10251"/>
    </row>
    <row customHeight="1" ht="24.75" hidden="1">
      <c r="A152" s="2033"/>
      <c r="B152" s="1387"/>
      <c r="C152" s="639"/>
      <c r="D152" s="2806"/>
      <c r="E152" s="2603" t="s">
        <v>710</v>
      </c>
      <c r="F152" s="2603"/>
      <c r="G152" s="2603"/>
      <c r="H152" s="2603"/>
      <c r="I152" s="2603"/>
      <c r="J152" s="2603"/>
      <c r="K152" s="2603"/>
      <c r="L152" s="2603"/>
      <c r="M152" s="2603"/>
      <c r="N152" s="2603"/>
      <c r="O152" s="2603"/>
      <c r="P152" s="2603"/>
      <c r="Q152" s="785">
        <f>SUMIF(T153:T154,"i",Q153:Q154)</f>
        <v>0</v>
      </c>
      <c r="R152" s="1244"/>
      <c r="S152" s="2025" t="s">
        <v>711</v>
      </c>
      <c r="T152" s="944" t="s">
        <v>712</v>
      </c>
      <c r="U152" s="2601">
        <v>1</v>
      </c>
      <c r="V152" s="2601" t="s">
        <v>675</v>
      </c>
      <c r="W152" s="1387"/>
      <c r="X152" s="1387"/>
      <c r="Y152" s="1387"/>
      <c r="Z152" s="1387"/>
      <c r="AA152" s="1863"/>
      <c r="AB152" s="1387"/>
      <c r="AC152" s="2602"/>
      <c r="AD152" s="856"/>
      <c r="AE152" s="1387"/>
      <c r="AF152" s="1387"/>
      <c r="AG152" s="1863"/>
      <c r="AH152" s="1863"/>
      <c r="AI152" s="1863"/>
      <c r="AJ152" s="1863"/>
      <c r="AK152" s="1863"/>
      <c r="AL152" s="1863"/>
      <c r="AM152" s="1863"/>
      <c r="AN152" s="1863"/>
      <c r="AO152" s="1863"/>
      <c r="AP152" s="1863"/>
      <c r="AQ152" s="1863"/>
      <c r="AR152" s="1863"/>
      <c r="AS152" s="1863"/>
      <c r="AT152" s="1863"/>
      <c r="AU152" s="1863"/>
      <c r="AV152" s="1863"/>
      <c r="AW152" s="1863"/>
      <c r="AX152" s="1863"/>
      <c r="AY152" s="1863"/>
      <c r="AZ152" s="1863"/>
      <c r="BA152" s="1863"/>
      <c r="BB152" s="1863"/>
      <c r="BC152" s="1863"/>
      <c r="BD152" s="1863"/>
      <c r="BE152" s="1863"/>
      <c r="BF152" s="1863"/>
      <c r="BG152" s="1863"/>
      <c r="BH152" s="1863"/>
      <c r="BI152" s="1863"/>
      <c r="BJ152" s="1863"/>
      <c r="BK152" s="1863"/>
      <c r="BL152" s="1863"/>
      <c r="BM152" s="1863"/>
      <c r="BN152" s="1863"/>
      <c r="BO152" s="1863"/>
      <c r="BP152" s="1863"/>
      <c r="BQ152" s="1863"/>
      <c r="BR152" s="1863"/>
      <c r="BS152" s="1863"/>
      <c r="BT152" s="1863"/>
      <c r="BU152" s="1863"/>
      <c r="BV152" s="1387"/>
      <c r="BW152" s="1387"/>
      <c r="BX152" s="1387"/>
      <c r="BY152" s="1387"/>
      <c r="BZ152" s="1387"/>
      <c r="CA152" s="1387"/>
      <c r="CB152" s="1387"/>
      <c r="CC152" s="1387"/>
      <c r="CD152" s="1387"/>
      <c r="CE152" s="1387"/>
      <c r="CF152" s="10251"/>
    </row>
    <row customHeight="1" ht="11.25" hidden="1">
      <c r="A153" s="2020"/>
      <c r="B153" s="1863"/>
      <c r="C153" s="1863"/>
      <c r="D153" s="2806"/>
      <c r="E153" s="862"/>
      <c r="F153" s="862">
        <v>0</v>
      </c>
      <c r="G153" s="862"/>
      <c r="H153" s="862"/>
      <c r="I153" s="862"/>
      <c r="J153" s="862"/>
      <c r="K153" s="862"/>
      <c r="L153" s="862"/>
      <c r="M153" s="862"/>
      <c r="N153" s="862"/>
      <c r="O153" s="862"/>
      <c r="P153" s="862"/>
      <c r="Q153" s="862"/>
      <c r="R153" s="862"/>
      <c r="S153" s="863"/>
      <c r="T153" s="945"/>
      <c r="U153" s="2601"/>
      <c r="V153" s="2601"/>
      <c r="W153" s="1863"/>
      <c r="X153" s="1863"/>
      <c r="Y153" s="1863"/>
      <c r="Z153" s="1863"/>
      <c r="AA153" s="1863"/>
      <c r="AB153" s="1387"/>
      <c r="AC153" s="2602"/>
      <c r="AD153" s="856"/>
      <c r="AE153" s="1387"/>
      <c r="AF153" s="1387"/>
      <c r="AG153" s="1863"/>
      <c r="AH153" s="1863"/>
      <c r="AI153" s="1863"/>
      <c r="AJ153" s="1863"/>
      <c r="AK153" s="1863"/>
      <c r="AL153" s="1863"/>
      <c r="AM153" s="1863"/>
      <c r="AN153" s="1863"/>
      <c r="AO153" s="1863"/>
      <c r="AP153" s="1863"/>
      <c r="AQ153" s="1863"/>
      <c r="AR153" s="1863"/>
      <c r="AS153" s="1863"/>
      <c r="AT153" s="1863"/>
      <c r="AU153" s="1863"/>
      <c r="AV153" s="1863"/>
      <c r="AW153" s="1863"/>
      <c r="AX153" s="1863"/>
      <c r="AY153" s="1863"/>
      <c r="AZ153" s="1863"/>
      <c r="BA153" s="1863"/>
      <c r="BB153" s="1863"/>
      <c r="BC153" s="1863"/>
      <c r="BD153" s="1863"/>
      <c r="BE153" s="1863"/>
      <c r="BF153" s="1863"/>
      <c r="BG153" s="1863"/>
      <c r="BH153" s="1863"/>
      <c r="BI153" s="1863"/>
      <c r="BJ153" s="1863"/>
      <c r="BK153" s="1863"/>
      <c r="BL153" s="1863"/>
      <c r="BM153" s="1863"/>
      <c r="BN153" s="1863"/>
      <c r="BO153" s="1863"/>
      <c r="BP153" s="1863"/>
      <c r="BQ153" s="1863"/>
      <c r="BR153" s="1863"/>
      <c r="BS153" s="1863"/>
      <c r="BT153" s="1863"/>
      <c r="BU153" s="1863"/>
      <c r="BV153" s="1863"/>
      <c r="BW153" s="1863"/>
      <c r="BX153" s="1863"/>
      <c r="BY153" s="1863"/>
      <c r="BZ153" s="1863"/>
      <c r="CA153" s="1863"/>
      <c r="CB153" s="1863"/>
      <c r="CC153" s="1863"/>
      <c r="CD153" s="1863"/>
      <c r="CE153" s="1863"/>
      <c r="CF153" s="10251"/>
    </row>
    <row customHeight="1" ht="11.25" hidden="1">
      <c r="A154" s="2033"/>
      <c r="B154" s="1387"/>
      <c r="C154" s="639"/>
      <c r="D154" s="2806"/>
      <c r="E154" s="876" t="s">
        <v>22</v>
      </c>
      <c r="F154" s="1395" t="s">
        <v>22</v>
      </c>
      <c r="G154" s="1395" t="s">
        <v>715</v>
      </c>
      <c r="H154" s="878" t="s">
        <v>22</v>
      </c>
      <c r="I154" s="878"/>
      <c r="J154" s="878"/>
      <c r="K154" s="878"/>
      <c r="L154" s="878"/>
      <c r="M154" s="878"/>
      <c r="N154" s="878"/>
      <c r="O154" s="878"/>
      <c r="P154" s="878"/>
      <c r="Q154" s="878"/>
      <c r="R154" s="879"/>
      <c r="S154" s="880"/>
      <c r="T154" s="945"/>
      <c r="U154" s="2601"/>
      <c r="V154" s="2601"/>
      <c r="W154" s="1387"/>
      <c r="X154" s="1387"/>
      <c r="Y154" s="1387"/>
      <c r="Z154" s="1387"/>
      <c r="AA154" s="1863"/>
      <c r="AB154" s="1387"/>
      <c r="AC154" s="2602"/>
      <c r="AD154" s="856"/>
      <c r="AE154" s="1387"/>
      <c r="AF154" s="1387"/>
      <c r="AG154" s="1863"/>
      <c r="AH154" s="1863"/>
      <c r="AI154" s="1863"/>
      <c r="AJ154" s="1863"/>
      <c r="AK154" s="1863"/>
      <c r="AL154" s="1863"/>
      <c r="AM154" s="1863"/>
      <c r="AN154" s="1863"/>
      <c r="AO154" s="1863"/>
      <c r="AP154" s="1863"/>
      <c r="AQ154" s="1863"/>
      <c r="AR154" s="1863"/>
      <c r="AS154" s="1863"/>
      <c r="AT154" s="1863"/>
      <c r="AU154" s="1863"/>
      <c r="AV154" s="1863"/>
      <c r="AW154" s="1863"/>
      <c r="AX154" s="1863"/>
      <c r="AY154" s="1863"/>
      <c r="AZ154" s="1863"/>
      <c r="BA154" s="1863"/>
      <c r="BB154" s="1863"/>
      <c r="BC154" s="1863"/>
      <c r="BD154" s="1863"/>
      <c r="BE154" s="1863"/>
      <c r="BF154" s="1863"/>
      <c r="BG154" s="1863"/>
      <c r="BH154" s="1863"/>
      <c r="BI154" s="1863"/>
      <c r="BJ154" s="1863"/>
      <c r="BK154" s="1863"/>
      <c r="BL154" s="1863"/>
      <c r="BM154" s="1863"/>
      <c r="BN154" s="1863"/>
      <c r="BO154" s="1863"/>
      <c r="BP154" s="1863"/>
      <c r="BQ154" s="1863"/>
      <c r="BR154" s="1863"/>
      <c r="BS154" s="1863"/>
      <c r="BT154" s="1863"/>
      <c r="BU154" s="1863"/>
      <c r="BV154" s="1387"/>
      <c r="BW154" s="1387"/>
      <c r="BX154" s="1387"/>
      <c r="BY154" s="1387"/>
      <c r="BZ154" s="1387"/>
      <c r="CA154" s="1387"/>
      <c r="CB154" s="1387"/>
      <c r="CC154" s="1387"/>
      <c r="CD154" s="1387"/>
      <c r="CE154" s="1387"/>
      <c r="CF154" s="10251"/>
    </row>
    <row customHeight="1" ht="5.25" hidden="1">
      <c r="A155" s="2020"/>
      <c r="B155" s="1863"/>
      <c r="C155" s="1863"/>
      <c r="D155" s="2806"/>
      <c r="E155" s="1266"/>
      <c r="F155" s="1266"/>
      <c r="G155" s="1266"/>
      <c r="H155" s="1266"/>
      <c r="I155" s="1266"/>
      <c r="J155" s="1266"/>
      <c r="K155" s="1266"/>
      <c r="L155" s="1266"/>
      <c r="M155" s="1266"/>
      <c r="N155" s="1266"/>
      <c r="O155" s="1266"/>
      <c r="P155" s="1266"/>
      <c r="Q155" s="1267"/>
      <c r="R155" s="1268"/>
      <c r="S155" s="1269"/>
      <c r="T155" s="944" t="s">
        <v>712</v>
      </c>
      <c r="U155" s="2601">
        <v>1</v>
      </c>
      <c r="V155" s="2601" t="s">
        <v>675</v>
      </c>
      <c r="W155" s="1863"/>
      <c r="X155" s="1863"/>
      <c r="Y155" s="1863"/>
      <c r="Z155" s="1863"/>
      <c r="AA155" s="1863"/>
      <c r="AB155" s="1863"/>
      <c r="AC155" s="1264"/>
      <c r="AD155" s="1265"/>
      <c r="AE155" s="1863"/>
      <c r="AF155" s="1863"/>
      <c r="AG155" s="1863"/>
      <c r="AH155" s="1863"/>
      <c r="AI155" s="1863"/>
      <c r="AJ155" s="1863"/>
      <c r="AK155" s="1863"/>
      <c r="AL155" s="1863"/>
      <c r="AM155" s="1863"/>
      <c r="AN155" s="1863"/>
      <c r="AO155" s="1863"/>
      <c r="AP155" s="1863"/>
      <c r="AQ155" s="1863"/>
      <c r="AR155" s="1863"/>
      <c r="AS155" s="1863"/>
      <c r="AT155" s="1863"/>
      <c r="AU155" s="1863"/>
      <c r="AV155" s="1863"/>
      <c r="AW155" s="1863"/>
      <c r="AX155" s="1863"/>
      <c r="AY155" s="1863"/>
      <c r="AZ155" s="1863"/>
      <c r="BA155" s="1863"/>
      <c r="BB155" s="1863"/>
      <c r="BC155" s="1863"/>
      <c r="BD155" s="1863"/>
      <c r="BE155" s="1863"/>
      <c r="BF155" s="1863"/>
      <c r="BG155" s="1863"/>
      <c r="BH155" s="1863"/>
      <c r="BI155" s="1863"/>
      <c r="BJ155" s="1863"/>
      <c r="BK155" s="1863"/>
      <c r="BL155" s="1863"/>
      <c r="BM155" s="1863"/>
      <c r="BN155" s="1863"/>
      <c r="BO155" s="1863"/>
      <c r="BP155" s="1863"/>
      <c r="BQ155" s="1863"/>
      <c r="BR155" s="1863"/>
      <c r="BS155" s="1863"/>
      <c r="BT155" s="1863"/>
      <c r="BU155" s="1863"/>
      <c r="BV155" s="1863"/>
      <c r="BW155" s="1863"/>
      <c r="BX155" s="1863"/>
      <c r="BY155" s="1863"/>
      <c r="BZ155" s="1863"/>
      <c r="CA155" s="1863"/>
      <c r="CB155" s="1863"/>
      <c r="CC155" s="1863"/>
      <c r="CD155" s="1863"/>
      <c r="CE155" s="1863"/>
      <c r="CF155" s="10252"/>
    </row>
    <row customHeight="1" ht="5.25" hidden="1">
      <c r="A156" s="2020"/>
      <c r="B156" s="1863"/>
      <c r="C156" s="1863"/>
      <c r="D156" s="2806"/>
      <c r="E156" s="862"/>
      <c r="F156" s="862"/>
      <c r="G156" s="862"/>
      <c r="H156" s="862"/>
      <c r="I156" s="862"/>
      <c r="J156" s="862"/>
      <c r="K156" s="862"/>
      <c r="L156" s="862"/>
      <c r="M156" s="862"/>
      <c r="N156" s="862"/>
      <c r="O156" s="862"/>
      <c r="P156" s="862"/>
      <c r="Q156" s="862"/>
      <c r="R156" s="862"/>
      <c r="S156" s="863"/>
      <c r="T156" s="945"/>
      <c r="U156" s="2601"/>
      <c r="V156" s="2601"/>
      <c r="W156" s="1863"/>
      <c r="X156" s="1863"/>
      <c r="Y156" s="1863"/>
      <c r="Z156" s="1863"/>
      <c r="AA156" s="1863"/>
      <c r="AB156" s="1863"/>
      <c r="AC156" s="1264"/>
      <c r="AD156" s="1265"/>
      <c r="AE156" s="1863"/>
      <c r="AF156" s="1863"/>
      <c r="AG156" s="1863"/>
      <c r="AH156" s="1863"/>
      <c r="AI156" s="1863"/>
      <c r="AJ156" s="1863"/>
      <c r="AK156" s="1863"/>
      <c r="AL156" s="1863"/>
      <c r="AM156" s="1863"/>
      <c r="AN156" s="1863"/>
      <c r="AO156" s="1863"/>
      <c r="AP156" s="1863"/>
      <c r="AQ156" s="1863"/>
      <c r="AR156" s="1863"/>
      <c r="AS156" s="1863"/>
      <c r="AT156" s="1863"/>
      <c r="AU156" s="1863"/>
      <c r="AV156" s="1863"/>
      <c r="AW156" s="1863"/>
      <c r="AX156" s="1863"/>
      <c r="AY156" s="1863"/>
      <c r="AZ156" s="1863"/>
      <c r="BA156" s="1863"/>
      <c r="BB156" s="1863"/>
      <c r="BC156" s="1863"/>
      <c r="BD156" s="1863"/>
      <c r="BE156" s="1863"/>
      <c r="BF156" s="1863"/>
      <c r="BG156" s="1863"/>
      <c r="BH156" s="1863"/>
      <c r="BI156" s="1863"/>
      <c r="BJ156" s="1863"/>
      <c r="BK156" s="1863"/>
      <c r="BL156" s="1863"/>
      <c r="BM156" s="1863"/>
      <c r="BN156" s="1863"/>
      <c r="BO156" s="1863"/>
      <c r="BP156" s="1863"/>
      <c r="BQ156" s="1863"/>
      <c r="BR156" s="1863"/>
      <c r="BS156" s="1863"/>
      <c r="BT156" s="1863"/>
      <c r="BU156" s="1863"/>
      <c r="BV156" s="1863"/>
      <c r="BW156" s="1863"/>
      <c r="BX156" s="1863"/>
      <c r="BY156" s="1863"/>
      <c r="BZ156" s="1863"/>
      <c r="CA156" s="1863"/>
      <c r="CB156" s="1863"/>
      <c r="CC156" s="1863"/>
      <c r="CD156" s="1863"/>
      <c r="CE156" s="1863"/>
      <c r="CF156" s="10252"/>
    </row>
    <row customHeight="1" ht="5.25" hidden="1">
      <c r="A157" s="2020"/>
      <c r="B157" s="1863"/>
      <c r="C157" s="1863"/>
      <c r="D157" s="2807"/>
      <c r="E157" s="1270"/>
      <c r="F157" s="1271"/>
      <c r="G157" s="1271"/>
      <c r="H157" s="1272"/>
      <c r="I157" s="1272"/>
      <c r="J157" s="1272"/>
      <c r="K157" s="1272"/>
      <c r="L157" s="1272"/>
      <c r="M157" s="1272"/>
      <c r="N157" s="1272"/>
      <c r="O157" s="1272"/>
      <c r="P157" s="1272"/>
      <c r="Q157" s="1272"/>
      <c r="R157" s="1173"/>
      <c r="S157" s="1273"/>
      <c r="T157" s="945"/>
      <c r="U157" s="2601"/>
      <c r="V157" s="2601"/>
      <c r="W157" s="1863"/>
      <c r="X157" s="1863"/>
      <c r="Y157" s="1863"/>
      <c r="Z157" s="1863"/>
      <c r="AA157" s="1863"/>
      <c r="AB157" s="1863"/>
      <c r="AC157" s="1264"/>
      <c r="AD157" s="1265"/>
      <c r="AE157" s="1863"/>
      <c r="AF157" s="1863"/>
      <c r="AG157" s="1863"/>
      <c r="AH157" s="1863"/>
      <c r="AI157" s="1863"/>
      <c r="AJ157" s="1863"/>
      <c r="AK157" s="1863"/>
      <c r="AL157" s="1863"/>
      <c r="AM157" s="1863"/>
      <c r="AN157" s="1863"/>
      <c r="AO157" s="1863"/>
      <c r="AP157" s="1863"/>
      <c r="AQ157" s="1863"/>
      <c r="AR157" s="1863"/>
      <c r="AS157" s="1863"/>
      <c r="AT157" s="1863"/>
      <c r="AU157" s="1863"/>
      <c r="AV157" s="1863"/>
      <c r="AW157" s="1863"/>
      <c r="AX157" s="1863"/>
      <c r="AY157" s="1863"/>
      <c r="AZ157" s="1863"/>
      <c r="BA157" s="1863"/>
      <c r="BB157" s="1863"/>
      <c r="BC157" s="1863"/>
      <c r="BD157" s="1863"/>
      <c r="BE157" s="1863"/>
      <c r="BF157" s="1863"/>
      <c r="BG157" s="1863"/>
      <c r="BH157" s="1863"/>
      <c r="BI157" s="1863"/>
      <c r="BJ157" s="1863"/>
      <c r="BK157" s="1863"/>
      <c r="BL157" s="1863"/>
      <c r="BM157" s="1863"/>
      <c r="BN157" s="1863"/>
      <c r="BO157" s="1863"/>
      <c r="BP157" s="1863"/>
      <c r="BQ157" s="1863"/>
      <c r="BR157" s="1863"/>
      <c r="BS157" s="1863"/>
      <c r="BT157" s="1863"/>
      <c r="BU157" s="1863"/>
      <c r="BV157" s="1863"/>
      <c r="BW157" s="1863"/>
      <c r="BX157" s="1863"/>
      <c r="BY157" s="1863"/>
      <c r="BZ157" s="1863"/>
      <c r="CA157" s="1863"/>
      <c r="CB157" s="1863"/>
      <c r="CC157" s="1863"/>
      <c r="CD157" s="1863"/>
      <c r="CE157" s="1863"/>
      <c r="CF157" s="10252"/>
    </row>
    <row customHeight="1" ht="15" hidden="1">
      <c r="A158" s="850" t="s">
        <v>650</v>
      </c>
      <c r="B158" s="851"/>
      <c r="C158" s="851" t="s">
        <v>22</v>
      </c>
      <c r="D158" s="2805" t="s">
        <v>730</v>
      </c>
      <c r="E158" s="2604" t="s">
        <v>111</v>
      </c>
      <c r="F158" s="2605"/>
      <c r="G158" s="2606"/>
      <c r="H158" s="2610">
        <f>IF(A158="","",INDEX(DIFFERENTIATION_UNMERGE_VD,MATCH(A158,DIFFERENTIATION_ID_DIFF,0)))</f>
      </c>
      <c r="I158" s="2610"/>
      <c r="J158" s="2610"/>
      <c r="K158" s="2610"/>
      <c r="L158" s="2610"/>
      <c r="M158" s="2610"/>
      <c r="N158" s="2610"/>
      <c r="O158" s="2610"/>
      <c r="P158" s="2610"/>
      <c r="Q158" s="2610"/>
      <c r="R158" s="2610"/>
      <c r="S158" s="946"/>
      <c r="T158" s="943"/>
      <c r="U158" s="852"/>
      <c r="V158" s="852"/>
      <c r="W158" s="853"/>
      <c r="X158" s="853"/>
      <c r="Y158" s="853"/>
      <c r="Z158" s="853"/>
      <c r="AA158" s="854"/>
      <c r="AB158" s="855"/>
      <c r="AC158" s="2602"/>
      <c r="AD158" s="856"/>
      <c r="AE158" s="857" t="s">
        <v>22</v>
      </c>
      <c r="AF158" s="857"/>
      <c r="AG158" s="858" t="s">
        <v>709</v>
      </c>
      <c r="AH158" s="859">
        <v>3</v>
      </c>
      <c r="AI158" s="852"/>
      <c r="AJ158" s="852"/>
      <c r="AK158" s="852"/>
      <c r="AL158" s="852"/>
      <c r="AM158" s="852"/>
      <c r="AN158" s="852"/>
      <c r="AO158" s="852"/>
      <c r="AP158" s="852"/>
      <c r="AQ158" s="852"/>
      <c r="AR158" s="852"/>
      <c r="AS158" s="852"/>
      <c r="AT158" s="852"/>
      <c r="AU158" s="852"/>
      <c r="AV158" s="852"/>
      <c r="AW158" s="852"/>
      <c r="AX158" s="852"/>
      <c r="AY158" s="852"/>
      <c r="AZ158" s="852"/>
      <c r="BA158" s="852"/>
      <c r="BB158" s="852"/>
      <c r="BC158" s="852"/>
      <c r="BD158" s="852"/>
      <c r="BE158" s="852"/>
      <c r="BF158" s="852"/>
      <c r="BG158" s="852"/>
      <c r="BH158" s="852"/>
      <c r="BI158" s="852"/>
      <c r="BJ158" s="852"/>
      <c r="BK158" s="852"/>
      <c r="BL158" s="852"/>
      <c r="BM158" s="852"/>
      <c r="BN158" s="852"/>
      <c r="BO158" s="852"/>
      <c r="BP158" s="852"/>
      <c r="BQ158" s="852"/>
      <c r="BR158" s="852"/>
      <c r="BS158" s="852"/>
      <c r="BT158" s="852"/>
      <c r="BU158" s="852"/>
      <c r="BV158" s="853"/>
      <c r="BW158" s="853"/>
      <c r="BX158" s="853"/>
      <c r="BY158" s="853"/>
      <c r="BZ158" s="853"/>
      <c r="CA158" s="853"/>
      <c r="CB158" s="853"/>
      <c r="CC158" s="853"/>
      <c r="CD158" s="853"/>
      <c r="CE158" s="853"/>
      <c r="CF158" s="10251"/>
    </row>
    <row customHeight="1" ht="15" hidden="1">
      <c r="A159" s="850"/>
      <c r="B159" s="851"/>
      <c r="C159" s="851"/>
      <c r="D159" s="2806"/>
      <c r="E159" s="2604" t="s">
        <v>664</v>
      </c>
      <c r="F159" s="2605"/>
      <c r="G159" s="2606"/>
      <c r="H159" s="2610">
        <f>IF(A158="","",INDEX(DIFFERENTIATION_UNMERGE_AREA,MATCH(A158,DIFFERENTIATION_ID_DIFF,0)))</f>
      </c>
      <c r="I159" s="2610"/>
      <c r="J159" s="2610"/>
      <c r="K159" s="2610"/>
      <c r="L159" s="2610"/>
      <c r="M159" s="2610"/>
      <c r="N159" s="2610"/>
      <c r="O159" s="2610"/>
      <c r="P159" s="2610"/>
      <c r="Q159" s="2610"/>
      <c r="R159" s="2610"/>
      <c r="S159" s="946"/>
      <c r="T159" s="943"/>
      <c r="U159" s="852"/>
      <c r="V159" s="852"/>
      <c r="W159" s="853"/>
      <c r="X159" s="853"/>
      <c r="Y159" s="853"/>
      <c r="Z159" s="853"/>
      <c r="AA159" s="854"/>
      <c r="AB159" s="855"/>
      <c r="AC159" s="2602"/>
      <c r="AD159" s="856"/>
      <c r="AE159" s="857"/>
      <c r="AF159" s="857"/>
      <c r="AG159" s="858"/>
      <c r="AH159" s="859"/>
      <c r="AI159" s="852"/>
      <c r="AJ159" s="852"/>
      <c r="AK159" s="852"/>
      <c r="AL159" s="852"/>
      <c r="AM159" s="852"/>
      <c r="AN159" s="852"/>
      <c r="AO159" s="852"/>
      <c r="AP159" s="852"/>
      <c r="AQ159" s="852"/>
      <c r="AR159" s="852"/>
      <c r="AS159" s="852"/>
      <c r="AT159" s="852"/>
      <c r="AU159" s="852"/>
      <c r="AV159" s="852"/>
      <c r="AW159" s="852"/>
      <c r="AX159" s="852"/>
      <c r="AY159" s="852"/>
      <c r="AZ159" s="852"/>
      <c r="BA159" s="852"/>
      <c r="BB159" s="852"/>
      <c r="BC159" s="852"/>
      <c r="BD159" s="852"/>
      <c r="BE159" s="852"/>
      <c r="BF159" s="852"/>
      <c r="BG159" s="852"/>
      <c r="BH159" s="852"/>
      <c r="BI159" s="852"/>
      <c r="BJ159" s="852"/>
      <c r="BK159" s="852"/>
      <c r="BL159" s="852"/>
      <c r="BM159" s="852"/>
      <c r="BN159" s="852"/>
      <c r="BO159" s="852"/>
      <c r="BP159" s="852"/>
      <c r="BQ159" s="852"/>
      <c r="BR159" s="852"/>
      <c r="BS159" s="852"/>
      <c r="BT159" s="852"/>
      <c r="BU159" s="852"/>
      <c r="BV159" s="853"/>
      <c r="BW159" s="853"/>
      <c r="BX159" s="853"/>
      <c r="BY159" s="853"/>
      <c r="BZ159" s="853"/>
      <c r="CA159" s="853"/>
      <c r="CB159" s="853"/>
      <c r="CC159" s="853"/>
      <c r="CD159" s="853"/>
      <c r="CE159" s="853"/>
      <c r="CF159" s="10251"/>
    </row>
    <row customHeight="1" ht="15" hidden="1">
      <c r="A160" s="850"/>
      <c r="B160" s="851"/>
      <c r="C160" s="851"/>
      <c r="D160" s="2806"/>
      <c r="E160" s="2604" t="s">
        <v>665</v>
      </c>
      <c r="F160" s="2605"/>
      <c r="G160" s="2606"/>
      <c r="H160" s="2610">
        <f>IF(A158="","",INDEX(DIFFERENTIATION_UNMERGE_SYSTEM,MATCH(A158,DIFFERENTIATION_ID_DIFF,0)))</f>
      </c>
      <c r="I160" s="2610"/>
      <c r="J160" s="2610"/>
      <c r="K160" s="2610"/>
      <c r="L160" s="2610"/>
      <c r="M160" s="2610"/>
      <c r="N160" s="2610"/>
      <c r="O160" s="2610"/>
      <c r="P160" s="2610"/>
      <c r="Q160" s="2610"/>
      <c r="R160" s="2610"/>
      <c r="S160" s="946"/>
      <c r="T160" s="943"/>
      <c r="U160" s="852"/>
      <c r="V160" s="852"/>
      <c r="W160" s="853"/>
      <c r="X160" s="853"/>
      <c r="Y160" s="853"/>
      <c r="Z160" s="853"/>
      <c r="AA160" s="854"/>
      <c r="AB160" s="855"/>
      <c r="AC160" s="2602"/>
      <c r="AD160" s="856"/>
      <c r="AE160" s="857"/>
      <c r="AF160" s="857"/>
      <c r="AG160" s="858"/>
      <c r="AH160" s="859"/>
      <c r="AI160" s="852"/>
      <c r="AJ160" s="852"/>
      <c r="AK160" s="852"/>
      <c r="AL160" s="852"/>
      <c r="AM160" s="852"/>
      <c r="AN160" s="852"/>
      <c r="AO160" s="852"/>
      <c r="AP160" s="852"/>
      <c r="AQ160" s="852"/>
      <c r="AR160" s="852"/>
      <c r="AS160" s="852"/>
      <c r="AT160" s="852"/>
      <c r="AU160" s="852"/>
      <c r="AV160" s="852"/>
      <c r="AW160" s="852"/>
      <c r="AX160" s="852"/>
      <c r="AY160" s="852"/>
      <c r="AZ160" s="852"/>
      <c r="BA160" s="852"/>
      <c r="BB160" s="852"/>
      <c r="BC160" s="852"/>
      <c r="BD160" s="852"/>
      <c r="BE160" s="852"/>
      <c r="BF160" s="852"/>
      <c r="BG160" s="852"/>
      <c r="BH160" s="852"/>
      <c r="BI160" s="852"/>
      <c r="BJ160" s="852"/>
      <c r="BK160" s="852"/>
      <c r="BL160" s="852"/>
      <c r="BM160" s="852"/>
      <c r="BN160" s="852"/>
      <c r="BO160" s="852"/>
      <c r="BP160" s="852"/>
      <c r="BQ160" s="852"/>
      <c r="BR160" s="852"/>
      <c r="BS160" s="852"/>
      <c r="BT160" s="852"/>
      <c r="BU160" s="852"/>
      <c r="BV160" s="853"/>
      <c r="BW160" s="853"/>
      <c r="BX160" s="853"/>
      <c r="BY160" s="853"/>
      <c r="BZ160" s="853"/>
      <c r="CA160" s="853"/>
      <c r="CB160" s="853"/>
      <c r="CC160" s="853"/>
      <c r="CD160" s="853"/>
      <c r="CE160" s="853"/>
      <c r="CF160" s="10251"/>
    </row>
    <row customHeight="1" ht="24.75" hidden="1">
      <c r="A161" s="2033"/>
      <c r="B161" s="1387"/>
      <c r="C161" s="639"/>
      <c r="D161" s="2806"/>
      <c r="E161" s="2603" t="s">
        <v>710</v>
      </c>
      <c r="F161" s="2603"/>
      <c r="G161" s="2603"/>
      <c r="H161" s="2603"/>
      <c r="I161" s="2603"/>
      <c r="J161" s="2603"/>
      <c r="K161" s="2603"/>
      <c r="L161" s="2603"/>
      <c r="M161" s="2603"/>
      <c r="N161" s="2603"/>
      <c r="O161" s="2603"/>
      <c r="P161" s="2603"/>
      <c r="Q161" s="785">
        <f>SUMIF(T162:T163,"i",Q162:Q163)</f>
        <v>0</v>
      </c>
      <c r="R161" s="1244"/>
      <c r="S161" s="2025" t="s">
        <v>711</v>
      </c>
      <c r="T161" s="944" t="s">
        <v>712</v>
      </c>
      <c r="U161" s="2601">
        <v>1</v>
      </c>
      <c r="V161" s="2601" t="s">
        <v>675</v>
      </c>
      <c r="W161" s="1387"/>
      <c r="X161" s="1387"/>
      <c r="Y161" s="1387"/>
      <c r="Z161" s="1387"/>
      <c r="AA161" s="1863"/>
      <c r="AB161" s="1387"/>
      <c r="AC161" s="2602"/>
      <c r="AD161" s="856"/>
      <c r="AE161" s="1387"/>
      <c r="AF161" s="1387"/>
      <c r="AG161" s="1863"/>
      <c r="AH161" s="1863"/>
      <c r="AI161" s="1863"/>
      <c r="AJ161" s="1863"/>
      <c r="AK161" s="1863"/>
      <c r="AL161" s="1863"/>
      <c r="AM161" s="1863"/>
      <c r="AN161" s="1863"/>
      <c r="AO161" s="1863"/>
      <c r="AP161" s="1863"/>
      <c r="AQ161" s="1863"/>
      <c r="AR161" s="1863"/>
      <c r="AS161" s="1863"/>
      <c r="AT161" s="1863"/>
      <c r="AU161" s="1863"/>
      <c r="AV161" s="1863"/>
      <c r="AW161" s="1863"/>
      <c r="AX161" s="1863"/>
      <c r="AY161" s="1863"/>
      <c r="AZ161" s="1863"/>
      <c r="BA161" s="1863"/>
      <c r="BB161" s="1863"/>
      <c r="BC161" s="1863"/>
      <c r="BD161" s="1863"/>
      <c r="BE161" s="1863"/>
      <c r="BF161" s="1863"/>
      <c r="BG161" s="1863"/>
      <c r="BH161" s="1863"/>
      <c r="BI161" s="1863"/>
      <c r="BJ161" s="1863"/>
      <c r="BK161" s="1863"/>
      <c r="BL161" s="1863"/>
      <c r="BM161" s="1863"/>
      <c r="BN161" s="1863"/>
      <c r="BO161" s="1863"/>
      <c r="BP161" s="1863"/>
      <c r="BQ161" s="1863"/>
      <c r="BR161" s="1863"/>
      <c r="BS161" s="1863"/>
      <c r="BT161" s="1863"/>
      <c r="BU161" s="1863"/>
      <c r="BV161" s="1387"/>
      <c r="BW161" s="1387"/>
      <c r="BX161" s="1387"/>
      <c r="BY161" s="1387"/>
      <c r="BZ161" s="1387"/>
      <c r="CA161" s="1387"/>
      <c r="CB161" s="1387"/>
      <c r="CC161" s="1387"/>
      <c r="CD161" s="1387"/>
      <c r="CE161" s="1387"/>
      <c r="CF161" s="10251"/>
    </row>
    <row customHeight="1" ht="11.25" hidden="1">
      <c r="A162" s="2020"/>
      <c r="B162" s="1863"/>
      <c r="C162" s="1863"/>
      <c r="D162" s="2806"/>
      <c r="E162" s="862"/>
      <c r="F162" s="862">
        <v>0</v>
      </c>
      <c r="G162" s="862"/>
      <c r="H162" s="862"/>
      <c r="I162" s="862"/>
      <c r="J162" s="862"/>
      <c r="K162" s="862"/>
      <c r="L162" s="862"/>
      <c r="M162" s="862"/>
      <c r="N162" s="862"/>
      <c r="O162" s="862"/>
      <c r="P162" s="862"/>
      <c r="Q162" s="862"/>
      <c r="R162" s="862"/>
      <c r="S162" s="863"/>
      <c r="T162" s="945"/>
      <c r="U162" s="2601"/>
      <c r="V162" s="2601"/>
      <c r="W162" s="1863"/>
      <c r="X162" s="1863"/>
      <c r="Y162" s="1863"/>
      <c r="Z162" s="1863"/>
      <c r="AA162" s="1863"/>
      <c r="AB162" s="1387"/>
      <c r="AC162" s="2602"/>
      <c r="AD162" s="856"/>
      <c r="AE162" s="1387"/>
      <c r="AF162" s="1387"/>
      <c r="AG162" s="1863"/>
      <c r="AH162" s="1863"/>
      <c r="AI162" s="1863"/>
      <c r="AJ162" s="1863"/>
      <c r="AK162" s="1863"/>
      <c r="AL162" s="1863"/>
      <c r="AM162" s="1863"/>
      <c r="AN162" s="1863"/>
      <c r="AO162" s="1863"/>
      <c r="AP162" s="1863"/>
      <c r="AQ162" s="1863"/>
      <c r="AR162" s="1863"/>
      <c r="AS162" s="1863"/>
      <c r="AT162" s="1863"/>
      <c r="AU162" s="1863"/>
      <c r="AV162" s="1863"/>
      <c r="AW162" s="1863"/>
      <c r="AX162" s="1863"/>
      <c r="AY162" s="1863"/>
      <c r="AZ162" s="1863"/>
      <c r="BA162" s="1863"/>
      <c r="BB162" s="1863"/>
      <c r="BC162" s="1863"/>
      <c r="BD162" s="1863"/>
      <c r="BE162" s="1863"/>
      <c r="BF162" s="1863"/>
      <c r="BG162" s="1863"/>
      <c r="BH162" s="1863"/>
      <c r="BI162" s="1863"/>
      <c r="BJ162" s="1863"/>
      <c r="BK162" s="1863"/>
      <c r="BL162" s="1863"/>
      <c r="BM162" s="1863"/>
      <c r="BN162" s="1863"/>
      <c r="BO162" s="1863"/>
      <c r="BP162" s="1863"/>
      <c r="BQ162" s="1863"/>
      <c r="BR162" s="1863"/>
      <c r="BS162" s="1863"/>
      <c r="BT162" s="1863"/>
      <c r="BU162" s="1863"/>
      <c r="BV162" s="1863"/>
      <c r="BW162" s="1863"/>
      <c r="BX162" s="1863"/>
      <c r="BY162" s="1863"/>
      <c r="BZ162" s="1863"/>
      <c r="CA162" s="1863"/>
      <c r="CB162" s="1863"/>
      <c r="CC162" s="1863"/>
      <c r="CD162" s="1863"/>
      <c r="CE162" s="1863"/>
      <c r="CF162" s="10251"/>
    </row>
    <row customHeight="1" ht="11.25" hidden="1">
      <c r="A163" s="2033"/>
      <c r="B163" s="1387"/>
      <c r="C163" s="639"/>
      <c r="D163" s="2806"/>
      <c r="E163" s="876" t="s">
        <v>22</v>
      </c>
      <c r="F163" s="1395" t="s">
        <v>22</v>
      </c>
      <c r="G163" s="1395" t="s">
        <v>715</v>
      </c>
      <c r="H163" s="878" t="s">
        <v>22</v>
      </c>
      <c r="I163" s="878"/>
      <c r="J163" s="878"/>
      <c r="K163" s="878"/>
      <c r="L163" s="878"/>
      <c r="M163" s="878"/>
      <c r="N163" s="878"/>
      <c r="O163" s="878"/>
      <c r="P163" s="878"/>
      <c r="Q163" s="878"/>
      <c r="R163" s="879"/>
      <c r="S163" s="880"/>
      <c r="T163" s="945"/>
      <c r="U163" s="2601"/>
      <c r="V163" s="2601"/>
      <c r="W163" s="1387"/>
      <c r="X163" s="1387"/>
      <c r="Y163" s="1387"/>
      <c r="Z163" s="1387"/>
      <c r="AA163" s="1863"/>
      <c r="AB163" s="1387"/>
      <c r="AC163" s="2602"/>
      <c r="AD163" s="856"/>
      <c r="AE163" s="1387"/>
      <c r="AF163" s="1387"/>
      <c r="AG163" s="1863"/>
      <c r="AH163" s="1863"/>
      <c r="AI163" s="1863"/>
      <c r="AJ163" s="1863"/>
      <c r="AK163" s="1863"/>
      <c r="AL163" s="1863"/>
      <c r="AM163" s="1863"/>
      <c r="AN163" s="1863"/>
      <c r="AO163" s="1863"/>
      <c r="AP163" s="1863"/>
      <c r="AQ163" s="1863"/>
      <c r="AR163" s="1863"/>
      <c r="AS163" s="1863"/>
      <c r="AT163" s="1863"/>
      <c r="AU163" s="1863"/>
      <c r="AV163" s="1863"/>
      <c r="AW163" s="1863"/>
      <c r="AX163" s="1863"/>
      <c r="AY163" s="1863"/>
      <c r="AZ163" s="1863"/>
      <c r="BA163" s="1863"/>
      <c r="BB163" s="1863"/>
      <c r="BC163" s="1863"/>
      <c r="BD163" s="1863"/>
      <c r="BE163" s="1863"/>
      <c r="BF163" s="1863"/>
      <c r="BG163" s="1863"/>
      <c r="BH163" s="1863"/>
      <c r="BI163" s="1863"/>
      <c r="BJ163" s="1863"/>
      <c r="BK163" s="1863"/>
      <c r="BL163" s="1863"/>
      <c r="BM163" s="1863"/>
      <c r="BN163" s="1863"/>
      <c r="BO163" s="1863"/>
      <c r="BP163" s="1863"/>
      <c r="BQ163" s="1863"/>
      <c r="BR163" s="1863"/>
      <c r="BS163" s="1863"/>
      <c r="BT163" s="1863"/>
      <c r="BU163" s="1863"/>
      <c r="BV163" s="1387"/>
      <c r="BW163" s="1387"/>
      <c r="BX163" s="1387"/>
      <c r="BY163" s="1387"/>
      <c r="BZ163" s="1387"/>
      <c r="CA163" s="1387"/>
      <c r="CB163" s="1387"/>
      <c r="CC163" s="1387"/>
      <c r="CD163" s="1387"/>
      <c r="CE163" s="1387"/>
      <c r="CF163" s="10251"/>
    </row>
    <row customHeight="1" ht="5.25" hidden="1">
      <c r="A164" s="2020"/>
      <c r="B164" s="1863"/>
      <c r="C164" s="1863"/>
      <c r="D164" s="2806"/>
      <c r="E164" s="1266"/>
      <c r="F164" s="1266"/>
      <c r="G164" s="1266"/>
      <c r="H164" s="1266"/>
      <c r="I164" s="1266"/>
      <c r="J164" s="1266"/>
      <c r="K164" s="1266"/>
      <c r="L164" s="1266"/>
      <c r="M164" s="1266"/>
      <c r="N164" s="1266"/>
      <c r="O164" s="1266"/>
      <c r="P164" s="1266"/>
      <c r="Q164" s="1267"/>
      <c r="R164" s="1268"/>
      <c r="S164" s="1269"/>
      <c r="T164" s="944" t="s">
        <v>712</v>
      </c>
      <c r="U164" s="2601">
        <v>1</v>
      </c>
      <c r="V164" s="2601" t="s">
        <v>675</v>
      </c>
      <c r="W164" s="1863"/>
      <c r="X164" s="1863"/>
      <c r="Y164" s="1863"/>
      <c r="Z164" s="1863"/>
      <c r="AA164" s="1863"/>
      <c r="AB164" s="1863"/>
      <c r="AC164" s="1264"/>
      <c r="AD164" s="1265"/>
      <c r="AE164" s="1863"/>
      <c r="AF164" s="1863"/>
      <c r="AG164" s="1863"/>
      <c r="AH164" s="1863"/>
      <c r="AI164" s="1863"/>
      <c r="AJ164" s="1863"/>
      <c r="AK164" s="1863"/>
      <c r="AL164" s="1863"/>
      <c r="AM164" s="1863"/>
      <c r="AN164" s="1863"/>
      <c r="AO164" s="1863"/>
      <c r="AP164" s="1863"/>
      <c r="AQ164" s="1863"/>
      <c r="AR164" s="1863"/>
      <c r="AS164" s="1863"/>
      <c r="AT164" s="1863"/>
      <c r="AU164" s="1863"/>
      <c r="AV164" s="1863"/>
      <c r="AW164" s="1863"/>
      <c r="AX164" s="1863"/>
      <c r="AY164" s="1863"/>
      <c r="AZ164" s="1863"/>
      <c r="BA164" s="1863"/>
      <c r="BB164" s="1863"/>
      <c r="BC164" s="1863"/>
      <c r="BD164" s="1863"/>
      <c r="BE164" s="1863"/>
      <c r="BF164" s="1863"/>
      <c r="BG164" s="1863"/>
      <c r="BH164" s="1863"/>
      <c r="BI164" s="1863"/>
      <c r="BJ164" s="1863"/>
      <c r="BK164" s="1863"/>
      <c r="BL164" s="1863"/>
      <c r="BM164" s="1863"/>
      <c r="BN164" s="1863"/>
      <c r="BO164" s="1863"/>
      <c r="BP164" s="1863"/>
      <c r="BQ164" s="1863"/>
      <c r="BR164" s="1863"/>
      <c r="BS164" s="1863"/>
      <c r="BT164" s="1863"/>
      <c r="BU164" s="1863"/>
      <c r="BV164" s="1863"/>
      <c r="BW164" s="1863"/>
      <c r="BX164" s="1863"/>
      <c r="BY164" s="1863"/>
      <c r="BZ164" s="1863"/>
      <c r="CA164" s="1863"/>
      <c r="CB164" s="1863"/>
      <c r="CC164" s="1863"/>
      <c r="CD164" s="1863"/>
      <c r="CE164" s="1863"/>
      <c r="CF164" s="10252"/>
    </row>
    <row customHeight="1" ht="5.25" hidden="1">
      <c r="A165" s="2020"/>
      <c r="B165" s="1863"/>
      <c r="C165" s="1863"/>
      <c r="D165" s="2806"/>
      <c r="E165" s="862"/>
      <c r="F165" s="862"/>
      <c r="G165" s="862"/>
      <c r="H165" s="862"/>
      <c r="I165" s="862"/>
      <c r="J165" s="862"/>
      <c r="K165" s="862"/>
      <c r="L165" s="862"/>
      <c r="M165" s="862"/>
      <c r="N165" s="862"/>
      <c r="O165" s="862"/>
      <c r="P165" s="862"/>
      <c r="Q165" s="862"/>
      <c r="R165" s="862"/>
      <c r="S165" s="863"/>
      <c r="T165" s="945"/>
      <c r="U165" s="2601"/>
      <c r="V165" s="2601"/>
      <c r="W165" s="1863"/>
      <c r="X165" s="1863"/>
      <c r="Y165" s="1863"/>
      <c r="Z165" s="1863"/>
      <c r="AA165" s="1863"/>
      <c r="AB165" s="1863"/>
      <c r="AC165" s="1264"/>
      <c r="AD165" s="1265"/>
      <c r="AE165" s="1863"/>
      <c r="AF165" s="1863"/>
      <c r="AG165" s="1863"/>
      <c r="AH165" s="1863"/>
      <c r="AI165" s="1863"/>
      <c r="AJ165" s="1863"/>
      <c r="AK165" s="1863"/>
      <c r="AL165" s="1863"/>
      <c r="AM165" s="1863"/>
      <c r="AN165" s="1863"/>
      <c r="AO165" s="1863"/>
      <c r="AP165" s="1863"/>
      <c r="AQ165" s="1863"/>
      <c r="AR165" s="1863"/>
      <c r="AS165" s="1863"/>
      <c r="AT165" s="1863"/>
      <c r="AU165" s="1863"/>
      <c r="AV165" s="1863"/>
      <c r="AW165" s="1863"/>
      <c r="AX165" s="1863"/>
      <c r="AY165" s="1863"/>
      <c r="AZ165" s="1863"/>
      <c r="BA165" s="1863"/>
      <c r="BB165" s="1863"/>
      <c r="BC165" s="1863"/>
      <c r="BD165" s="1863"/>
      <c r="BE165" s="1863"/>
      <c r="BF165" s="1863"/>
      <c r="BG165" s="1863"/>
      <c r="BH165" s="1863"/>
      <c r="BI165" s="1863"/>
      <c r="BJ165" s="1863"/>
      <c r="BK165" s="1863"/>
      <c r="BL165" s="1863"/>
      <c r="BM165" s="1863"/>
      <c r="BN165" s="1863"/>
      <c r="BO165" s="1863"/>
      <c r="BP165" s="1863"/>
      <c r="BQ165" s="1863"/>
      <c r="BR165" s="1863"/>
      <c r="BS165" s="1863"/>
      <c r="BT165" s="1863"/>
      <c r="BU165" s="1863"/>
      <c r="BV165" s="1863"/>
      <c r="BW165" s="1863"/>
      <c r="BX165" s="1863"/>
      <c r="BY165" s="1863"/>
      <c r="BZ165" s="1863"/>
      <c r="CA165" s="1863"/>
      <c r="CB165" s="1863"/>
      <c r="CC165" s="1863"/>
      <c r="CD165" s="1863"/>
      <c r="CE165" s="1863"/>
      <c r="CF165" s="10252"/>
    </row>
    <row customHeight="1" ht="5.25" hidden="1">
      <c r="A166" s="2020"/>
      <c r="B166" s="1863"/>
      <c r="C166" s="1863"/>
      <c r="D166" s="2807"/>
      <c r="E166" s="1270"/>
      <c r="F166" s="1271"/>
      <c r="G166" s="1271"/>
      <c r="H166" s="1272"/>
      <c r="I166" s="1272"/>
      <c r="J166" s="1272"/>
      <c r="K166" s="1272"/>
      <c r="L166" s="1272"/>
      <c r="M166" s="1272"/>
      <c r="N166" s="1272"/>
      <c r="O166" s="1272"/>
      <c r="P166" s="1272"/>
      <c r="Q166" s="1272"/>
      <c r="R166" s="1173"/>
      <c r="S166" s="1273"/>
      <c r="T166" s="945"/>
      <c r="U166" s="2601"/>
      <c r="V166" s="2601"/>
      <c r="W166" s="1863"/>
      <c r="X166" s="1863"/>
      <c r="Y166" s="1863"/>
      <c r="Z166" s="1863"/>
      <c r="AA166" s="1863"/>
      <c r="AB166" s="1863"/>
      <c r="AC166" s="1264"/>
      <c r="AD166" s="1265"/>
      <c r="AE166" s="1863"/>
      <c r="AF166" s="1863"/>
      <c r="AG166" s="1863"/>
      <c r="AH166" s="1863"/>
      <c r="AI166" s="1863"/>
      <c r="AJ166" s="1863"/>
      <c r="AK166" s="1863"/>
      <c r="AL166" s="1863"/>
      <c r="AM166" s="1863"/>
      <c r="AN166" s="1863"/>
      <c r="AO166" s="1863"/>
      <c r="AP166" s="1863"/>
      <c r="AQ166" s="1863"/>
      <c r="AR166" s="1863"/>
      <c r="AS166" s="1863"/>
      <c r="AT166" s="1863"/>
      <c r="AU166" s="1863"/>
      <c r="AV166" s="1863"/>
      <c r="AW166" s="1863"/>
      <c r="AX166" s="1863"/>
      <c r="AY166" s="1863"/>
      <c r="AZ166" s="1863"/>
      <c r="BA166" s="1863"/>
      <c r="BB166" s="1863"/>
      <c r="BC166" s="1863"/>
      <c r="BD166" s="1863"/>
      <c r="BE166" s="1863"/>
      <c r="BF166" s="1863"/>
      <c r="BG166" s="1863"/>
      <c r="BH166" s="1863"/>
      <c r="BI166" s="1863"/>
      <c r="BJ166" s="1863"/>
      <c r="BK166" s="1863"/>
      <c r="BL166" s="1863"/>
      <c r="BM166" s="1863"/>
      <c r="BN166" s="1863"/>
      <c r="BO166" s="1863"/>
      <c r="BP166" s="1863"/>
      <c r="BQ166" s="1863"/>
      <c r="BR166" s="1863"/>
      <c r="BS166" s="1863"/>
      <c r="BT166" s="1863"/>
      <c r="BU166" s="1863"/>
      <c r="BV166" s="1863"/>
      <c r="BW166" s="1863"/>
      <c r="BX166" s="1863"/>
      <c r="BY166" s="1863"/>
      <c r="BZ166" s="1863"/>
      <c r="CA166" s="1863"/>
      <c r="CB166" s="1863"/>
      <c r="CC166" s="1863"/>
      <c r="CD166" s="1863"/>
      <c r="CE166" s="1863"/>
      <c r="CF166" s="10252"/>
    </row>
    <row customHeight="1" ht="15" hidden="1">
      <c r="A167" s="850" t="s">
        <v>651</v>
      </c>
      <c r="B167" s="851"/>
      <c r="C167" s="851" t="s">
        <v>22</v>
      </c>
      <c r="D167" s="2805" t="s">
        <v>731</v>
      </c>
      <c r="E167" s="2604" t="s">
        <v>111</v>
      </c>
      <c r="F167" s="2605"/>
      <c r="G167" s="2606"/>
      <c r="H167" s="2610">
        <f>IF(A167="","",INDEX(DIFFERENTIATION_UNMERGE_VD,MATCH(A167,DIFFERENTIATION_ID_DIFF,0)))</f>
      </c>
      <c r="I167" s="2610"/>
      <c r="J167" s="2610"/>
      <c r="K167" s="2610"/>
      <c r="L167" s="2610"/>
      <c r="M167" s="2610"/>
      <c r="N167" s="2610"/>
      <c r="O167" s="2610"/>
      <c r="P167" s="2610"/>
      <c r="Q167" s="2610"/>
      <c r="R167" s="2610"/>
      <c r="S167" s="946"/>
      <c r="T167" s="943"/>
      <c r="U167" s="852"/>
      <c r="V167" s="852"/>
      <c r="W167" s="853"/>
      <c r="X167" s="853"/>
      <c r="Y167" s="853"/>
      <c r="Z167" s="853"/>
      <c r="AA167" s="854"/>
      <c r="AB167" s="855"/>
      <c r="AC167" s="2602"/>
      <c r="AD167" s="856"/>
      <c r="AE167" s="857" t="s">
        <v>22</v>
      </c>
      <c r="AF167" s="857"/>
      <c r="AG167" s="858" t="s">
        <v>709</v>
      </c>
      <c r="AH167" s="859">
        <v>3</v>
      </c>
      <c r="AI167" s="852"/>
      <c r="AJ167" s="852"/>
      <c r="AK167" s="852"/>
      <c r="AL167" s="852"/>
      <c r="AM167" s="852"/>
      <c r="AN167" s="852"/>
      <c r="AO167" s="852"/>
      <c r="AP167" s="852"/>
      <c r="AQ167" s="852"/>
      <c r="AR167" s="852"/>
      <c r="AS167" s="852"/>
      <c r="AT167" s="852"/>
      <c r="AU167" s="852"/>
      <c r="AV167" s="852"/>
      <c r="AW167" s="852"/>
      <c r="AX167" s="852"/>
      <c r="AY167" s="852"/>
      <c r="AZ167" s="852"/>
      <c r="BA167" s="852"/>
      <c r="BB167" s="852"/>
      <c r="BC167" s="852"/>
      <c r="BD167" s="852"/>
      <c r="BE167" s="852"/>
      <c r="BF167" s="852"/>
      <c r="BG167" s="852"/>
      <c r="BH167" s="852"/>
      <c r="BI167" s="852"/>
      <c r="BJ167" s="852"/>
      <c r="BK167" s="852"/>
      <c r="BL167" s="852"/>
      <c r="BM167" s="852"/>
      <c r="BN167" s="852"/>
      <c r="BO167" s="852"/>
      <c r="BP167" s="852"/>
      <c r="BQ167" s="852"/>
      <c r="BR167" s="852"/>
      <c r="BS167" s="852"/>
      <c r="BT167" s="852"/>
      <c r="BU167" s="852"/>
      <c r="BV167" s="853"/>
      <c r="BW167" s="853"/>
      <c r="BX167" s="853"/>
      <c r="BY167" s="853"/>
      <c r="BZ167" s="853"/>
      <c r="CA167" s="853"/>
      <c r="CB167" s="853"/>
      <c r="CC167" s="853"/>
      <c r="CD167" s="853"/>
      <c r="CE167" s="853"/>
      <c r="CF167" s="10251"/>
    </row>
    <row customHeight="1" ht="15" hidden="1">
      <c r="A168" s="850"/>
      <c r="B168" s="851"/>
      <c r="C168" s="851"/>
      <c r="D168" s="2806"/>
      <c r="E168" s="2604" t="s">
        <v>664</v>
      </c>
      <c r="F168" s="2605"/>
      <c r="G168" s="2606"/>
      <c r="H168" s="2610">
        <f>IF(A167="","",INDEX(DIFFERENTIATION_UNMERGE_AREA,MATCH(A167,DIFFERENTIATION_ID_DIFF,0)))</f>
      </c>
      <c r="I168" s="2610"/>
      <c r="J168" s="2610"/>
      <c r="K168" s="2610"/>
      <c r="L168" s="2610"/>
      <c r="M168" s="2610"/>
      <c r="N168" s="2610"/>
      <c r="O168" s="2610"/>
      <c r="P168" s="2610"/>
      <c r="Q168" s="2610"/>
      <c r="R168" s="2610"/>
      <c r="S168" s="946"/>
      <c r="T168" s="943"/>
      <c r="U168" s="852"/>
      <c r="V168" s="852"/>
      <c r="W168" s="853"/>
      <c r="X168" s="853"/>
      <c r="Y168" s="853"/>
      <c r="Z168" s="853"/>
      <c r="AA168" s="854"/>
      <c r="AB168" s="855"/>
      <c r="AC168" s="2602"/>
      <c r="AD168" s="856"/>
      <c r="AE168" s="857"/>
      <c r="AF168" s="857"/>
      <c r="AG168" s="858"/>
      <c r="AH168" s="859"/>
      <c r="AI168" s="852"/>
      <c r="AJ168" s="852"/>
      <c r="AK168" s="852"/>
      <c r="AL168" s="852"/>
      <c r="AM168" s="852"/>
      <c r="AN168" s="852"/>
      <c r="AO168" s="852"/>
      <c r="AP168" s="852"/>
      <c r="AQ168" s="852"/>
      <c r="AR168" s="852"/>
      <c r="AS168" s="852"/>
      <c r="AT168" s="852"/>
      <c r="AU168" s="852"/>
      <c r="AV168" s="852"/>
      <c r="AW168" s="852"/>
      <c r="AX168" s="852"/>
      <c r="AY168" s="852"/>
      <c r="AZ168" s="852"/>
      <c r="BA168" s="852"/>
      <c r="BB168" s="852"/>
      <c r="BC168" s="852"/>
      <c r="BD168" s="852"/>
      <c r="BE168" s="852"/>
      <c r="BF168" s="852"/>
      <c r="BG168" s="852"/>
      <c r="BH168" s="852"/>
      <c r="BI168" s="852"/>
      <c r="BJ168" s="852"/>
      <c r="BK168" s="852"/>
      <c r="BL168" s="852"/>
      <c r="BM168" s="852"/>
      <c r="BN168" s="852"/>
      <c r="BO168" s="852"/>
      <c r="BP168" s="852"/>
      <c r="BQ168" s="852"/>
      <c r="BR168" s="852"/>
      <c r="BS168" s="852"/>
      <c r="BT168" s="852"/>
      <c r="BU168" s="852"/>
      <c r="BV168" s="853"/>
      <c r="BW168" s="853"/>
      <c r="BX168" s="853"/>
      <c r="BY168" s="853"/>
      <c r="BZ168" s="853"/>
      <c r="CA168" s="853"/>
      <c r="CB168" s="853"/>
      <c r="CC168" s="853"/>
      <c r="CD168" s="853"/>
      <c r="CE168" s="853"/>
      <c r="CF168" s="10251"/>
    </row>
    <row customHeight="1" ht="15" hidden="1">
      <c r="A169" s="850"/>
      <c r="B169" s="851"/>
      <c r="C169" s="851"/>
      <c r="D169" s="2806"/>
      <c r="E169" s="2604" t="s">
        <v>665</v>
      </c>
      <c r="F169" s="2605"/>
      <c r="G169" s="2606"/>
      <c r="H169" s="2610">
        <f>IF(A167="","",INDEX(DIFFERENTIATION_UNMERGE_SYSTEM,MATCH(A167,DIFFERENTIATION_ID_DIFF,0)))</f>
      </c>
      <c r="I169" s="2610"/>
      <c r="J169" s="2610"/>
      <c r="K169" s="2610"/>
      <c r="L169" s="2610"/>
      <c r="M169" s="2610"/>
      <c r="N169" s="2610"/>
      <c r="O169" s="2610"/>
      <c r="P169" s="2610"/>
      <c r="Q169" s="2610"/>
      <c r="R169" s="2610"/>
      <c r="S169" s="946"/>
      <c r="T169" s="943"/>
      <c r="U169" s="852"/>
      <c r="V169" s="852"/>
      <c r="W169" s="853"/>
      <c r="X169" s="853"/>
      <c r="Y169" s="853"/>
      <c r="Z169" s="853"/>
      <c r="AA169" s="854"/>
      <c r="AB169" s="855"/>
      <c r="AC169" s="2602"/>
      <c r="AD169" s="856"/>
      <c r="AE169" s="857"/>
      <c r="AF169" s="857"/>
      <c r="AG169" s="858"/>
      <c r="AH169" s="859"/>
      <c r="AI169" s="852"/>
      <c r="AJ169" s="852"/>
      <c r="AK169" s="852"/>
      <c r="AL169" s="852"/>
      <c r="AM169" s="852"/>
      <c r="AN169" s="852"/>
      <c r="AO169" s="852"/>
      <c r="AP169" s="852"/>
      <c r="AQ169" s="852"/>
      <c r="AR169" s="852"/>
      <c r="AS169" s="852"/>
      <c r="AT169" s="852"/>
      <c r="AU169" s="852"/>
      <c r="AV169" s="852"/>
      <c r="AW169" s="852"/>
      <c r="AX169" s="852"/>
      <c r="AY169" s="852"/>
      <c r="AZ169" s="852"/>
      <c r="BA169" s="852"/>
      <c r="BB169" s="852"/>
      <c r="BC169" s="852"/>
      <c r="BD169" s="852"/>
      <c r="BE169" s="852"/>
      <c r="BF169" s="852"/>
      <c r="BG169" s="852"/>
      <c r="BH169" s="852"/>
      <c r="BI169" s="852"/>
      <c r="BJ169" s="852"/>
      <c r="BK169" s="852"/>
      <c r="BL169" s="852"/>
      <c r="BM169" s="852"/>
      <c r="BN169" s="852"/>
      <c r="BO169" s="852"/>
      <c r="BP169" s="852"/>
      <c r="BQ169" s="852"/>
      <c r="BR169" s="852"/>
      <c r="BS169" s="852"/>
      <c r="BT169" s="852"/>
      <c r="BU169" s="852"/>
      <c r="BV169" s="853"/>
      <c r="BW169" s="853"/>
      <c r="BX169" s="853"/>
      <c r="BY169" s="853"/>
      <c r="BZ169" s="853"/>
      <c r="CA169" s="853"/>
      <c r="CB169" s="853"/>
      <c r="CC169" s="853"/>
      <c r="CD169" s="853"/>
      <c r="CE169" s="853"/>
      <c r="CF169" s="10251"/>
    </row>
    <row customHeight="1" ht="24.75" hidden="1">
      <c r="A170" s="2033"/>
      <c r="B170" s="1387"/>
      <c r="C170" s="639"/>
      <c r="D170" s="2806"/>
      <c r="E170" s="2603" t="s">
        <v>710</v>
      </c>
      <c r="F170" s="2603"/>
      <c r="G170" s="2603"/>
      <c r="H170" s="2603"/>
      <c r="I170" s="2603"/>
      <c r="J170" s="2603"/>
      <c r="K170" s="2603"/>
      <c r="L170" s="2603"/>
      <c r="M170" s="2603"/>
      <c r="N170" s="2603"/>
      <c r="O170" s="2603"/>
      <c r="P170" s="2603"/>
      <c r="Q170" s="785">
        <f>SUMIF(T171:T172,"i",Q171:Q172)</f>
        <v>0</v>
      </c>
      <c r="R170" s="1244"/>
      <c r="S170" s="2025" t="s">
        <v>711</v>
      </c>
      <c r="T170" s="944" t="s">
        <v>712</v>
      </c>
      <c r="U170" s="2601">
        <v>1</v>
      </c>
      <c r="V170" s="2601" t="s">
        <v>675</v>
      </c>
      <c r="W170" s="1387"/>
      <c r="X170" s="1387"/>
      <c r="Y170" s="1387"/>
      <c r="Z170" s="1387"/>
      <c r="AA170" s="1863"/>
      <c r="AB170" s="1387"/>
      <c r="AC170" s="2602"/>
      <c r="AD170" s="856"/>
      <c r="AE170" s="1387"/>
      <c r="AF170" s="1387"/>
      <c r="AG170" s="1863"/>
      <c r="AH170" s="1863"/>
      <c r="AI170" s="1863"/>
      <c r="AJ170" s="1863"/>
      <c r="AK170" s="1863"/>
      <c r="AL170" s="1863"/>
      <c r="AM170" s="1863"/>
      <c r="AN170" s="1863"/>
      <c r="AO170" s="1863"/>
      <c r="AP170" s="1863"/>
      <c r="AQ170" s="1863"/>
      <c r="AR170" s="1863"/>
      <c r="AS170" s="1863"/>
      <c r="AT170" s="1863"/>
      <c r="AU170" s="1863"/>
      <c r="AV170" s="1863"/>
      <c r="AW170" s="1863"/>
      <c r="AX170" s="1863"/>
      <c r="AY170" s="1863"/>
      <c r="AZ170" s="1863"/>
      <c r="BA170" s="1863"/>
      <c r="BB170" s="1863"/>
      <c r="BC170" s="1863"/>
      <c r="BD170" s="1863"/>
      <c r="BE170" s="1863"/>
      <c r="BF170" s="1863"/>
      <c r="BG170" s="1863"/>
      <c r="BH170" s="1863"/>
      <c r="BI170" s="1863"/>
      <c r="BJ170" s="1863"/>
      <c r="BK170" s="1863"/>
      <c r="BL170" s="1863"/>
      <c r="BM170" s="1863"/>
      <c r="BN170" s="1863"/>
      <c r="BO170" s="1863"/>
      <c r="BP170" s="1863"/>
      <c r="BQ170" s="1863"/>
      <c r="BR170" s="1863"/>
      <c r="BS170" s="1863"/>
      <c r="BT170" s="1863"/>
      <c r="BU170" s="1863"/>
      <c r="BV170" s="1387"/>
      <c r="BW170" s="1387"/>
      <c r="BX170" s="1387"/>
      <c r="BY170" s="1387"/>
      <c r="BZ170" s="1387"/>
      <c r="CA170" s="1387"/>
      <c r="CB170" s="1387"/>
      <c r="CC170" s="1387"/>
      <c r="CD170" s="1387"/>
      <c r="CE170" s="1387"/>
      <c r="CF170" s="10251"/>
    </row>
    <row customHeight="1" ht="11.25" hidden="1">
      <c r="A171" s="2020"/>
      <c r="B171" s="1863"/>
      <c r="C171" s="1863"/>
      <c r="D171" s="2806"/>
      <c r="E171" s="862"/>
      <c r="F171" s="862">
        <v>0</v>
      </c>
      <c r="G171" s="862"/>
      <c r="H171" s="862"/>
      <c r="I171" s="862"/>
      <c r="J171" s="862"/>
      <c r="K171" s="862"/>
      <c r="L171" s="862"/>
      <c r="M171" s="862"/>
      <c r="N171" s="862"/>
      <c r="O171" s="862"/>
      <c r="P171" s="862"/>
      <c r="Q171" s="862"/>
      <c r="R171" s="862"/>
      <c r="S171" s="863"/>
      <c r="T171" s="945"/>
      <c r="U171" s="2601"/>
      <c r="V171" s="2601"/>
      <c r="W171" s="1863"/>
      <c r="X171" s="1863"/>
      <c r="Y171" s="1863"/>
      <c r="Z171" s="1863"/>
      <c r="AA171" s="1863"/>
      <c r="AB171" s="1387"/>
      <c r="AC171" s="2602"/>
      <c r="AD171" s="856"/>
      <c r="AE171" s="1387"/>
      <c r="AF171" s="1387"/>
      <c r="AG171" s="1863"/>
      <c r="AH171" s="1863"/>
      <c r="AI171" s="1863"/>
      <c r="AJ171" s="1863"/>
      <c r="AK171" s="1863"/>
      <c r="AL171" s="1863"/>
      <c r="AM171" s="1863"/>
      <c r="AN171" s="1863"/>
      <c r="AO171" s="1863"/>
      <c r="AP171" s="1863"/>
      <c r="AQ171" s="1863"/>
      <c r="AR171" s="1863"/>
      <c r="AS171" s="1863"/>
      <c r="AT171" s="1863"/>
      <c r="AU171" s="1863"/>
      <c r="AV171" s="1863"/>
      <c r="AW171" s="1863"/>
      <c r="AX171" s="1863"/>
      <c r="AY171" s="1863"/>
      <c r="AZ171" s="1863"/>
      <c r="BA171" s="1863"/>
      <c r="BB171" s="1863"/>
      <c r="BC171" s="1863"/>
      <c r="BD171" s="1863"/>
      <c r="BE171" s="1863"/>
      <c r="BF171" s="1863"/>
      <c r="BG171" s="1863"/>
      <c r="BH171" s="1863"/>
      <c r="BI171" s="1863"/>
      <c r="BJ171" s="1863"/>
      <c r="BK171" s="1863"/>
      <c r="BL171" s="1863"/>
      <c r="BM171" s="1863"/>
      <c r="BN171" s="1863"/>
      <c r="BO171" s="1863"/>
      <c r="BP171" s="1863"/>
      <c r="BQ171" s="1863"/>
      <c r="BR171" s="1863"/>
      <c r="BS171" s="1863"/>
      <c r="BT171" s="1863"/>
      <c r="BU171" s="1863"/>
      <c r="BV171" s="1863"/>
      <c r="BW171" s="1863"/>
      <c r="BX171" s="1863"/>
      <c r="BY171" s="1863"/>
      <c r="BZ171" s="1863"/>
      <c r="CA171" s="1863"/>
      <c r="CB171" s="1863"/>
      <c r="CC171" s="1863"/>
      <c r="CD171" s="1863"/>
      <c r="CE171" s="1863"/>
      <c r="CF171" s="10251"/>
    </row>
    <row customHeight="1" ht="11.25" hidden="1">
      <c r="A172" s="2033"/>
      <c r="B172" s="1387"/>
      <c r="C172" s="639"/>
      <c r="D172" s="2806"/>
      <c r="E172" s="876" t="s">
        <v>22</v>
      </c>
      <c r="F172" s="1395" t="s">
        <v>22</v>
      </c>
      <c r="G172" s="1395" t="s">
        <v>715</v>
      </c>
      <c r="H172" s="878" t="s">
        <v>22</v>
      </c>
      <c r="I172" s="878"/>
      <c r="J172" s="878"/>
      <c r="K172" s="878"/>
      <c r="L172" s="878"/>
      <c r="M172" s="878"/>
      <c r="N172" s="878"/>
      <c r="O172" s="878"/>
      <c r="P172" s="878"/>
      <c r="Q172" s="878"/>
      <c r="R172" s="879"/>
      <c r="S172" s="880"/>
      <c r="T172" s="945"/>
      <c r="U172" s="2601"/>
      <c r="V172" s="2601"/>
      <c r="W172" s="1387"/>
      <c r="X172" s="1387"/>
      <c r="Y172" s="1387"/>
      <c r="Z172" s="1387"/>
      <c r="AA172" s="1863"/>
      <c r="AB172" s="1387"/>
      <c r="AC172" s="2602"/>
      <c r="AD172" s="856"/>
      <c r="AE172" s="1387"/>
      <c r="AF172" s="1387"/>
      <c r="AG172" s="1863"/>
      <c r="AH172" s="1863"/>
      <c r="AI172" s="1863"/>
      <c r="AJ172" s="1863"/>
      <c r="AK172" s="1863"/>
      <c r="AL172" s="1863"/>
      <c r="AM172" s="1863"/>
      <c r="AN172" s="1863"/>
      <c r="AO172" s="1863"/>
      <c r="AP172" s="1863"/>
      <c r="AQ172" s="1863"/>
      <c r="AR172" s="1863"/>
      <c r="AS172" s="1863"/>
      <c r="AT172" s="1863"/>
      <c r="AU172" s="1863"/>
      <c r="AV172" s="1863"/>
      <c r="AW172" s="1863"/>
      <c r="AX172" s="1863"/>
      <c r="AY172" s="1863"/>
      <c r="AZ172" s="1863"/>
      <c r="BA172" s="1863"/>
      <c r="BB172" s="1863"/>
      <c r="BC172" s="1863"/>
      <c r="BD172" s="1863"/>
      <c r="BE172" s="1863"/>
      <c r="BF172" s="1863"/>
      <c r="BG172" s="1863"/>
      <c r="BH172" s="1863"/>
      <c r="BI172" s="1863"/>
      <c r="BJ172" s="1863"/>
      <c r="BK172" s="1863"/>
      <c r="BL172" s="1863"/>
      <c r="BM172" s="1863"/>
      <c r="BN172" s="1863"/>
      <c r="BO172" s="1863"/>
      <c r="BP172" s="1863"/>
      <c r="BQ172" s="1863"/>
      <c r="BR172" s="1863"/>
      <c r="BS172" s="1863"/>
      <c r="BT172" s="1863"/>
      <c r="BU172" s="1863"/>
      <c r="BV172" s="1387"/>
      <c r="BW172" s="1387"/>
      <c r="BX172" s="1387"/>
      <c r="BY172" s="1387"/>
      <c r="BZ172" s="1387"/>
      <c r="CA172" s="1387"/>
      <c r="CB172" s="1387"/>
      <c r="CC172" s="1387"/>
      <c r="CD172" s="1387"/>
      <c r="CE172" s="1387"/>
      <c r="CF172" s="10251"/>
    </row>
    <row customHeight="1" ht="5.25" hidden="1">
      <c r="A173" s="2020"/>
      <c r="B173" s="1863"/>
      <c r="C173" s="1863"/>
      <c r="D173" s="2806"/>
      <c r="E173" s="1266"/>
      <c r="F173" s="1266"/>
      <c r="G173" s="1266"/>
      <c r="H173" s="1266"/>
      <c r="I173" s="1266"/>
      <c r="J173" s="1266"/>
      <c r="K173" s="1266"/>
      <c r="L173" s="1266"/>
      <c r="M173" s="1266"/>
      <c r="N173" s="1266"/>
      <c r="O173" s="1266"/>
      <c r="P173" s="1266"/>
      <c r="Q173" s="1267"/>
      <c r="R173" s="1268"/>
      <c r="S173" s="1269"/>
      <c r="T173" s="944" t="s">
        <v>712</v>
      </c>
      <c r="U173" s="2601">
        <v>1</v>
      </c>
      <c r="V173" s="2601" t="s">
        <v>675</v>
      </c>
      <c r="W173" s="1863"/>
      <c r="X173" s="1863"/>
      <c r="Y173" s="1863"/>
      <c r="Z173" s="1863"/>
      <c r="AA173" s="1863"/>
      <c r="AB173" s="1863"/>
      <c r="AC173" s="1264"/>
      <c r="AD173" s="1265"/>
      <c r="AE173" s="1863"/>
      <c r="AF173" s="1863"/>
      <c r="AG173" s="1863"/>
      <c r="AH173" s="1863"/>
      <c r="AI173" s="1863"/>
      <c r="AJ173" s="1863"/>
      <c r="AK173" s="1863"/>
      <c r="AL173" s="1863"/>
      <c r="AM173" s="1863"/>
      <c r="AN173" s="1863"/>
      <c r="AO173" s="1863"/>
      <c r="AP173" s="1863"/>
      <c r="AQ173" s="1863"/>
      <c r="AR173" s="1863"/>
      <c r="AS173" s="1863"/>
      <c r="AT173" s="1863"/>
      <c r="AU173" s="1863"/>
      <c r="AV173" s="1863"/>
      <c r="AW173" s="1863"/>
      <c r="AX173" s="1863"/>
      <c r="AY173" s="1863"/>
      <c r="AZ173" s="1863"/>
      <c r="BA173" s="1863"/>
      <c r="BB173" s="1863"/>
      <c r="BC173" s="1863"/>
      <c r="BD173" s="1863"/>
      <c r="BE173" s="1863"/>
      <c r="BF173" s="1863"/>
      <c r="BG173" s="1863"/>
      <c r="BH173" s="1863"/>
      <c r="BI173" s="1863"/>
      <c r="BJ173" s="1863"/>
      <c r="BK173" s="1863"/>
      <c r="BL173" s="1863"/>
      <c r="BM173" s="1863"/>
      <c r="BN173" s="1863"/>
      <c r="BO173" s="1863"/>
      <c r="BP173" s="1863"/>
      <c r="BQ173" s="1863"/>
      <c r="BR173" s="1863"/>
      <c r="BS173" s="1863"/>
      <c r="BT173" s="1863"/>
      <c r="BU173" s="1863"/>
      <c r="BV173" s="1863"/>
      <c r="BW173" s="1863"/>
      <c r="BX173" s="1863"/>
      <c r="BY173" s="1863"/>
      <c r="BZ173" s="1863"/>
      <c r="CA173" s="1863"/>
      <c r="CB173" s="1863"/>
      <c r="CC173" s="1863"/>
      <c r="CD173" s="1863"/>
      <c r="CE173" s="1863"/>
      <c r="CF173" s="10252"/>
    </row>
    <row customHeight="1" ht="5.25" hidden="1">
      <c r="A174" s="2020"/>
      <c r="B174" s="1863"/>
      <c r="C174" s="1863"/>
      <c r="D174" s="2806"/>
      <c r="E174" s="862"/>
      <c r="F174" s="862"/>
      <c r="G174" s="862"/>
      <c r="H174" s="862"/>
      <c r="I174" s="862"/>
      <c r="J174" s="862"/>
      <c r="K174" s="862"/>
      <c r="L174" s="862"/>
      <c r="M174" s="862"/>
      <c r="N174" s="862"/>
      <c r="O174" s="862"/>
      <c r="P174" s="862"/>
      <c r="Q174" s="862"/>
      <c r="R174" s="862"/>
      <c r="S174" s="863"/>
      <c r="T174" s="945"/>
      <c r="U174" s="2601"/>
      <c r="V174" s="2601"/>
      <c r="W174" s="1863"/>
      <c r="X174" s="1863"/>
      <c r="Y174" s="1863"/>
      <c r="Z174" s="1863"/>
      <c r="AA174" s="1863"/>
      <c r="AB174" s="1863"/>
      <c r="AC174" s="1264"/>
      <c r="AD174" s="1265"/>
      <c r="AE174" s="1863"/>
      <c r="AF174" s="1863"/>
      <c r="AG174" s="1863"/>
      <c r="AH174" s="1863"/>
      <c r="AI174" s="1863"/>
      <c r="AJ174" s="1863"/>
      <c r="AK174" s="1863"/>
      <c r="AL174" s="1863"/>
      <c r="AM174" s="1863"/>
      <c r="AN174" s="1863"/>
      <c r="AO174" s="1863"/>
      <c r="AP174" s="1863"/>
      <c r="AQ174" s="1863"/>
      <c r="AR174" s="1863"/>
      <c r="AS174" s="1863"/>
      <c r="AT174" s="1863"/>
      <c r="AU174" s="1863"/>
      <c r="AV174" s="1863"/>
      <c r="AW174" s="1863"/>
      <c r="AX174" s="1863"/>
      <c r="AY174" s="1863"/>
      <c r="AZ174" s="1863"/>
      <c r="BA174" s="1863"/>
      <c r="BB174" s="1863"/>
      <c r="BC174" s="1863"/>
      <c r="BD174" s="1863"/>
      <c r="BE174" s="1863"/>
      <c r="BF174" s="1863"/>
      <c r="BG174" s="1863"/>
      <c r="BH174" s="1863"/>
      <c r="BI174" s="1863"/>
      <c r="BJ174" s="1863"/>
      <c r="BK174" s="1863"/>
      <c r="BL174" s="1863"/>
      <c r="BM174" s="1863"/>
      <c r="BN174" s="1863"/>
      <c r="BO174" s="1863"/>
      <c r="BP174" s="1863"/>
      <c r="BQ174" s="1863"/>
      <c r="BR174" s="1863"/>
      <c r="BS174" s="1863"/>
      <c r="BT174" s="1863"/>
      <c r="BU174" s="1863"/>
      <c r="BV174" s="1863"/>
      <c r="BW174" s="1863"/>
      <c r="BX174" s="1863"/>
      <c r="BY174" s="1863"/>
      <c r="BZ174" s="1863"/>
      <c r="CA174" s="1863"/>
      <c r="CB174" s="1863"/>
      <c r="CC174" s="1863"/>
      <c r="CD174" s="1863"/>
      <c r="CE174" s="1863"/>
      <c r="CF174" s="10252"/>
    </row>
    <row customHeight="1" ht="5.25" hidden="1">
      <c r="A175" s="2020"/>
      <c r="B175" s="1863"/>
      <c r="C175" s="1863"/>
      <c r="D175" s="2807"/>
      <c r="E175" s="1270"/>
      <c r="F175" s="1271"/>
      <c r="G175" s="1271"/>
      <c r="H175" s="1272"/>
      <c r="I175" s="1272"/>
      <c r="J175" s="1272"/>
      <c r="K175" s="1272"/>
      <c r="L175" s="1272"/>
      <c r="M175" s="1272"/>
      <c r="N175" s="1272"/>
      <c r="O175" s="1272"/>
      <c r="P175" s="1272"/>
      <c r="Q175" s="1272"/>
      <c r="R175" s="1173"/>
      <c r="S175" s="1273"/>
      <c r="T175" s="945"/>
      <c r="U175" s="2601"/>
      <c r="V175" s="2601"/>
      <c r="W175" s="1863"/>
      <c r="X175" s="1863"/>
      <c r="Y175" s="1863"/>
      <c r="Z175" s="1863"/>
      <c r="AA175" s="1863"/>
      <c r="AB175" s="1863"/>
      <c r="AC175" s="1264"/>
      <c r="AD175" s="1265"/>
      <c r="AE175" s="1863"/>
      <c r="AF175" s="1863"/>
      <c r="AG175" s="1863"/>
      <c r="AH175" s="1863"/>
      <c r="AI175" s="1863"/>
      <c r="AJ175" s="1863"/>
      <c r="AK175" s="1863"/>
      <c r="AL175" s="1863"/>
      <c r="AM175" s="1863"/>
      <c r="AN175" s="1863"/>
      <c r="AO175" s="1863"/>
      <c r="AP175" s="1863"/>
      <c r="AQ175" s="1863"/>
      <c r="AR175" s="1863"/>
      <c r="AS175" s="1863"/>
      <c r="AT175" s="1863"/>
      <c r="AU175" s="1863"/>
      <c r="AV175" s="1863"/>
      <c r="AW175" s="1863"/>
      <c r="AX175" s="1863"/>
      <c r="AY175" s="1863"/>
      <c r="AZ175" s="1863"/>
      <c r="BA175" s="1863"/>
      <c r="BB175" s="1863"/>
      <c r="BC175" s="1863"/>
      <c r="BD175" s="1863"/>
      <c r="BE175" s="1863"/>
      <c r="BF175" s="1863"/>
      <c r="BG175" s="1863"/>
      <c r="BH175" s="1863"/>
      <c r="BI175" s="1863"/>
      <c r="BJ175" s="1863"/>
      <c r="BK175" s="1863"/>
      <c r="BL175" s="1863"/>
      <c r="BM175" s="1863"/>
      <c r="BN175" s="1863"/>
      <c r="BO175" s="1863"/>
      <c r="BP175" s="1863"/>
      <c r="BQ175" s="1863"/>
      <c r="BR175" s="1863"/>
      <c r="BS175" s="1863"/>
      <c r="BT175" s="1863"/>
      <c r="BU175" s="1863"/>
      <c r="BV175" s="1863"/>
      <c r="BW175" s="1863"/>
      <c r="BX175" s="1863"/>
      <c r="BY175" s="1863"/>
      <c r="BZ175" s="1863"/>
      <c r="CA175" s="1863"/>
      <c r="CB175" s="1863"/>
      <c r="CC175" s="1863"/>
      <c r="CD175" s="1863"/>
      <c r="CE175" s="1863"/>
      <c r="CF175" s="10252"/>
    </row>
    <row customHeight="1" ht="15" hidden="1">
      <c r="A176" s="850" t="s">
        <v>652</v>
      </c>
      <c r="B176" s="851"/>
      <c r="C176" s="851" t="s">
        <v>22</v>
      </c>
      <c r="D176" s="2805" t="s">
        <v>732</v>
      </c>
      <c r="E176" s="2604" t="s">
        <v>111</v>
      </c>
      <c r="F176" s="2605"/>
      <c r="G176" s="2606"/>
      <c r="H176" s="2610">
        <f>IF(A176="","",INDEX(DIFFERENTIATION_UNMERGE_VD,MATCH(A176,DIFFERENTIATION_ID_DIFF,0)))</f>
      </c>
      <c r="I176" s="2610"/>
      <c r="J176" s="2610"/>
      <c r="K176" s="2610"/>
      <c r="L176" s="2610"/>
      <c r="M176" s="2610"/>
      <c r="N176" s="2610"/>
      <c r="O176" s="2610"/>
      <c r="P176" s="2610"/>
      <c r="Q176" s="2610"/>
      <c r="R176" s="2610"/>
      <c r="S176" s="946"/>
      <c r="T176" s="943"/>
      <c r="U176" s="852"/>
      <c r="V176" s="852"/>
      <c r="W176" s="853"/>
      <c r="X176" s="853"/>
      <c r="Y176" s="853"/>
      <c r="Z176" s="853"/>
      <c r="AA176" s="854"/>
      <c r="AB176" s="855"/>
      <c r="AC176" s="2602"/>
      <c r="AD176" s="856"/>
      <c r="AE176" s="857" t="s">
        <v>22</v>
      </c>
      <c r="AF176" s="857"/>
      <c r="AG176" s="858" t="s">
        <v>709</v>
      </c>
      <c r="AH176" s="859">
        <v>3</v>
      </c>
      <c r="AI176" s="852"/>
      <c r="AJ176" s="852"/>
      <c r="AK176" s="852"/>
      <c r="AL176" s="852"/>
      <c r="AM176" s="852"/>
      <c r="AN176" s="852"/>
      <c r="AO176" s="852"/>
      <c r="AP176" s="852"/>
      <c r="AQ176" s="852"/>
      <c r="AR176" s="852"/>
      <c r="AS176" s="852"/>
      <c r="AT176" s="852"/>
      <c r="AU176" s="852"/>
      <c r="AV176" s="852"/>
      <c r="AW176" s="852"/>
      <c r="AX176" s="852"/>
      <c r="AY176" s="852"/>
      <c r="AZ176" s="852"/>
      <c r="BA176" s="852"/>
      <c r="BB176" s="852"/>
      <c r="BC176" s="852"/>
      <c r="BD176" s="852"/>
      <c r="BE176" s="852"/>
      <c r="BF176" s="852"/>
      <c r="BG176" s="852"/>
      <c r="BH176" s="852"/>
      <c r="BI176" s="852"/>
      <c r="BJ176" s="852"/>
      <c r="BK176" s="852"/>
      <c r="BL176" s="852"/>
      <c r="BM176" s="852"/>
      <c r="BN176" s="852"/>
      <c r="BO176" s="852"/>
      <c r="BP176" s="852"/>
      <c r="BQ176" s="852"/>
      <c r="BR176" s="852"/>
      <c r="BS176" s="852"/>
      <c r="BT176" s="852"/>
      <c r="BU176" s="852"/>
      <c r="BV176" s="853"/>
      <c r="BW176" s="853"/>
      <c r="BX176" s="853"/>
      <c r="BY176" s="853"/>
      <c r="BZ176" s="853"/>
      <c r="CA176" s="853"/>
      <c r="CB176" s="853"/>
      <c r="CC176" s="853"/>
      <c r="CD176" s="853"/>
      <c r="CE176" s="853"/>
      <c r="CF176" s="10251"/>
    </row>
    <row customHeight="1" ht="15" hidden="1">
      <c r="A177" s="850"/>
      <c r="B177" s="851"/>
      <c r="C177" s="851"/>
      <c r="D177" s="2806"/>
      <c r="E177" s="2604" t="s">
        <v>664</v>
      </c>
      <c r="F177" s="2605"/>
      <c r="G177" s="2606"/>
      <c r="H177" s="2610">
        <f>IF(A176="","",INDEX(DIFFERENTIATION_UNMERGE_AREA,MATCH(A176,DIFFERENTIATION_ID_DIFF,0)))</f>
      </c>
      <c r="I177" s="2610"/>
      <c r="J177" s="2610"/>
      <c r="K177" s="2610"/>
      <c r="L177" s="2610"/>
      <c r="M177" s="2610"/>
      <c r="N177" s="2610"/>
      <c r="O177" s="2610"/>
      <c r="P177" s="2610"/>
      <c r="Q177" s="2610"/>
      <c r="R177" s="2610"/>
      <c r="S177" s="946"/>
      <c r="T177" s="943"/>
      <c r="U177" s="852"/>
      <c r="V177" s="852"/>
      <c r="W177" s="853"/>
      <c r="X177" s="853"/>
      <c r="Y177" s="853"/>
      <c r="Z177" s="853"/>
      <c r="AA177" s="854"/>
      <c r="AB177" s="855"/>
      <c r="AC177" s="2602"/>
      <c r="AD177" s="856"/>
      <c r="AE177" s="857"/>
      <c r="AF177" s="857"/>
      <c r="AG177" s="858"/>
      <c r="AH177" s="859"/>
      <c r="AI177" s="852"/>
      <c r="AJ177" s="852"/>
      <c r="AK177" s="852"/>
      <c r="AL177" s="852"/>
      <c r="AM177" s="852"/>
      <c r="AN177" s="852"/>
      <c r="AO177" s="852"/>
      <c r="AP177" s="852"/>
      <c r="AQ177" s="852"/>
      <c r="AR177" s="852"/>
      <c r="AS177" s="852"/>
      <c r="AT177" s="852"/>
      <c r="AU177" s="852"/>
      <c r="AV177" s="852"/>
      <c r="AW177" s="852"/>
      <c r="AX177" s="852"/>
      <c r="AY177" s="852"/>
      <c r="AZ177" s="852"/>
      <c r="BA177" s="852"/>
      <c r="BB177" s="852"/>
      <c r="BC177" s="852"/>
      <c r="BD177" s="852"/>
      <c r="BE177" s="852"/>
      <c r="BF177" s="852"/>
      <c r="BG177" s="852"/>
      <c r="BH177" s="852"/>
      <c r="BI177" s="852"/>
      <c r="BJ177" s="852"/>
      <c r="BK177" s="852"/>
      <c r="BL177" s="852"/>
      <c r="BM177" s="852"/>
      <c r="BN177" s="852"/>
      <c r="BO177" s="852"/>
      <c r="BP177" s="852"/>
      <c r="BQ177" s="852"/>
      <c r="BR177" s="852"/>
      <c r="BS177" s="852"/>
      <c r="BT177" s="852"/>
      <c r="BU177" s="852"/>
      <c r="BV177" s="853"/>
      <c r="BW177" s="853"/>
      <c r="BX177" s="853"/>
      <c r="BY177" s="853"/>
      <c r="BZ177" s="853"/>
      <c r="CA177" s="853"/>
      <c r="CB177" s="853"/>
      <c r="CC177" s="853"/>
      <c r="CD177" s="853"/>
      <c r="CE177" s="853"/>
      <c r="CF177" s="10251"/>
    </row>
    <row customHeight="1" ht="15" hidden="1">
      <c r="A178" s="850"/>
      <c r="B178" s="851"/>
      <c r="C178" s="851"/>
      <c r="D178" s="2806"/>
      <c r="E178" s="2604" t="s">
        <v>665</v>
      </c>
      <c r="F178" s="2605"/>
      <c r="G178" s="2606"/>
      <c r="H178" s="2610">
        <f>IF(A176="","",INDEX(DIFFERENTIATION_UNMERGE_SYSTEM,MATCH(A176,DIFFERENTIATION_ID_DIFF,0)))</f>
      </c>
      <c r="I178" s="2610"/>
      <c r="J178" s="2610"/>
      <c r="K178" s="2610"/>
      <c r="L178" s="2610"/>
      <c r="M178" s="2610"/>
      <c r="N178" s="2610"/>
      <c r="O178" s="2610"/>
      <c r="P178" s="2610"/>
      <c r="Q178" s="2610"/>
      <c r="R178" s="2610"/>
      <c r="S178" s="946"/>
      <c r="T178" s="943"/>
      <c r="U178" s="852"/>
      <c r="V178" s="852"/>
      <c r="W178" s="853"/>
      <c r="X178" s="853"/>
      <c r="Y178" s="853"/>
      <c r="Z178" s="853"/>
      <c r="AA178" s="854"/>
      <c r="AB178" s="855"/>
      <c r="AC178" s="2602"/>
      <c r="AD178" s="856"/>
      <c r="AE178" s="857"/>
      <c r="AF178" s="857"/>
      <c r="AG178" s="858"/>
      <c r="AH178" s="859"/>
      <c r="AI178" s="852"/>
      <c r="AJ178" s="852"/>
      <c r="AK178" s="852"/>
      <c r="AL178" s="852"/>
      <c r="AM178" s="852"/>
      <c r="AN178" s="852"/>
      <c r="AO178" s="852"/>
      <c r="AP178" s="852"/>
      <c r="AQ178" s="852"/>
      <c r="AR178" s="852"/>
      <c r="AS178" s="852"/>
      <c r="AT178" s="852"/>
      <c r="AU178" s="852"/>
      <c r="AV178" s="852"/>
      <c r="AW178" s="852"/>
      <c r="AX178" s="852"/>
      <c r="AY178" s="852"/>
      <c r="AZ178" s="852"/>
      <c r="BA178" s="852"/>
      <c r="BB178" s="852"/>
      <c r="BC178" s="852"/>
      <c r="BD178" s="852"/>
      <c r="BE178" s="852"/>
      <c r="BF178" s="852"/>
      <c r="BG178" s="852"/>
      <c r="BH178" s="852"/>
      <c r="BI178" s="852"/>
      <c r="BJ178" s="852"/>
      <c r="BK178" s="852"/>
      <c r="BL178" s="852"/>
      <c r="BM178" s="852"/>
      <c r="BN178" s="852"/>
      <c r="BO178" s="852"/>
      <c r="BP178" s="852"/>
      <c r="BQ178" s="852"/>
      <c r="BR178" s="852"/>
      <c r="BS178" s="852"/>
      <c r="BT178" s="852"/>
      <c r="BU178" s="852"/>
      <c r="BV178" s="853"/>
      <c r="BW178" s="853"/>
      <c r="BX178" s="853"/>
      <c r="BY178" s="853"/>
      <c r="BZ178" s="853"/>
      <c r="CA178" s="853"/>
      <c r="CB178" s="853"/>
      <c r="CC178" s="853"/>
      <c r="CD178" s="853"/>
      <c r="CE178" s="853"/>
      <c r="CF178" s="10251"/>
    </row>
    <row customHeight="1" ht="24.75" hidden="1">
      <c r="A179" s="2033"/>
      <c r="B179" s="1387"/>
      <c r="C179" s="639"/>
      <c r="D179" s="2806"/>
      <c r="E179" s="2603" t="s">
        <v>710</v>
      </c>
      <c r="F179" s="2603"/>
      <c r="G179" s="2603"/>
      <c r="H179" s="2603"/>
      <c r="I179" s="2603"/>
      <c r="J179" s="2603"/>
      <c r="K179" s="2603"/>
      <c r="L179" s="2603"/>
      <c r="M179" s="2603"/>
      <c r="N179" s="2603"/>
      <c r="O179" s="2603"/>
      <c r="P179" s="2603"/>
      <c r="Q179" s="785">
        <f>SUMIF(T180:T181,"i",Q180:Q181)</f>
        <v>0</v>
      </c>
      <c r="R179" s="1244"/>
      <c r="S179" s="2025" t="s">
        <v>711</v>
      </c>
      <c r="T179" s="944" t="s">
        <v>712</v>
      </c>
      <c r="U179" s="2601">
        <v>1</v>
      </c>
      <c r="V179" s="2601" t="s">
        <v>675</v>
      </c>
      <c r="W179" s="1387"/>
      <c r="X179" s="1387"/>
      <c r="Y179" s="1387"/>
      <c r="Z179" s="1387"/>
      <c r="AA179" s="1863"/>
      <c r="AB179" s="1387"/>
      <c r="AC179" s="2602"/>
      <c r="AD179" s="856"/>
      <c r="AE179" s="1387"/>
      <c r="AF179" s="1387"/>
      <c r="AG179" s="1863"/>
      <c r="AH179" s="1863"/>
      <c r="AI179" s="1863"/>
      <c r="AJ179" s="1863"/>
      <c r="AK179" s="1863"/>
      <c r="AL179" s="1863"/>
      <c r="AM179" s="1863"/>
      <c r="AN179" s="1863"/>
      <c r="AO179" s="1863"/>
      <c r="AP179" s="1863"/>
      <c r="AQ179" s="1863"/>
      <c r="AR179" s="1863"/>
      <c r="AS179" s="1863"/>
      <c r="AT179" s="1863"/>
      <c r="AU179" s="1863"/>
      <c r="AV179" s="1863"/>
      <c r="AW179" s="1863"/>
      <c r="AX179" s="1863"/>
      <c r="AY179" s="1863"/>
      <c r="AZ179" s="1863"/>
      <c r="BA179" s="1863"/>
      <c r="BB179" s="1863"/>
      <c r="BC179" s="1863"/>
      <c r="BD179" s="1863"/>
      <c r="BE179" s="1863"/>
      <c r="BF179" s="1863"/>
      <c r="BG179" s="1863"/>
      <c r="BH179" s="1863"/>
      <c r="BI179" s="1863"/>
      <c r="BJ179" s="1863"/>
      <c r="BK179" s="1863"/>
      <c r="BL179" s="1863"/>
      <c r="BM179" s="1863"/>
      <c r="BN179" s="1863"/>
      <c r="BO179" s="1863"/>
      <c r="BP179" s="1863"/>
      <c r="BQ179" s="1863"/>
      <c r="BR179" s="1863"/>
      <c r="BS179" s="1863"/>
      <c r="BT179" s="1863"/>
      <c r="BU179" s="1863"/>
      <c r="BV179" s="1387"/>
      <c r="BW179" s="1387"/>
      <c r="BX179" s="1387"/>
      <c r="BY179" s="1387"/>
      <c r="BZ179" s="1387"/>
      <c r="CA179" s="1387"/>
      <c r="CB179" s="1387"/>
      <c r="CC179" s="1387"/>
      <c r="CD179" s="1387"/>
      <c r="CE179" s="1387"/>
      <c r="CF179" s="10251"/>
    </row>
    <row customHeight="1" ht="11.25" hidden="1">
      <c r="A180" s="2020"/>
      <c r="B180" s="1863"/>
      <c r="C180" s="1863"/>
      <c r="D180" s="2806"/>
      <c r="E180" s="862"/>
      <c r="F180" s="862">
        <v>0</v>
      </c>
      <c r="G180" s="862"/>
      <c r="H180" s="862"/>
      <c r="I180" s="862"/>
      <c r="J180" s="862"/>
      <c r="K180" s="862"/>
      <c r="L180" s="862"/>
      <c r="M180" s="862"/>
      <c r="N180" s="862"/>
      <c r="O180" s="862"/>
      <c r="P180" s="862"/>
      <c r="Q180" s="862"/>
      <c r="R180" s="862"/>
      <c r="S180" s="863"/>
      <c r="T180" s="945"/>
      <c r="U180" s="2601"/>
      <c r="V180" s="2601"/>
      <c r="W180" s="1863"/>
      <c r="X180" s="1863"/>
      <c r="Y180" s="1863"/>
      <c r="Z180" s="1863"/>
      <c r="AA180" s="1863"/>
      <c r="AB180" s="1387"/>
      <c r="AC180" s="2602"/>
      <c r="AD180" s="856"/>
      <c r="AE180" s="1387"/>
      <c r="AF180" s="1387"/>
      <c r="AG180" s="1863"/>
      <c r="AH180" s="1863"/>
      <c r="AI180" s="1863"/>
      <c r="AJ180" s="1863"/>
      <c r="AK180" s="1863"/>
      <c r="AL180" s="1863"/>
      <c r="AM180" s="1863"/>
      <c r="AN180" s="1863"/>
      <c r="AO180" s="1863"/>
      <c r="AP180" s="1863"/>
      <c r="AQ180" s="1863"/>
      <c r="AR180" s="1863"/>
      <c r="AS180" s="1863"/>
      <c r="AT180" s="1863"/>
      <c r="AU180" s="1863"/>
      <c r="AV180" s="1863"/>
      <c r="AW180" s="1863"/>
      <c r="AX180" s="1863"/>
      <c r="AY180" s="1863"/>
      <c r="AZ180" s="1863"/>
      <c r="BA180" s="1863"/>
      <c r="BB180" s="1863"/>
      <c r="BC180" s="1863"/>
      <c r="BD180" s="1863"/>
      <c r="BE180" s="1863"/>
      <c r="BF180" s="1863"/>
      <c r="BG180" s="1863"/>
      <c r="BH180" s="1863"/>
      <c r="BI180" s="1863"/>
      <c r="BJ180" s="1863"/>
      <c r="BK180" s="1863"/>
      <c r="BL180" s="1863"/>
      <c r="BM180" s="1863"/>
      <c r="BN180" s="1863"/>
      <c r="BO180" s="1863"/>
      <c r="BP180" s="1863"/>
      <c r="BQ180" s="1863"/>
      <c r="BR180" s="1863"/>
      <c r="BS180" s="1863"/>
      <c r="BT180" s="1863"/>
      <c r="BU180" s="1863"/>
      <c r="BV180" s="1863"/>
      <c r="BW180" s="1863"/>
      <c r="BX180" s="1863"/>
      <c r="BY180" s="1863"/>
      <c r="BZ180" s="1863"/>
      <c r="CA180" s="1863"/>
      <c r="CB180" s="1863"/>
      <c r="CC180" s="1863"/>
      <c r="CD180" s="1863"/>
      <c r="CE180" s="1863"/>
      <c r="CF180" s="10251"/>
    </row>
    <row customHeight="1" ht="11.25" hidden="1">
      <c r="A181" s="2033"/>
      <c r="B181" s="1387"/>
      <c r="C181" s="639"/>
      <c r="D181" s="2806"/>
      <c r="E181" s="876" t="s">
        <v>22</v>
      </c>
      <c r="F181" s="1395" t="s">
        <v>22</v>
      </c>
      <c r="G181" s="1395" t="s">
        <v>715</v>
      </c>
      <c r="H181" s="878" t="s">
        <v>22</v>
      </c>
      <c r="I181" s="878"/>
      <c r="J181" s="878"/>
      <c r="K181" s="878"/>
      <c r="L181" s="878"/>
      <c r="M181" s="878"/>
      <c r="N181" s="878"/>
      <c r="O181" s="878"/>
      <c r="P181" s="878"/>
      <c r="Q181" s="878"/>
      <c r="R181" s="879"/>
      <c r="S181" s="880"/>
      <c r="T181" s="945"/>
      <c r="U181" s="2601"/>
      <c r="V181" s="2601"/>
      <c r="W181" s="1387"/>
      <c r="X181" s="1387"/>
      <c r="Y181" s="1387"/>
      <c r="Z181" s="1387"/>
      <c r="AA181" s="1863"/>
      <c r="AB181" s="1387"/>
      <c r="AC181" s="2602"/>
      <c r="AD181" s="856"/>
      <c r="AE181" s="1387"/>
      <c r="AF181" s="1387"/>
      <c r="AG181" s="1863"/>
      <c r="AH181" s="1863"/>
      <c r="AI181" s="1863"/>
      <c r="AJ181" s="1863"/>
      <c r="AK181" s="1863"/>
      <c r="AL181" s="1863"/>
      <c r="AM181" s="1863"/>
      <c r="AN181" s="1863"/>
      <c r="AO181" s="1863"/>
      <c r="AP181" s="1863"/>
      <c r="AQ181" s="1863"/>
      <c r="AR181" s="1863"/>
      <c r="AS181" s="1863"/>
      <c r="AT181" s="1863"/>
      <c r="AU181" s="1863"/>
      <c r="AV181" s="1863"/>
      <c r="AW181" s="1863"/>
      <c r="AX181" s="1863"/>
      <c r="AY181" s="1863"/>
      <c r="AZ181" s="1863"/>
      <c r="BA181" s="1863"/>
      <c r="BB181" s="1863"/>
      <c r="BC181" s="1863"/>
      <c r="BD181" s="1863"/>
      <c r="BE181" s="1863"/>
      <c r="BF181" s="1863"/>
      <c r="BG181" s="1863"/>
      <c r="BH181" s="1863"/>
      <c r="BI181" s="1863"/>
      <c r="BJ181" s="1863"/>
      <c r="BK181" s="1863"/>
      <c r="BL181" s="1863"/>
      <c r="BM181" s="1863"/>
      <c r="BN181" s="1863"/>
      <c r="BO181" s="1863"/>
      <c r="BP181" s="1863"/>
      <c r="BQ181" s="1863"/>
      <c r="BR181" s="1863"/>
      <c r="BS181" s="1863"/>
      <c r="BT181" s="1863"/>
      <c r="BU181" s="1863"/>
      <c r="BV181" s="1387"/>
      <c r="BW181" s="1387"/>
      <c r="BX181" s="1387"/>
      <c r="BY181" s="1387"/>
      <c r="BZ181" s="1387"/>
      <c r="CA181" s="1387"/>
      <c r="CB181" s="1387"/>
      <c r="CC181" s="1387"/>
      <c r="CD181" s="1387"/>
      <c r="CE181" s="1387"/>
      <c r="CF181" s="10251"/>
    </row>
    <row customHeight="1" ht="5.25" hidden="1">
      <c r="A182" s="2020"/>
      <c r="B182" s="1863"/>
      <c r="C182" s="1863"/>
      <c r="D182" s="2806"/>
      <c r="E182" s="1266"/>
      <c r="F182" s="1266"/>
      <c r="G182" s="1266"/>
      <c r="H182" s="1266"/>
      <c r="I182" s="1266"/>
      <c r="J182" s="1266"/>
      <c r="K182" s="1266"/>
      <c r="L182" s="1266"/>
      <c r="M182" s="1266"/>
      <c r="N182" s="1266"/>
      <c r="O182" s="1266"/>
      <c r="P182" s="1266"/>
      <c r="Q182" s="1267"/>
      <c r="R182" s="1268"/>
      <c r="S182" s="1269"/>
      <c r="T182" s="944" t="s">
        <v>712</v>
      </c>
      <c r="U182" s="2601">
        <v>1</v>
      </c>
      <c r="V182" s="2601" t="s">
        <v>675</v>
      </c>
      <c r="W182" s="1863"/>
      <c r="X182" s="1863"/>
      <c r="Y182" s="1863"/>
      <c r="Z182" s="1863"/>
      <c r="AA182" s="1863"/>
      <c r="AB182" s="1863"/>
      <c r="AC182" s="1264"/>
      <c r="AD182" s="1265"/>
      <c r="AE182" s="1863"/>
      <c r="AF182" s="1863"/>
      <c r="AG182" s="1863"/>
      <c r="AH182" s="1863"/>
      <c r="AI182" s="1863"/>
      <c r="AJ182" s="1863"/>
      <c r="AK182" s="1863"/>
      <c r="AL182" s="1863"/>
      <c r="AM182" s="1863"/>
      <c r="AN182" s="1863"/>
      <c r="AO182" s="1863"/>
      <c r="AP182" s="1863"/>
      <c r="AQ182" s="1863"/>
      <c r="AR182" s="1863"/>
      <c r="AS182" s="1863"/>
      <c r="AT182" s="1863"/>
      <c r="AU182" s="1863"/>
      <c r="AV182" s="1863"/>
      <c r="AW182" s="1863"/>
      <c r="AX182" s="1863"/>
      <c r="AY182" s="1863"/>
      <c r="AZ182" s="1863"/>
      <c r="BA182" s="1863"/>
      <c r="BB182" s="1863"/>
      <c r="BC182" s="1863"/>
      <c r="BD182" s="1863"/>
      <c r="BE182" s="1863"/>
      <c r="BF182" s="1863"/>
      <c r="BG182" s="1863"/>
      <c r="BH182" s="1863"/>
      <c r="BI182" s="1863"/>
      <c r="BJ182" s="1863"/>
      <c r="BK182" s="1863"/>
      <c r="BL182" s="1863"/>
      <c r="BM182" s="1863"/>
      <c r="BN182" s="1863"/>
      <c r="BO182" s="1863"/>
      <c r="BP182" s="1863"/>
      <c r="BQ182" s="1863"/>
      <c r="BR182" s="1863"/>
      <c r="BS182" s="1863"/>
      <c r="BT182" s="1863"/>
      <c r="BU182" s="1863"/>
      <c r="BV182" s="1863"/>
      <c r="BW182" s="1863"/>
      <c r="BX182" s="1863"/>
      <c r="BY182" s="1863"/>
      <c r="BZ182" s="1863"/>
      <c r="CA182" s="1863"/>
      <c r="CB182" s="1863"/>
      <c r="CC182" s="1863"/>
      <c r="CD182" s="1863"/>
      <c r="CE182" s="1863"/>
      <c r="CF182" s="10252"/>
    </row>
    <row customHeight="1" ht="5.25" hidden="1">
      <c r="A183" s="2020"/>
      <c r="B183" s="1863"/>
      <c r="C183" s="1863"/>
      <c r="D183" s="2806"/>
      <c r="E183" s="862"/>
      <c r="F183" s="862"/>
      <c r="G183" s="862"/>
      <c r="H183" s="862"/>
      <c r="I183" s="862"/>
      <c r="J183" s="862"/>
      <c r="K183" s="862"/>
      <c r="L183" s="862"/>
      <c r="M183" s="862"/>
      <c r="N183" s="862"/>
      <c r="O183" s="862"/>
      <c r="P183" s="862"/>
      <c r="Q183" s="862"/>
      <c r="R183" s="862"/>
      <c r="S183" s="863"/>
      <c r="T183" s="945"/>
      <c r="U183" s="2601"/>
      <c r="V183" s="2601"/>
      <c r="W183" s="1863"/>
      <c r="X183" s="1863"/>
      <c r="Y183" s="1863"/>
      <c r="Z183" s="1863"/>
      <c r="AA183" s="1863"/>
      <c r="AB183" s="1863"/>
      <c r="AC183" s="1264"/>
      <c r="AD183" s="1265"/>
      <c r="AE183" s="1863"/>
      <c r="AF183" s="1863"/>
      <c r="AG183" s="1863"/>
      <c r="AH183" s="1863"/>
      <c r="AI183" s="1863"/>
      <c r="AJ183" s="1863"/>
      <c r="AK183" s="1863"/>
      <c r="AL183" s="1863"/>
      <c r="AM183" s="1863"/>
      <c r="AN183" s="1863"/>
      <c r="AO183" s="1863"/>
      <c r="AP183" s="1863"/>
      <c r="AQ183" s="1863"/>
      <c r="AR183" s="1863"/>
      <c r="AS183" s="1863"/>
      <c r="AT183" s="1863"/>
      <c r="AU183" s="1863"/>
      <c r="AV183" s="1863"/>
      <c r="AW183" s="1863"/>
      <c r="AX183" s="1863"/>
      <c r="AY183" s="1863"/>
      <c r="AZ183" s="1863"/>
      <c r="BA183" s="1863"/>
      <c r="BB183" s="1863"/>
      <c r="BC183" s="1863"/>
      <c r="BD183" s="1863"/>
      <c r="BE183" s="1863"/>
      <c r="BF183" s="1863"/>
      <c r="BG183" s="1863"/>
      <c r="BH183" s="1863"/>
      <c r="BI183" s="1863"/>
      <c r="BJ183" s="1863"/>
      <c r="BK183" s="1863"/>
      <c r="BL183" s="1863"/>
      <c r="BM183" s="1863"/>
      <c r="BN183" s="1863"/>
      <c r="BO183" s="1863"/>
      <c r="BP183" s="1863"/>
      <c r="BQ183" s="1863"/>
      <c r="BR183" s="1863"/>
      <c r="BS183" s="1863"/>
      <c r="BT183" s="1863"/>
      <c r="BU183" s="1863"/>
      <c r="BV183" s="1863"/>
      <c r="BW183" s="1863"/>
      <c r="BX183" s="1863"/>
      <c r="BY183" s="1863"/>
      <c r="BZ183" s="1863"/>
      <c r="CA183" s="1863"/>
      <c r="CB183" s="1863"/>
      <c r="CC183" s="1863"/>
      <c r="CD183" s="1863"/>
      <c r="CE183" s="1863"/>
      <c r="CF183" s="10252"/>
    </row>
    <row customHeight="1" ht="5.25" hidden="1">
      <c r="A184" s="2020"/>
      <c r="B184" s="1863"/>
      <c r="C184" s="1863"/>
      <c r="D184" s="2807"/>
      <c r="E184" s="1270"/>
      <c r="F184" s="1271"/>
      <c r="G184" s="1271"/>
      <c r="H184" s="1272"/>
      <c r="I184" s="1272"/>
      <c r="J184" s="1272"/>
      <c r="K184" s="1272"/>
      <c r="L184" s="1272"/>
      <c r="M184" s="1272"/>
      <c r="N184" s="1272"/>
      <c r="O184" s="1272"/>
      <c r="P184" s="1272"/>
      <c r="Q184" s="1272"/>
      <c r="R184" s="1173"/>
      <c r="S184" s="1273"/>
      <c r="T184" s="945"/>
      <c r="U184" s="2601"/>
      <c r="V184" s="2601"/>
      <c r="W184" s="1863"/>
      <c r="X184" s="1863"/>
      <c r="Y184" s="1863"/>
      <c r="Z184" s="1863"/>
      <c r="AA184" s="1863"/>
      <c r="AB184" s="1863"/>
      <c r="AC184" s="1264"/>
      <c r="AD184" s="1265"/>
      <c r="AE184" s="1863"/>
      <c r="AF184" s="1863"/>
      <c r="AG184" s="1863"/>
      <c r="AH184" s="1863"/>
      <c r="AI184" s="1863"/>
      <c r="AJ184" s="1863"/>
      <c r="AK184" s="1863"/>
      <c r="AL184" s="1863"/>
      <c r="AM184" s="1863"/>
      <c r="AN184" s="1863"/>
      <c r="AO184" s="1863"/>
      <c r="AP184" s="1863"/>
      <c r="AQ184" s="1863"/>
      <c r="AR184" s="1863"/>
      <c r="AS184" s="1863"/>
      <c r="AT184" s="1863"/>
      <c r="AU184" s="1863"/>
      <c r="AV184" s="1863"/>
      <c r="AW184" s="1863"/>
      <c r="AX184" s="1863"/>
      <c r="AY184" s="1863"/>
      <c r="AZ184" s="1863"/>
      <c r="BA184" s="1863"/>
      <c r="BB184" s="1863"/>
      <c r="BC184" s="1863"/>
      <c r="BD184" s="1863"/>
      <c r="BE184" s="1863"/>
      <c r="BF184" s="1863"/>
      <c r="BG184" s="1863"/>
      <c r="BH184" s="1863"/>
      <c r="BI184" s="1863"/>
      <c r="BJ184" s="1863"/>
      <c r="BK184" s="1863"/>
      <c r="BL184" s="1863"/>
      <c r="BM184" s="1863"/>
      <c r="BN184" s="1863"/>
      <c r="BO184" s="1863"/>
      <c r="BP184" s="1863"/>
      <c r="BQ184" s="1863"/>
      <c r="BR184" s="1863"/>
      <c r="BS184" s="1863"/>
      <c r="BT184" s="1863"/>
      <c r="BU184" s="1863"/>
      <c r="BV184" s="1863"/>
      <c r="BW184" s="1863"/>
      <c r="BX184" s="1863"/>
      <c r="BY184" s="1863"/>
      <c r="BZ184" s="1863"/>
      <c r="CA184" s="1863"/>
      <c r="CB184" s="1863"/>
      <c r="CC184" s="1863"/>
      <c r="CD184" s="1863"/>
      <c r="CE184" s="1863"/>
      <c r="CF184" s="10252"/>
    </row>
    <row customHeight="1" ht="15" hidden="1">
      <c r="A185" s="850" t="s">
        <v>653</v>
      </c>
      <c r="B185" s="851"/>
      <c r="C185" s="851" t="s">
        <v>22</v>
      </c>
      <c r="D185" s="2805" t="s">
        <v>733</v>
      </c>
      <c r="E185" s="2604" t="s">
        <v>111</v>
      </c>
      <c r="F185" s="2605"/>
      <c r="G185" s="2606"/>
      <c r="H185" s="2610">
        <f>IF(A185="","",INDEX(DIFFERENTIATION_UNMERGE_VD,MATCH(A185,DIFFERENTIATION_ID_DIFF,0)))</f>
      </c>
      <c r="I185" s="2610"/>
      <c r="J185" s="2610"/>
      <c r="K185" s="2610"/>
      <c r="L185" s="2610"/>
      <c r="M185" s="2610"/>
      <c r="N185" s="2610"/>
      <c r="O185" s="2610"/>
      <c r="P185" s="2610"/>
      <c r="Q185" s="2610"/>
      <c r="R185" s="2610"/>
      <c r="S185" s="946"/>
      <c r="T185" s="943"/>
      <c r="U185" s="852"/>
      <c r="V185" s="852"/>
      <c r="W185" s="853"/>
      <c r="X185" s="853"/>
      <c r="Y185" s="853"/>
      <c r="Z185" s="853"/>
      <c r="AA185" s="854"/>
      <c r="AB185" s="855"/>
      <c r="AC185" s="2602"/>
      <c r="AD185" s="856"/>
      <c r="AE185" s="857" t="s">
        <v>22</v>
      </c>
      <c r="AF185" s="857"/>
      <c r="AG185" s="858" t="s">
        <v>709</v>
      </c>
      <c r="AH185" s="859">
        <v>3</v>
      </c>
      <c r="AI185" s="852"/>
      <c r="AJ185" s="852"/>
      <c r="AK185" s="852"/>
      <c r="AL185" s="852"/>
      <c r="AM185" s="852"/>
      <c r="AN185" s="852"/>
      <c r="AO185" s="852"/>
      <c r="AP185" s="852"/>
      <c r="AQ185" s="852"/>
      <c r="AR185" s="852"/>
      <c r="AS185" s="852"/>
      <c r="AT185" s="852"/>
      <c r="AU185" s="852"/>
      <c r="AV185" s="852"/>
      <c r="AW185" s="852"/>
      <c r="AX185" s="852"/>
      <c r="AY185" s="852"/>
      <c r="AZ185" s="852"/>
      <c r="BA185" s="852"/>
      <c r="BB185" s="852"/>
      <c r="BC185" s="852"/>
      <c r="BD185" s="852"/>
      <c r="BE185" s="852"/>
      <c r="BF185" s="852"/>
      <c r="BG185" s="852"/>
      <c r="BH185" s="852"/>
      <c r="BI185" s="852"/>
      <c r="BJ185" s="852"/>
      <c r="BK185" s="852"/>
      <c r="BL185" s="852"/>
      <c r="BM185" s="852"/>
      <c r="BN185" s="852"/>
      <c r="BO185" s="852"/>
      <c r="BP185" s="852"/>
      <c r="BQ185" s="852"/>
      <c r="BR185" s="852"/>
      <c r="BS185" s="852"/>
      <c r="BT185" s="852"/>
      <c r="BU185" s="852"/>
      <c r="BV185" s="853"/>
      <c r="BW185" s="853"/>
      <c r="BX185" s="853"/>
      <c r="BY185" s="853"/>
      <c r="BZ185" s="853"/>
      <c r="CA185" s="853"/>
      <c r="CB185" s="853"/>
      <c r="CC185" s="853"/>
      <c r="CD185" s="853"/>
      <c r="CE185" s="853"/>
      <c r="CF185" s="10251"/>
    </row>
    <row customHeight="1" ht="15" hidden="1">
      <c r="A186" s="850"/>
      <c r="B186" s="851"/>
      <c r="C186" s="851"/>
      <c r="D186" s="2806"/>
      <c r="E186" s="2604" t="s">
        <v>664</v>
      </c>
      <c r="F186" s="2605"/>
      <c r="G186" s="2606"/>
      <c r="H186" s="2610">
        <f>IF(A185="","",INDEX(DIFFERENTIATION_UNMERGE_AREA,MATCH(A185,DIFFERENTIATION_ID_DIFF,0)))</f>
      </c>
      <c r="I186" s="2610"/>
      <c r="J186" s="2610"/>
      <c r="K186" s="2610"/>
      <c r="L186" s="2610"/>
      <c r="M186" s="2610"/>
      <c r="N186" s="2610"/>
      <c r="O186" s="2610"/>
      <c r="P186" s="2610"/>
      <c r="Q186" s="2610"/>
      <c r="R186" s="2610"/>
      <c r="S186" s="946"/>
      <c r="T186" s="943"/>
      <c r="U186" s="852"/>
      <c r="V186" s="852"/>
      <c r="W186" s="853"/>
      <c r="X186" s="853"/>
      <c r="Y186" s="853"/>
      <c r="Z186" s="853"/>
      <c r="AA186" s="854"/>
      <c r="AB186" s="855"/>
      <c r="AC186" s="2602"/>
      <c r="AD186" s="856"/>
      <c r="AE186" s="857"/>
      <c r="AF186" s="857"/>
      <c r="AG186" s="858"/>
      <c r="AH186" s="859"/>
      <c r="AI186" s="852"/>
      <c r="AJ186" s="852"/>
      <c r="AK186" s="852"/>
      <c r="AL186" s="852"/>
      <c r="AM186" s="852"/>
      <c r="AN186" s="852"/>
      <c r="AO186" s="852"/>
      <c r="AP186" s="852"/>
      <c r="AQ186" s="852"/>
      <c r="AR186" s="852"/>
      <c r="AS186" s="852"/>
      <c r="AT186" s="852"/>
      <c r="AU186" s="852"/>
      <c r="AV186" s="852"/>
      <c r="AW186" s="852"/>
      <c r="AX186" s="852"/>
      <c r="AY186" s="852"/>
      <c r="AZ186" s="852"/>
      <c r="BA186" s="852"/>
      <c r="BB186" s="852"/>
      <c r="BC186" s="852"/>
      <c r="BD186" s="852"/>
      <c r="BE186" s="852"/>
      <c r="BF186" s="852"/>
      <c r="BG186" s="852"/>
      <c r="BH186" s="852"/>
      <c r="BI186" s="852"/>
      <c r="BJ186" s="852"/>
      <c r="BK186" s="852"/>
      <c r="BL186" s="852"/>
      <c r="BM186" s="852"/>
      <c r="BN186" s="852"/>
      <c r="BO186" s="852"/>
      <c r="BP186" s="852"/>
      <c r="BQ186" s="852"/>
      <c r="BR186" s="852"/>
      <c r="BS186" s="852"/>
      <c r="BT186" s="852"/>
      <c r="BU186" s="852"/>
      <c r="BV186" s="853"/>
      <c r="BW186" s="853"/>
      <c r="BX186" s="853"/>
      <c r="BY186" s="853"/>
      <c r="BZ186" s="853"/>
      <c r="CA186" s="853"/>
      <c r="CB186" s="853"/>
      <c r="CC186" s="853"/>
      <c r="CD186" s="853"/>
      <c r="CE186" s="853"/>
      <c r="CF186" s="10251"/>
    </row>
    <row customHeight="1" ht="15" hidden="1">
      <c r="A187" s="850"/>
      <c r="B187" s="851"/>
      <c r="C187" s="851"/>
      <c r="D187" s="2806"/>
      <c r="E187" s="2604" t="s">
        <v>665</v>
      </c>
      <c r="F187" s="2605"/>
      <c r="G187" s="2606"/>
      <c r="H187" s="2610">
        <f>IF(A185="","",INDEX(DIFFERENTIATION_UNMERGE_SYSTEM,MATCH(A185,DIFFERENTIATION_ID_DIFF,0)))</f>
      </c>
      <c r="I187" s="2610"/>
      <c r="J187" s="2610"/>
      <c r="K187" s="2610"/>
      <c r="L187" s="2610"/>
      <c r="M187" s="2610"/>
      <c r="N187" s="2610"/>
      <c r="O187" s="2610"/>
      <c r="P187" s="2610"/>
      <c r="Q187" s="2610"/>
      <c r="R187" s="2610"/>
      <c r="S187" s="946"/>
      <c r="T187" s="943"/>
      <c r="U187" s="852"/>
      <c r="V187" s="852"/>
      <c r="W187" s="853"/>
      <c r="X187" s="853"/>
      <c r="Y187" s="853"/>
      <c r="Z187" s="853"/>
      <c r="AA187" s="854"/>
      <c r="AB187" s="855"/>
      <c r="AC187" s="2602"/>
      <c r="AD187" s="856"/>
      <c r="AE187" s="857"/>
      <c r="AF187" s="857"/>
      <c r="AG187" s="858"/>
      <c r="AH187" s="859"/>
      <c r="AI187" s="852"/>
      <c r="AJ187" s="852"/>
      <c r="AK187" s="852"/>
      <c r="AL187" s="852"/>
      <c r="AM187" s="852"/>
      <c r="AN187" s="852"/>
      <c r="AO187" s="852"/>
      <c r="AP187" s="852"/>
      <c r="AQ187" s="852"/>
      <c r="AR187" s="852"/>
      <c r="AS187" s="852"/>
      <c r="AT187" s="852"/>
      <c r="AU187" s="852"/>
      <c r="AV187" s="852"/>
      <c r="AW187" s="852"/>
      <c r="AX187" s="852"/>
      <c r="AY187" s="852"/>
      <c r="AZ187" s="852"/>
      <c r="BA187" s="852"/>
      <c r="BB187" s="852"/>
      <c r="BC187" s="852"/>
      <c r="BD187" s="852"/>
      <c r="BE187" s="852"/>
      <c r="BF187" s="852"/>
      <c r="BG187" s="852"/>
      <c r="BH187" s="852"/>
      <c r="BI187" s="852"/>
      <c r="BJ187" s="852"/>
      <c r="BK187" s="852"/>
      <c r="BL187" s="852"/>
      <c r="BM187" s="852"/>
      <c r="BN187" s="852"/>
      <c r="BO187" s="852"/>
      <c r="BP187" s="852"/>
      <c r="BQ187" s="852"/>
      <c r="BR187" s="852"/>
      <c r="BS187" s="852"/>
      <c r="BT187" s="852"/>
      <c r="BU187" s="852"/>
      <c r="BV187" s="853"/>
      <c r="BW187" s="853"/>
      <c r="BX187" s="853"/>
      <c r="BY187" s="853"/>
      <c r="BZ187" s="853"/>
      <c r="CA187" s="853"/>
      <c r="CB187" s="853"/>
      <c r="CC187" s="853"/>
      <c r="CD187" s="853"/>
      <c r="CE187" s="853"/>
      <c r="CF187" s="10251"/>
    </row>
    <row customHeight="1" ht="24.75" hidden="1">
      <c r="A188" s="2033"/>
      <c r="B188" s="1387"/>
      <c r="C188" s="639"/>
      <c r="D188" s="2806"/>
      <c r="E188" s="2603" t="s">
        <v>710</v>
      </c>
      <c r="F188" s="2603"/>
      <c r="G188" s="2603"/>
      <c r="H188" s="2603"/>
      <c r="I188" s="2603"/>
      <c r="J188" s="2603"/>
      <c r="K188" s="2603"/>
      <c r="L188" s="2603"/>
      <c r="M188" s="2603"/>
      <c r="N188" s="2603"/>
      <c r="O188" s="2603"/>
      <c r="P188" s="2603"/>
      <c r="Q188" s="785">
        <f>SUMIF(T189:T190,"i",Q189:Q190)</f>
        <v>0</v>
      </c>
      <c r="R188" s="1244"/>
      <c r="S188" s="2025" t="s">
        <v>711</v>
      </c>
      <c r="T188" s="944" t="s">
        <v>712</v>
      </c>
      <c r="U188" s="2601">
        <v>1</v>
      </c>
      <c r="V188" s="2601" t="s">
        <v>675</v>
      </c>
      <c r="W188" s="1387"/>
      <c r="X188" s="1387"/>
      <c r="Y188" s="1387"/>
      <c r="Z188" s="1387"/>
      <c r="AA188" s="1863"/>
      <c r="AB188" s="1387"/>
      <c r="AC188" s="2602"/>
      <c r="AD188" s="856"/>
      <c r="AE188" s="1387"/>
      <c r="AF188" s="1387"/>
      <c r="AG188" s="1863"/>
      <c r="AH188" s="1863"/>
      <c r="AI188" s="1863"/>
      <c r="AJ188" s="1863"/>
      <c r="AK188" s="1863"/>
      <c r="AL188" s="1863"/>
      <c r="AM188" s="1863"/>
      <c r="AN188" s="1863"/>
      <c r="AO188" s="1863"/>
      <c r="AP188" s="1863"/>
      <c r="AQ188" s="1863"/>
      <c r="AR188" s="1863"/>
      <c r="AS188" s="1863"/>
      <c r="AT188" s="1863"/>
      <c r="AU188" s="1863"/>
      <c r="AV188" s="1863"/>
      <c r="AW188" s="1863"/>
      <c r="AX188" s="1863"/>
      <c r="AY188" s="1863"/>
      <c r="AZ188" s="1863"/>
      <c r="BA188" s="1863"/>
      <c r="BB188" s="1863"/>
      <c r="BC188" s="1863"/>
      <c r="BD188" s="1863"/>
      <c r="BE188" s="1863"/>
      <c r="BF188" s="1863"/>
      <c r="BG188" s="1863"/>
      <c r="BH188" s="1863"/>
      <c r="BI188" s="1863"/>
      <c r="BJ188" s="1863"/>
      <c r="BK188" s="1863"/>
      <c r="BL188" s="1863"/>
      <c r="BM188" s="1863"/>
      <c r="BN188" s="1863"/>
      <c r="BO188" s="1863"/>
      <c r="BP188" s="1863"/>
      <c r="BQ188" s="1863"/>
      <c r="BR188" s="1863"/>
      <c r="BS188" s="1863"/>
      <c r="BT188" s="1863"/>
      <c r="BU188" s="1863"/>
      <c r="BV188" s="1387"/>
      <c r="BW188" s="1387"/>
      <c r="BX188" s="1387"/>
      <c r="BY188" s="1387"/>
      <c r="BZ188" s="1387"/>
      <c r="CA188" s="1387"/>
      <c r="CB188" s="1387"/>
      <c r="CC188" s="1387"/>
      <c r="CD188" s="1387"/>
      <c r="CE188" s="1387"/>
      <c r="CF188" s="10251"/>
    </row>
    <row customHeight="1" ht="11.25" hidden="1">
      <c r="A189" s="2020"/>
      <c r="B189" s="1863"/>
      <c r="C189" s="1863"/>
      <c r="D189" s="2806"/>
      <c r="E189" s="862"/>
      <c r="F189" s="862">
        <v>0</v>
      </c>
      <c r="G189" s="862"/>
      <c r="H189" s="862"/>
      <c r="I189" s="862"/>
      <c r="J189" s="862"/>
      <c r="K189" s="862"/>
      <c r="L189" s="862"/>
      <c r="M189" s="862"/>
      <c r="N189" s="862"/>
      <c r="O189" s="862"/>
      <c r="P189" s="862"/>
      <c r="Q189" s="862"/>
      <c r="R189" s="862"/>
      <c r="S189" s="863"/>
      <c r="T189" s="945"/>
      <c r="U189" s="2601"/>
      <c r="V189" s="2601"/>
      <c r="W189" s="1863"/>
      <c r="X189" s="1863"/>
      <c r="Y189" s="1863"/>
      <c r="Z189" s="1863"/>
      <c r="AA189" s="1863"/>
      <c r="AB189" s="1387"/>
      <c r="AC189" s="2602"/>
      <c r="AD189" s="856"/>
      <c r="AE189" s="1387"/>
      <c r="AF189" s="1387"/>
      <c r="AG189" s="1863"/>
      <c r="AH189" s="1863"/>
      <c r="AI189" s="1863"/>
      <c r="AJ189" s="1863"/>
      <c r="AK189" s="1863"/>
      <c r="AL189" s="1863"/>
      <c r="AM189" s="1863"/>
      <c r="AN189" s="1863"/>
      <c r="AO189" s="1863"/>
      <c r="AP189" s="1863"/>
      <c r="AQ189" s="1863"/>
      <c r="AR189" s="1863"/>
      <c r="AS189" s="1863"/>
      <c r="AT189" s="1863"/>
      <c r="AU189" s="1863"/>
      <c r="AV189" s="1863"/>
      <c r="AW189" s="1863"/>
      <c r="AX189" s="1863"/>
      <c r="AY189" s="1863"/>
      <c r="AZ189" s="1863"/>
      <c r="BA189" s="1863"/>
      <c r="BB189" s="1863"/>
      <c r="BC189" s="1863"/>
      <c r="BD189" s="1863"/>
      <c r="BE189" s="1863"/>
      <c r="BF189" s="1863"/>
      <c r="BG189" s="1863"/>
      <c r="BH189" s="1863"/>
      <c r="BI189" s="1863"/>
      <c r="BJ189" s="1863"/>
      <c r="BK189" s="1863"/>
      <c r="BL189" s="1863"/>
      <c r="BM189" s="1863"/>
      <c r="BN189" s="1863"/>
      <c r="BO189" s="1863"/>
      <c r="BP189" s="1863"/>
      <c r="BQ189" s="1863"/>
      <c r="BR189" s="1863"/>
      <c r="BS189" s="1863"/>
      <c r="BT189" s="1863"/>
      <c r="BU189" s="1863"/>
      <c r="BV189" s="1863"/>
      <c r="BW189" s="1863"/>
      <c r="BX189" s="1863"/>
      <c r="BY189" s="1863"/>
      <c r="BZ189" s="1863"/>
      <c r="CA189" s="1863"/>
      <c r="CB189" s="1863"/>
      <c r="CC189" s="1863"/>
      <c r="CD189" s="1863"/>
      <c r="CE189" s="1863"/>
      <c r="CF189" s="10251"/>
    </row>
    <row customHeight="1" ht="11.25" hidden="1">
      <c r="A190" s="2033"/>
      <c r="B190" s="1387"/>
      <c r="C190" s="639"/>
      <c r="D190" s="2806"/>
      <c r="E190" s="876" t="s">
        <v>22</v>
      </c>
      <c r="F190" s="1395" t="s">
        <v>22</v>
      </c>
      <c r="G190" s="1395" t="s">
        <v>715</v>
      </c>
      <c r="H190" s="878" t="s">
        <v>22</v>
      </c>
      <c r="I190" s="878"/>
      <c r="J190" s="878"/>
      <c r="K190" s="878"/>
      <c r="L190" s="878"/>
      <c r="M190" s="878"/>
      <c r="N190" s="878"/>
      <c r="O190" s="878"/>
      <c r="P190" s="878"/>
      <c r="Q190" s="878"/>
      <c r="R190" s="879"/>
      <c r="S190" s="880"/>
      <c r="T190" s="945"/>
      <c r="U190" s="2601"/>
      <c r="V190" s="2601"/>
      <c r="W190" s="1387"/>
      <c r="X190" s="1387"/>
      <c r="Y190" s="1387"/>
      <c r="Z190" s="1387"/>
      <c r="AA190" s="1863"/>
      <c r="AB190" s="1387"/>
      <c r="AC190" s="2602"/>
      <c r="AD190" s="856"/>
      <c r="AE190" s="1387"/>
      <c r="AF190" s="1387"/>
      <c r="AG190" s="1863"/>
      <c r="AH190" s="1863"/>
      <c r="AI190" s="1863"/>
      <c r="AJ190" s="1863"/>
      <c r="AK190" s="1863"/>
      <c r="AL190" s="1863"/>
      <c r="AM190" s="1863"/>
      <c r="AN190" s="1863"/>
      <c r="AO190" s="1863"/>
      <c r="AP190" s="1863"/>
      <c r="AQ190" s="1863"/>
      <c r="AR190" s="1863"/>
      <c r="AS190" s="1863"/>
      <c r="AT190" s="1863"/>
      <c r="AU190" s="1863"/>
      <c r="AV190" s="1863"/>
      <c r="AW190" s="1863"/>
      <c r="AX190" s="1863"/>
      <c r="AY190" s="1863"/>
      <c r="AZ190" s="1863"/>
      <c r="BA190" s="1863"/>
      <c r="BB190" s="1863"/>
      <c r="BC190" s="1863"/>
      <c r="BD190" s="1863"/>
      <c r="BE190" s="1863"/>
      <c r="BF190" s="1863"/>
      <c r="BG190" s="1863"/>
      <c r="BH190" s="1863"/>
      <c r="BI190" s="1863"/>
      <c r="BJ190" s="1863"/>
      <c r="BK190" s="1863"/>
      <c r="BL190" s="1863"/>
      <c r="BM190" s="1863"/>
      <c r="BN190" s="1863"/>
      <c r="BO190" s="1863"/>
      <c r="BP190" s="1863"/>
      <c r="BQ190" s="1863"/>
      <c r="BR190" s="1863"/>
      <c r="BS190" s="1863"/>
      <c r="BT190" s="1863"/>
      <c r="BU190" s="1863"/>
      <c r="BV190" s="1387"/>
      <c r="BW190" s="1387"/>
      <c r="BX190" s="1387"/>
      <c r="BY190" s="1387"/>
      <c r="BZ190" s="1387"/>
      <c r="CA190" s="1387"/>
      <c r="CB190" s="1387"/>
      <c r="CC190" s="1387"/>
      <c r="CD190" s="1387"/>
      <c r="CE190" s="1387"/>
      <c r="CF190" s="10251"/>
    </row>
    <row customHeight="1" ht="5.25" hidden="1">
      <c r="A191" s="2020"/>
      <c r="B191" s="1863"/>
      <c r="C191" s="1863"/>
      <c r="D191" s="2806"/>
      <c r="E191" s="1266"/>
      <c r="F191" s="1266"/>
      <c r="G191" s="1266"/>
      <c r="H191" s="1266"/>
      <c r="I191" s="1266"/>
      <c r="J191" s="1266"/>
      <c r="K191" s="1266"/>
      <c r="L191" s="1266"/>
      <c r="M191" s="1266"/>
      <c r="N191" s="1266"/>
      <c r="O191" s="1266"/>
      <c r="P191" s="1266"/>
      <c r="Q191" s="1267"/>
      <c r="R191" s="1268"/>
      <c r="S191" s="1269"/>
      <c r="T191" s="944" t="s">
        <v>712</v>
      </c>
      <c r="U191" s="2601">
        <v>1</v>
      </c>
      <c r="V191" s="2601" t="s">
        <v>675</v>
      </c>
      <c r="W191" s="1863"/>
      <c r="X191" s="1863"/>
      <c r="Y191" s="1863"/>
      <c r="Z191" s="1863"/>
      <c r="AA191" s="1863"/>
      <c r="AB191" s="1863"/>
      <c r="AC191" s="1264"/>
      <c r="AD191" s="1265"/>
      <c r="AE191" s="1863"/>
      <c r="AF191" s="1863"/>
      <c r="AG191" s="1863"/>
      <c r="AH191" s="1863"/>
      <c r="AI191" s="1863"/>
      <c r="AJ191" s="1863"/>
      <c r="AK191" s="1863"/>
      <c r="AL191" s="1863"/>
      <c r="AM191" s="1863"/>
      <c r="AN191" s="1863"/>
      <c r="AO191" s="1863"/>
      <c r="AP191" s="1863"/>
      <c r="AQ191" s="1863"/>
      <c r="AR191" s="1863"/>
      <c r="AS191" s="1863"/>
      <c r="AT191" s="1863"/>
      <c r="AU191" s="1863"/>
      <c r="AV191" s="1863"/>
      <c r="AW191" s="1863"/>
      <c r="AX191" s="1863"/>
      <c r="AY191" s="1863"/>
      <c r="AZ191" s="1863"/>
      <c r="BA191" s="1863"/>
      <c r="BB191" s="1863"/>
      <c r="BC191" s="1863"/>
      <c r="BD191" s="1863"/>
      <c r="BE191" s="1863"/>
      <c r="BF191" s="1863"/>
      <c r="BG191" s="1863"/>
      <c r="BH191" s="1863"/>
      <c r="BI191" s="1863"/>
      <c r="BJ191" s="1863"/>
      <c r="BK191" s="1863"/>
      <c r="BL191" s="1863"/>
      <c r="BM191" s="1863"/>
      <c r="BN191" s="1863"/>
      <c r="BO191" s="1863"/>
      <c r="BP191" s="1863"/>
      <c r="BQ191" s="1863"/>
      <c r="BR191" s="1863"/>
      <c r="BS191" s="1863"/>
      <c r="BT191" s="1863"/>
      <c r="BU191" s="1863"/>
      <c r="BV191" s="1863"/>
      <c r="BW191" s="1863"/>
      <c r="BX191" s="1863"/>
      <c r="BY191" s="1863"/>
      <c r="BZ191" s="1863"/>
      <c r="CA191" s="1863"/>
      <c r="CB191" s="1863"/>
      <c r="CC191" s="1863"/>
      <c r="CD191" s="1863"/>
      <c r="CE191" s="1863"/>
      <c r="CF191" s="10252"/>
    </row>
    <row customHeight="1" ht="5.25" hidden="1">
      <c r="A192" s="2020"/>
      <c r="B192" s="1863"/>
      <c r="C192" s="1863"/>
      <c r="D192" s="2806"/>
      <c r="E192" s="862"/>
      <c r="F192" s="862"/>
      <c r="G192" s="862"/>
      <c r="H192" s="862"/>
      <c r="I192" s="862"/>
      <c r="J192" s="862"/>
      <c r="K192" s="862"/>
      <c r="L192" s="862"/>
      <c r="M192" s="862"/>
      <c r="N192" s="862"/>
      <c r="O192" s="862"/>
      <c r="P192" s="862"/>
      <c r="Q192" s="862"/>
      <c r="R192" s="862"/>
      <c r="S192" s="863"/>
      <c r="T192" s="945"/>
      <c r="U192" s="2601"/>
      <c r="V192" s="2601"/>
      <c r="W192" s="1863"/>
      <c r="X192" s="1863"/>
      <c r="Y192" s="1863"/>
      <c r="Z192" s="1863"/>
      <c r="AA192" s="1863"/>
      <c r="AB192" s="1863"/>
      <c r="AC192" s="1264"/>
      <c r="AD192" s="1265"/>
      <c r="AE192" s="1863"/>
      <c r="AF192" s="1863"/>
      <c r="AG192" s="1863"/>
      <c r="AH192" s="1863"/>
      <c r="AI192" s="1863"/>
      <c r="AJ192" s="1863"/>
      <c r="AK192" s="1863"/>
      <c r="AL192" s="1863"/>
      <c r="AM192" s="1863"/>
      <c r="AN192" s="1863"/>
      <c r="AO192" s="1863"/>
      <c r="AP192" s="1863"/>
      <c r="AQ192" s="1863"/>
      <c r="AR192" s="1863"/>
      <c r="AS192" s="1863"/>
      <c r="AT192" s="1863"/>
      <c r="AU192" s="1863"/>
      <c r="AV192" s="1863"/>
      <c r="AW192" s="1863"/>
      <c r="AX192" s="1863"/>
      <c r="AY192" s="1863"/>
      <c r="AZ192" s="1863"/>
      <c r="BA192" s="1863"/>
      <c r="BB192" s="1863"/>
      <c r="BC192" s="1863"/>
      <c r="BD192" s="1863"/>
      <c r="BE192" s="1863"/>
      <c r="BF192" s="1863"/>
      <c r="BG192" s="1863"/>
      <c r="BH192" s="1863"/>
      <c r="BI192" s="1863"/>
      <c r="BJ192" s="1863"/>
      <c r="BK192" s="1863"/>
      <c r="BL192" s="1863"/>
      <c r="BM192" s="1863"/>
      <c r="BN192" s="1863"/>
      <c r="BO192" s="1863"/>
      <c r="BP192" s="1863"/>
      <c r="BQ192" s="1863"/>
      <c r="BR192" s="1863"/>
      <c r="BS192" s="1863"/>
      <c r="BT192" s="1863"/>
      <c r="BU192" s="1863"/>
      <c r="BV192" s="1863"/>
      <c r="BW192" s="1863"/>
      <c r="BX192" s="1863"/>
      <c r="BY192" s="1863"/>
      <c r="BZ192" s="1863"/>
      <c r="CA192" s="1863"/>
      <c r="CB192" s="1863"/>
      <c r="CC192" s="1863"/>
      <c r="CD192" s="1863"/>
      <c r="CE192" s="1863"/>
      <c r="CF192" s="10252"/>
    </row>
    <row customHeight="1" ht="5.25" hidden="1">
      <c r="A193" s="2020"/>
      <c r="B193" s="1863"/>
      <c r="C193" s="1863"/>
      <c r="D193" s="2807"/>
      <c r="E193" s="1270"/>
      <c r="F193" s="1271"/>
      <c r="G193" s="1271"/>
      <c r="H193" s="1272"/>
      <c r="I193" s="1272"/>
      <c r="J193" s="1272"/>
      <c r="K193" s="1272"/>
      <c r="L193" s="1272"/>
      <c r="M193" s="1272"/>
      <c r="N193" s="1272"/>
      <c r="O193" s="1272"/>
      <c r="P193" s="1272"/>
      <c r="Q193" s="1272"/>
      <c r="R193" s="1173"/>
      <c r="S193" s="1273"/>
      <c r="T193" s="945"/>
      <c r="U193" s="2601"/>
      <c r="V193" s="2601"/>
      <c r="W193" s="1863"/>
      <c r="X193" s="1863"/>
      <c r="Y193" s="1863"/>
      <c r="Z193" s="1863"/>
      <c r="AA193" s="1863"/>
      <c r="AB193" s="1863"/>
      <c r="AC193" s="1264"/>
      <c r="AD193" s="1265"/>
      <c r="AE193" s="1863"/>
      <c r="AF193" s="1863"/>
      <c r="AG193" s="1863"/>
      <c r="AH193" s="1863"/>
      <c r="AI193" s="1863"/>
      <c r="AJ193" s="1863"/>
      <c r="AK193" s="1863"/>
      <c r="AL193" s="1863"/>
      <c r="AM193" s="1863"/>
      <c r="AN193" s="1863"/>
      <c r="AO193" s="1863"/>
      <c r="AP193" s="1863"/>
      <c r="AQ193" s="1863"/>
      <c r="AR193" s="1863"/>
      <c r="AS193" s="1863"/>
      <c r="AT193" s="1863"/>
      <c r="AU193" s="1863"/>
      <c r="AV193" s="1863"/>
      <c r="AW193" s="1863"/>
      <c r="AX193" s="1863"/>
      <c r="AY193" s="1863"/>
      <c r="AZ193" s="1863"/>
      <c r="BA193" s="1863"/>
      <c r="BB193" s="1863"/>
      <c r="BC193" s="1863"/>
      <c r="BD193" s="1863"/>
      <c r="BE193" s="1863"/>
      <c r="BF193" s="1863"/>
      <c r="BG193" s="1863"/>
      <c r="BH193" s="1863"/>
      <c r="BI193" s="1863"/>
      <c r="BJ193" s="1863"/>
      <c r="BK193" s="1863"/>
      <c r="BL193" s="1863"/>
      <c r="BM193" s="1863"/>
      <c r="BN193" s="1863"/>
      <c r="BO193" s="1863"/>
      <c r="BP193" s="1863"/>
      <c r="BQ193" s="1863"/>
      <c r="BR193" s="1863"/>
      <c r="BS193" s="1863"/>
      <c r="BT193" s="1863"/>
      <c r="BU193" s="1863"/>
      <c r="BV193" s="1863"/>
      <c r="BW193" s="1863"/>
      <c r="BX193" s="1863"/>
      <c r="BY193" s="1863"/>
      <c r="BZ193" s="1863"/>
      <c r="CA193" s="1863"/>
      <c r="CB193" s="1863"/>
      <c r="CC193" s="1863"/>
      <c r="CD193" s="1863"/>
      <c r="CE193" s="1863"/>
      <c r="CF193" s="10252"/>
    </row>
    <row customHeight="1" ht="15" hidden="1">
      <c r="A194" s="850" t="s">
        <v>654</v>
      </c>
      <c r="B194" s="851"/>
      <c r="C194" s="851" t="s">
        <v>22</v>
      </c>
      <c r="D194" s="2805" t="s">
        <v>734</v>
      </c>
      <c r="E194" s="2604" t="s">
        <v>111</v>
      </c>
      <c r="F194" s="2605"/>
      <c r="G194" s="2606"/>
      <c r="H194" s="2610">
        <f>IF(A194="","",INDEX(DIFFERENTIATION_UNMERGE_VD,MATCH(A194,DIFFERENTIATION_ID_DIFF,0)))</f>
      </c>
      <c r="I194" s="2610"/>
      <c r="J194" s="2610"/>
      <c r="K194" s="2610"/>
      <c r="L194" s="2610"/>
      <c r="M194" s="2610"/>
      <c r="N194" s="2610"/>
      <c r="O194" s="2610"/>
      <c r="P194" s="2610"/>
      <c r="Q194" s="2610"/>
      <c r="R194" s="2610"/>
      <c r="S194" s="946"/>
      <c r="T194" s="943"/>
      <c r="U194" s="852"/>
      <c r="V194" s="852"/>
      <c r="W194" s="853"/>
      <c r="X194" s="853"/>
      <c r="Y194" s="853"/>
      <c r="Z194" s="853"/>
      <c r="AA194" s="854"/>
      <c r="AB194" s="855"/>
      <c r="AC194" s="2602"/>
      <c r="AD194" s="856"/>
      <c r="AE194" s="857" t="s">
        <v>22</v>
      </c>
      <c r="AF194" s="857"/>
      <c r="AG194" s="858" t="s">
        <v>709</v>
      </c>
      <c r="AH194" s="859">
        <v>3</v>
      </c>
      <c r="AI194" s="852"/>
      <c r="AJ194" s="852"/>
      <c r="AK194" s="852"/>
      <c r="AL194" s="852"/>
      <c r="AM194" s="852"/>
      <c r="AN194" s="852"/>
      <c r="AO194" s="852"/>
      <c r="AP194" s="852"/>
      <c r="AQ194" s="852"/>
      <c r="AR194" s="852"/>
      <c r="AS194" s="852"/>
      <c r="AT194" s="852"/>
      <c r="AU194" s="852"/>
      <c r="AV194" s="852"/>
      <c r="AW194" s="852"/>
      <c r="AX194" s="852"/>
      <c r="AY194" s="852"/>
      <c r="AZ194" s="852"/>
      <c r="BA194" s="852"/>
      <c r="BB194" s="852"/>
      <c r="BC194" s="852"/>
      <c r="BD194" s="852"/>
      <c r="BE194" s="852"/>
      <c r="BF194" s="852"/>
      <c r="BG194" s="852"/>
      <c r="BH194" s="852"/>
      <c r="BI194" s="852"/>
      <c r="BJ194" s="852"/>
      <c r="BK194" s="852"/>
      <c r="BL194" s="852"/>
      <c r="BM194" s="852"/>
      <c r="BN194" s="852"/>
      <c r="BO194" s="852"/>
      <c r="BP194" s="852"/>
      <c r="BQ194" s="852"/>
      <c r="BR194" s="852"/>
      <c r="BS194" s="852"/>
      <c r="BT194" s="852"/>
      <c r="BU194" s="852"/>
      <c r="BV194" s="853"/>
      <c r="BW194" s="853"/>
      <c r="BX194" s="853"/>
      <c r="BY194" s="853"/>
      <c r="BZ194" s="853"/>
      <c r="CA194" s="853"/>
      <c r="CB194" s="853"/>
      <c r="CC194" s="853"/>
      <c r="CD194" s="853"/>
      <c r="CE194" s="853"/>
      <c r="CF194" s="10251"/>
    </row>
    <row customHeight="1" ht="15" hidden="1">
      <c r="A195" s="850"/>
      <c r="B195" s="851"/>
      <c r="C195" s="851"/>
      <c r="D195" s="2806"/>
      <c r="E195" s="2604" t="s">
        <v>664</v>
      </c>
      <c r="F195" s="2605"/>
      <c r="G195" s="2606"/>
      <c r="H195" s="2610">
        <f>IF(A194="","",INDEX(DIFFERENTIATION_UNMERGE_AREA,MATCH(A194,DIFFERENTIATION_ID_DIFF,0)))</f>
      </c>
      <c r="I195" s="2610"/>
      <c r="J195" s="2610"/>
      <c r="K195" s="2610"/>
      <c r="L195" s="2610"/>
      <c r="M195" s="2610"/>
      <c r="N195" s="2610"/>
      <c r="O195" s="2610"/>
      <c r="P195" s="2610"/>
      <c r="Q195" s="2610"/>
      <c r="R195" s="2610"/>
      <c r="S195" s="946"/>
      <c r="T195" s="943"/>
      <c r="U195" s="852"/>
      <c r="V195" s="852"/>
      <c r="W195" s="853"/>
      <c r="X195" s="853"/>
      <c r="Y195" s="853"/>
      <c r="Z195" s="853"/>
      <c r="AA195" s="854"/>
      <c r="AB195" s="855"/>
      <c r="AC195" s="2602"/>
      <c r="AD195" s="856"/>
      <c r="AE195" s="857"/>
      <c r="AF195" s="857"/>
      <c r="AG195" s="858"/>
      <c r="AH195" s="859"/>
      <c r="AI195" s="852"/>
      <c r="AJ195" s="852"/>
      <c r="AK195" s="852"/>
      <c r="AL195" s="852"/>
      <c r="AM195" s="852"/>
      <c r="AN195" s="852"/>
      <c r="AO195" s="852"/>
      <c r="AP195" s="852"/>
      <c r="AQ195" s="852"/>
      <c r="AR195" s="852"/>
      <c r="AS195" s="852"/>
      <c r="AT195" s="852"/>
      <c r="AU195" s="852"/>
      <c r="AV195" s="852"/>
      <c r="AW195" s="852"/>
      <c r="AX195" s="852"/>
      <c r="AY195" s="852"/>
      <c r="AZ195" s="852"/>
      <c r="BA195" s="852"/>
      <c r="BB195" s="852"/>
      <c r="BC195" s="852"/>
      <c r="BD195" s="852"/>
      <c r="BE195" s="852"/>
      <c r="BF195" s="852"/>
      <c r="BG195" s="852"/>
      <c r="BH195" s="852"/>
      <c r="BI195" s="852"/>
      <c r="BJ195" s="852"/>
      <c r="BK195" s="852"/>
      <c r="BL195" s="852"/>
      <c r="BM195" s="852"/>
      <c r="BN195" s="852"/>
      <c r="BO195" s="852"/>
      <c r="BP195" s="852"/>
      <c r="BQ195" s="852"/>
      <c r="BR195" s="852"/>
      <c r="BS195" s="852"/>
      <c r="BT195" s="852"/>
      <c r="BU195" s="852"/>
      <c r="BV195" s="853"/>
      <c r="BW195" s="853"/>
      <c r="BX195" s="853"/>
      <c r="BY195" s="853"/>
      <c r="BZ195" s="853"/>
      <c r="CA195" s="853"/>
      <c r="CB195" s="853"/>
      <c r="CC195" s="853"/>
      <c r="CD195" s="853"/>
      <c r="CE195" s="853"/>
      <c r="CF195" s="10251"/>
    </row>
    <row customHeight="1" ht="15" hidden="1">
      <c r="A196" s="850"/>
      <c r="B196" s="851"/>
      <c r="C196" s="851"/>
      <c r="D196" s="2806"/>
      <c r="E196" s="2604" t="s">
        <v>665</v>
      </c>
      <c r="F196" s="2605"/>
      <c r="G196" s="2606"/>
      <c r="H196" s="2610">
        <f>IF(A194="","",INDEX(DIFFERENTIATION_UNMERGE_SYSTEM,MATCH(A194,DIFFERENTIATION_ID_DIFF,0)))</f>
      </c>
      <c r="I196" s="2610"/>
      <c r="J196" s="2610"/>
      <c r="K196" s="2610"/>
      <c r="L196" s="2610"/>
      <c r="M196" s="2610"/>
      <c r="N196" s="2610"/>
      <c r="O196" s="2610"/>
      <c r="P196" s="2610"/>
      <c r="Q196" s="2610"/>
      <c r="R196" s="2610"/>
      <c r="S196" s="946"/>
      <c r="T196" s="943"/>
      <c r="U196" s="852"/>
      <c r="V196" s="852"/>
      <c r="W196" s="853"/>
      <c r="X196" s="853"/>
      <c r="Y196" s="853"/>
      <c r="Z196" s="853"/>
      <c r="AA196" s="854"/>
      <c r="AB196" s="855"/>
      <c r="AC196" s="2602"/>
      <c r="AD196" s="856"/>
      <c r="AE196" s="857"/>
      <c r="AF196" s="857"/>
      <c r="AG196" s="858"/>
      <c r="AH196" s="859"/>
      <c r="AI196" s="852"/>
      <c r="AJ196" s="852"/>
      <c r="AK196" s="852"/>
      <c r="AL196" s="852"/>
      <c r="AM196" s="852"/>
      <c r="AN196" s="852"/>
      <c r="AO196" s="852"/>
      <c r="AP196" s="852"/>
      <c r="AQ196" s="852"/>
      <c r="AR196" s="852"/>
      <c r="AS196" s="852"/>
      <c r="AT196" s="852"/>
      <c r="AU196" s="852"/>
      <c r="AV196" s="852"/>
      <c r="AW196" s="852"/>
      <c r="AX196" s="852"/>
      <c r="AY196" s="852"/>
      <c r="AZ196" s="852"/>
      <c r="BA196" s="852"/>
      <c r="BB196" s="852"/>
      <c r="BC196" s="852"/>
      <c r="BD196" s="852"/>
      <c r="BE196" s="852"/>
      <c r="BF196" s="852"/>
      <c r="BG196" s="852"/>
      <c r="BH196" s="852"/>
      <c r="BI196" s="852"/>
      <c r="BJ196" s="852"/>
      <c r="BK196" s="852"/>
      <c r="BL196" s="852"/>
      <c r="BM196" s="852"/>
      <c r="BN196" s="852"/>
      <c r="BO196" s="852"/>
      <c r="BP196" s="852"/>
      <c r="BQ196" s="852"/>
      <c r="BR196" s="852"/>
      <c r="BS196" s="852"/>
      <c r="BT196" s="852"/>
      <c r="BU196" s="852"/>
      <c r="BV196" s="853"/>
      <c r="BW196" s="853"/>
      <c r="BX196" s="853"/>
      <c r="BY196" s="853"/>
      <c r="BZ196" s="853"/>
      <c r="CA196" s="853"/>
      <c r="CB196" s="853"/>
      <c r="CC196" s="853"/>
      <c r="CD196" s="853"/>
      <c r="CE196" s="853"/>
      <c r="CF196" s="10251"/>
    </row>
    <row customHeight="1" ht="24.75" hidden="1">
      <c r="A197" s="2033"/>
      <c r="B197" s="1387"/>
      <c r="C197" s="639"/>
      <c r="D197" s="2806"/>
      <c r="E197" s="2603" t="s">
        <v>710</v>
      </c>
      <c r="F197" s="2603"/>
      <c r="G197" s="2603"/>
      <c r="H197" s="2603"/>
      <c r="I197" s="2603"/>
      <c r="J197" s="2603"/>
      <c r="K197" s="2603"/>
      <c r="L197" s="2603"/>
      <c r="M197" s="2603"/>
      <c r="N197" s="2603"/>
      <c r="O197" s="2603"/>
      <c r="P197" s="2603"/>
      <c r="Q197" s="785">
        <f>SUMIF(T198:T199,"i",Q198:Q199)</f>
        <v>0</v>
      </c>
      <c r="R197" s="1244"/>
      <c r="S197" s="2025" t="s">
        <v>711</v>
      </c>
      <c r="T197" s="944" t="s">
        <v>712</v>
      </c>
      <c r="U197" s="2601">
        <v>1</v>
      </c>
      <c r="V197" s="2601" t="s">
        <v>675</v>
      </c>
      <c r="W197" s="1387"/>
      <c r="X197" s="1387"/>
      <c r="Y197" s="1387"/>
      <c r="Z197" s="1387"/>
      <c r="AA197" s="1863"/>
      <c r="AB197" s="1387"/>
      <c r="AC197" s="2602"/>
      <c r="AD197" s="856"/>
      <c r="AE197" s="1387"/>
      <c r="AF197" s="1387"/>
      <c r="AG197" s="1863"/>
      <c r="AH197" s="1863"/>
      <c r="AI197" s="1863"/>
      <c r="AJ197" s="1863"/>
      <c r="AK197" s="1863"/>
      <c r="AL197" s="1863"/>
      <c r="AM197" s="1863"/>
      <c r="AN197" s="1863"/>
      <c r="AO197" s="1863"/>
      <c r="AP197" s="1863"/>
      <c r="AQ197" s="1863"/>
      <c r="AR197" s="1863"/>
      <c r="AS197" s="1863"/>
      <c r="AT197" s="1863"/>
      <c r="AU197" s="1863"/>
      <c r="AV197" s="1863"/>
      <c r="AW197" s="1863"/>
      <c r="AX197" s="1863"/>
      <c r="AY197" s="1863"/>
      <c r="AZ197" s="1863"/>
      <c r="BA197" s="1863"/>
      <c r="BB197" s="1863"/>
      <c r="BC197" s="1863"/>
      <c r="BD197" s="1863"/>
      <c r="BE197" s="1863"/>
      <c r="BF197" s="1863"/>
      <c r="BG197" s="1863"/>
      <c r="BH197" s="1863"/>
      <c r="BI197" s="1863"/>
      <c r="BJ197" s="1863"/>
      <c r="BK197" s="1863"/>
      <c r="BL197" s="1863"/>
      <c r="BM197" s="1863"/>
      <c r="BN197" s="1863"/>
      <c r="BO197" s="1863"/>
      <c r="BP197" s="1863"/>
      <c r="BQ197" s="1863"/>
      <c r="BR197" s="1863"/>
      <c r="BS197" s="1863"/>
      <c r="BT197" s="1863"/>
      <c r="BU197" s="1863"/>
      <c r="BV197" s="1387"/>
      <c r="BW197" s="1387"/>
      <c r="BX197" s="1387"/>
      <c r="BY197" s="1387"/>
      <c r="BZ197" s="1387"/>
      <c r="CA197" s="1387"/>
      <c r="CB197" s="1387"/>
      <c r="CC197" s="1387"/>
      <c r="CD197" s="1387"/>
      <c r="CE197" s="1387"/>
      <c r="CF197" s="10251"/>
    </row>
    <row customHeight="1" ht="11.25" hidden="1">
      <c r="A198" s="2020"/>
      <c r="B198" s="1863"/>
      <c r="C198" s="1863"/>
      <c r="D198" s="2806"/>
      <c r="E198" s="862"/>
      <c r="F198" s="862">
        <v>0</v>
      </c>
      <c r="G198" s="862"/>
      <c r="H198" s="862"/>
      <c r="I198" s="862"/>
      <c r="J198" s="862"/>
      <c r="K198" s="862"/>
      <c r="L198" s="862"/>
      <c r="M198" s="862"/>
      <c r="N198" s="862"/>
      <c r="O198" s="862"/>
      <c r="P198" s="862"/>
      <c r="Q198" s="862"/>
      <c r="R198" s="862"/>
      <c r="S198" s="863"/>
      <c r="T198" s="945"/>
      <c r="U198" s="2601"/>
      <c r="V198" s="2601"/>
      <c r="W198" s="1863"/>
      <c r="X198" s="1863"/>
      <c r="Y198" s="1863"/>
      <c r="Z198" s="1863"/>
      <c r="AA198" s="1863"/>
      <c r="AB198" s="1387"/>
      <c r="AC198" s="2602"/>
      <c r="AD198" s="856"/>
      <c r="AE198" s="1387"/>
      <c r="AF198" s="1387"/>
      <c r="AG198" s="1863"/>
      <c r="AH198" s="1863"/>
      <c r="AI198" s="1863"/>
      <c r="AJ198" s="1863"/>
      <c r="AK198" s="1863"/>
      <c r="AL198" s="1863"/>
      <c r="AM198" s="1863"/>
      <c r="AN198" s="1863"/>
      <c r="AO198" s="1863"/>
      <c r="AP198" s="1863"/>
      <c r="AQ198" s="1863"/>
      <c r="AR198" s="1863"/>
      <c r="AS198" s="1863"/>
      <c r="AT198" s="1863"/>
      <c r="AU198" s="1863"/>
      <c r="AV198" s="1863"/>
      <c r="AW198" s="1863"/>
      <c r="AX198" s="1863"/>
      <c r="AY198" s="1863"/>
      <c r="AZ198" s="1863"/>
      <c r="BA198" s="1863"/>
      <c r="BB198" s="1863"/>
      <c r="BC198" s="1863"/>
      <c r="BD198" s="1863"/>
      <c r="BE198" s="1863"/>
      <c r="BF198" s="1863"/>
      <c r="BG198" s="1863"/>
      <c r="BH198" s="1863"/>
      <c r="BI198" s="1863"/>
      <c r="BJ198" s="1863"/>
      <c r="BK198" s="1863"/>
      <c r="BL198" s="1863"/>
      <c r="BM198" s="1863"/>
      <c r="BN198" s="1863"/>
      <c r="BO198" s="1863"/>
      <c r="BP198" s="1863"/>
      <c r="BQ198" s="1863"/>
      <c r="BR198" s="1863"/>
      <c r="BS198" s="1863"/>
      <c r="BT198" s="1863"/>
      <c r="BU198" s="1863"/>
      <c r="BV198" s="1863"/>
      <c r="BW198" s="1863"/>
      <c r="BX198" s="1863"/>
      <c r="BY198" s="1863"/>
      <c r="BZ198" s="1863"/>
      <c r="CA198" s="1863"/>
      <c r="CB198" s="1863"/>
      <c r="CC198" s="1863"/>
      <c r="CD198" s="1863"/>
      <c r="CE198" s="1863"/>
      <c r="CF198" s="10251"/>
    </row>
    <row customHeight="1" ht="11.25" hidden="1">
      <c r="A199" s="2033"/>
      <c r="B199" s="1387"/>
      <c r="C199" s="639"/>
      <c r="D199" s="2806"/>
      <c r="E199" s="876" t="s">
        <v>22</v>
      </c>
      <c r="F199" s="1395" t="s">
        <v>22</v>
      </c>
      <c r="G199" s="1395" t="s">
        <v>715</v>
      </c>
      <c r="H199" s="878" t="s">
        <v>22</v>
      </c>
      <c r="I199" s="878"/>
      <c r="J199" s="878"/>
      <c r="K199" s="878"/>
      <c r="L199" s="878"/>
      <c r="M199" s="878"/>
      <c r="N199" s="878"/>
      <c r="O199" s="878"/>
      <c r="P199" s="878"/>
      <c r="Q199" s="878"/>
      <c r="R199" s="879"/>
      <c r="S199" s="880"/>
      <c r="T199" s="945"/>
      <c r="U199" s="2601"/>
      <c r="V199" s="2601"/>
      <c r="W199" s="1387"/>
      <c r="X199" s="1387"/>
      <c r="Y199" s="1387"/>
      <c r="Z199" s="1387"/>
      <c r="AA199" s="1863"/>
      <c r="AB199" s="1387"/>
      <c r="AC199" s="2602"/>
      <c r="AD199" s="856"/>
      <c r="AE199" s="1387"/>
      <c r="AF199" s="1387"/>
      <c r="AG199" s="1863"/>
      <c r="AH199" s="1863"/>
      <c r="AI199" s="1863"/>
      <c r="AJ199" s="1863"/>
      <c r="AK199" s="1863"/>
      <c r="AL199" s="1863"/>
      <c r="AM199" s="1863"/>
      <c r="AN199" s="1863"/>
      <c r="AO199" s="1863"/>
      <c r="AP199" s="1863"/>
      <c r="AQ199" s="1863"/>
      <c r="AR199" s="1863"/>
      <c r="AS199" s="1863"/>
      <c r="AT199" s="1863"/>
      <c r="AU199" s="1863"/>
      <c r="AV199" s="1863"/>
      <c r="AW199" s="1863"/>
      <c r="AX199" s="1863"/>
      <c r="AY199" s="1863"/>
      <c r="AZ199" s="1863"/>
      <c r="BA199" s="1863"/>
      <c r="BB199" s="1863"/>
      <c r="BC199" s="1863"/>
      <c r="BD199" s="1863"/>
      <c r="BE199" s="1863"/>
      <c r="BF199" s="1863"/>
      <c r="BG199" s="1863"/>
      <c r="BH199" s="1863"/>
      <c r="BI199" s="1863"/>
      <c r="BJ199" s="1863"/>
      <c r="BK199" s="1863"/>
      <c r="BL199" s="1863"/>
      <c r="BM199" s="1863"/>
      <c r="BN199" s="1863"/>
      <c r="BO199" s="1863"/>
      <c r="BP199" s="1863"/>
      <c r="BQ199" s="1863"/>
      <c r="BR199" s="1863"/>
      <c r="BS199" s="1863"/>
      <c r="BT199" s="1863"/>
      <c r="BU199" s="1863"/>
      <c r="BV199" s="1387"/>
      <c r="BW199" s="1387"/>
      <c r="BX199" s="1387"/>
      <c r="BY199" s="1387"/>
      <c r="BZ199" s="1387"/>
      <c r="CA199" s="1387"/>
      <c r="CB199" s="1387"/>
      <c r="CC199" s="1387"/>
      <c r="CD199" s="1387"/>
      <c r="CE199" s="1387"/>
      <c r="CF199" s="10251"/>
    </row>
    <row customHeight="1" ht="5.25" hidden="1">
      <c r="A200" s="2020"/>
      <c r="B200" s="1863"/>
      <c r="C200" s="1863"/>
      <c r="D200" s="2806"/>
      <c r="E200" s="1266"/>
      <c r="F200" s="1266"/>
      <c r="G200" s="1266"/>
      <c r="H200" s="1266"/>
      <c r="I200" s="1266"/>
      <c r="J200" s="1266"/>
      <c r="K200" s="1266"/>
      <c r="L200" s="1266"/>
      <c r="M200" s="1266"/>
      <c r="N200" s="1266"/>
      <c r="O200" s="1266"/>
      <c r="P200" s="1266"/>
      <c r="Q200" s="1267"/>
      <c r="R200" s="1268"/>
      <c r="S200" s="1269"/>
      <c r="T200" s="944" t="s">
        <v>712</v>
      </c>
      <c r="U200" s="2601">
        <v>1</v>
      </c>
      <c r="V200" s="2601" t="s">
        <v>675</v>
      </c>
      <c r="W200" s="1863"/>
      <c r="X200" s="1863"/>
      <c r="Y200" s="1863"/>
      <c r="Z200" s="1863"/>
      <c r="AA200" s="1863"/>
      <c r="AB200" s="1863"/>
      <c r="AC200" s="1264"/>
      <c r="AD200" s="1265"/>
      <c r="AE200" s="1863"/>
      <c r="AF200" s="1863"/>
      <c r="AG200" s="1863"/>
      <c r="AH200" s="1863"/>
      <c r="AI200" s="1863"/>
      <c r="AJ200" s="1863"/>
      <c r="AK200" s="1863"/>
      <c r="AL200" s="1863"/>
      <c r="AM200" s="1863"/>
      <c r="AN200" s="1863"/>
      <c r="AO200" s="1863"/>
      <c r="AP200" s="1863"/>
      <c r="AQ200" s="1863"/>
      <c r="AR200" s="1863"/>
      <c r="AS200" s="1863"/>
      <c r="AT200" s="1863"/>
      <c r="AU200" s="1863"/>
      <c r="AV200" s="1863"/>
      <c r="AW200" s="1863"/>
      <c r="AX200" s="1863"/>
      <c r="AY200" s="1863"/>
      <c r="AZ200" s="1863"/>
      <c r="BA200" s="1863"/>
      <c r="BB200" s="1863"/>
      <c r="BC200" s="1863"/>
      <c r="BD200" s="1863"/>
      <c r="BE200" s="1863"/>
      <c r="BF200" s="1863"/>
      <c r="BG200" s="1863"/>
      <c r="BH200" s="1863"/>
      <c r="BI200" s="1863"/>
      <c r="BJ200" s="1863"/>
      <c r="BK200" s="1863"/>
      <c r="BL200" s="1863"/>
      <c r="BM200" s="1863"/>
      <c r="BN200" s="1863"/>
      <c r="BO200" s="1863"/>
      <c r="BP200" s="1863"/>
      <c r="BQ200" s="1863"/>
      <c r="BR200" s="1863"/>
      <c r="BS200" s="1863"/>
      <c r="BT200" s="1863"/>
      <c r="BU200" s="1863"/>
      <c r="BV200" s="1863"/>
      <c r="BW200" s="1863"/>
      <c r="BX200" s="1863"/>
      <c r="BY200" s="1863"/>
      <c r="BZ200" s="1863"/>
      <c r="CA200" s="1863"/>
      <c r="CB200" s="1863"/>
      <c r="CC200" s="1863"/>
      <c r="CD200" s="1863"/>
      <c r="CE200" s="1863"/>
      <c r="CF200" s="10252"/>
    </row>
    <row customHeight="1" ht="5.25" hidden="1">
      <c r="A201" s="2020"/>
      <c r="B201" s="1863"/>
      <c r="C201" s="1863"/>
      <c r="D201" s="2806"/>
      <c r="E201" s="862"/>
      <c r="F201" s="862"/>
      <c r="G201" s="862"/>
      <c r="H201" s="862"/>
      <c r="I201" s="862"/>
      <c r="J201" s="862"/>
      <c r="K201" s="862"/>
      <c r="L201" s="862"/>
      <c r="M201" s="862"/>
      <c r="N201" s="862"/>
      <c r="O201" s="862"/>
      <c r="P201" s="862"/>
      <c r="Q201" s="862"/>
      <c r="R201" s="862"/>
      <c r="S201" s="863"/>
      <c r="T201" s="945"/>
      <c r="U201" s="2601"/>
      <c r="V201" s="2601"/>
      <c r="W201" s="1863"/>
      <c r="X201" s="1863"/>
      <c r="Y201" s="1863"/>
      <c r="Z201" s="1863"/>
      <c r="AA201" s="1863"/>
      <c r="AB201" s="1863"/>
      <c r="AC201" s="1264"/>
      <c r="AD201" s="1265"/>
      <c r="AE201" s="1863"/>
      <c r="AF201" s="1863"/>
      <c r="AG201" s="1863"/>
      <c r="AH201" s="1863"/>
      <c r="AI201" s="1863"/>
      <c r="AJ201" s="1863"/>
      <c r="AK201" s="1863"/>
      <c r="AL201" s="1863"/>
      <c r="AM201" s="1863"/>
      <c r="AN201" s="1863"/>
      <c r="AO201" s="1863"/>
      <c r="AP201" s="1863"/>
      <c r="AQ201" s="1863"/>
      <c r="AR201" s="1863"/>
      <c r="AS201" s="1863"/>
      <c r="AT201" s="1863"/>
      <c r="AU201" s="1863"/>
      <c r="AV201" s="1863"/>
      <c r="AW201" s="1863"/>
      <c r="AX201" s="1863"/>
      <c r="AY201" s="1863"/>
      <c r="AZ201" s="1863"/>
      <c r="BA201" s="1863"/>
      <c r="BB201" s="1863"/>
      <c r="BC201" s="1863"/>
      <c r="BD201" s="1863"/>
      <c r="BE201" s="1863"/>
      <c r="BF201" s="1863"/>
      <c r="BG201" s="1863"/>
      <c r="BH201" s="1863"/>
      <c r="BI201" s="1863"/>
      <c r="BJ201" s="1863"/>
      <c r="BK201" s="1863"/>
      <c r="BL201" s="1863"/>
      <c r="BM201" s="1863"/>
      <c r="BN201" s="1863"/>
      <c r="BO201" s="1863"/>
      <c r="BP201" s="1863"/>
      <c r="BQ201" s="1863"/>
      <c r="BR201" s="1863"/>
      <c r="BS201" s="1863"/>
      <c r="BT201" s="1863"/>
      <c r="BU201" s="1863"/>
      <c r="BV201" s="1863"/>
      <c r="BW201" s="1863"/>
      <c r="BX201" s="1863"/>
      <c r="BY201" s="1863"/>
      <c r="BZ201" s="1863"/>
      <c r="CA201" s="1863"/>
      <c r="CB201" s="1863"/>
      <c r="CC201" s="1863"/>
      <c r="CD201" s="1863"/>
      <c r="CE201" s="1863"/>
      <c r="CF201" s="10252"/>
    </row>
    <row customHeight="1" ht="5.25" hidden="1">
      <c r="A202" s="2020"/>
      <c r="B202" s="1863"/>
      <c r="C202" s="1863"/>
      <c r="D202" s="2807"/>
      <c r="E202" s="1270"/>
      <c r="F202" s="1271"/>
      <c r="G202" s="1271"/>
      <c r="H202" s="1272"/>
      <c r="I202" s="1272"/>
      <c r="J202" s="1272"/>
      <c r="K202" s="1272"/>
      <c r="L202" s="1272"/>
      <c r="M202" s="1272"/>
      <c r="N202" s="1272"/>
      <c r="O202" s="1272"/>
      <c r="P202" s="1272"/>
      <c r="Q202" s="1272"/>
      <c r="R202" s="1173"/>
      <c r="S202" s="1273"/>
      <c r="T202" s="945"/>
      <c r="U202" s="2601"/>
      <c r="V202" s="2601"/>
      <c r="W202" s="1863"/>
      <c r="X202" s="1863"/>
      <c r="Y202" s="1863"/>
      <c r="Z202" s="1863"/>
      <c r="AA202" s="1863"/>
      <c r="AB202" s="1863"/>
      <c r="AC202" s="1264"/>
      <c r="AD202" s="1265"/>
      <c r="AE202" s="1863"/>
      <c r="AF202" s="1863"/>
      <c r="AG202" s="1863"/>
      <c r="AH202" s="1863"/>
      <c r="AI202" s="1863"/>
      <c r="AJ202" s="1863"/>
      <c r="AK202" s="1863"/>
      <c r="AL202" s="1863"/>
      <c r="AM202" s="1863"/>
      <c r="AN202" s="1863"/>
      <c r="AO202" s="1863"/>
      <c r="AP202" s="1863"/>
      <c r="AQ202" s="1863"/>
      <c r="AR202" s="1863"/>
      <c r="AS202" s="1863"/>
      <c r="AT202" s="1863"/>
      <c r="AU202" s="1863"/>
      <c r="AV202" s="1863"/>
      <c r="AW202" s="1863"/>
      <c r="AX202" s="1863"/>
      <c r="AY202" s="1863"/>
      <c r="AZ202" s="1863"/>
      <c r="BA202" s="1863"/>
      <c r="BB202" s="1863"/>
      <c r="BC202" s="1863"/>
      <c r="BD202" s="1863"/>
      <c r="BE202" s="1863"/>
      <c r="BF202" s="1863"/>
      <c r="BG202" s="1863"/>
      <c r="BH202" s="1863"/>
      <c r="BI202" s="1863"/>
      <c r="BJ202" s="1863"/>
      <c r="BK202" s="1863"/>
      <c r="BL202" s="1863"/>
      <c r="BM202" s="1863"/>
      <c r="BN202" s="1863"/>
      <c r="BO202" s="1863"/>
      <c r="BP202" s="1863"/>
      <c r="BQ202" s="1863"/>
      <c r="BR202" s="1863"/>
      <c r="BS202" s="1863"/>
      <c r="BT202" s="1863"/>
      <c r="BU202" s="1863"/>
      <c r="BV202" s="1863"/>
      <c r="BW202" s="1863"/>
      <c r="BX202" s="1863"/>
      <c r="BY202" s="1863"/>
      <c r="BZ202" s="1863"/>
      <c r="CA202" s="1863"/>
      <c r="CB202" s="1863"/>
      <c r="CC202" s="1863"/>
      <c r="CD202" s="1863"/>
      <c r="CE202" s="1863"/>
      <c r="CF202" s="10252"/>
    </row>
    <row customHeight="1" ht="15" hidden="1">
      <c r="A203" s="850" t="s">
        <v>655</v>
      </c>
      <c r="B203" s="851"/>
      <c r="C203" s="851" t="s">
        <v>22</v>
      </c>
      <c r="D203" s="2805" t="s">
        <v>735</v>
      </c>
      <c r="E203" s="2604" t="s">
        <v>111</v>
      </c>
      <c r="F203" s="2605"/>
      <c r="G203" s="2606"/>
      <c r="H203" s="2610">
        <f>IF(A203="","",INDEX(DIFFERENTIATION_UNMERGE_VD,MATCH(A203,DIFFERENTIATION_ID_DIFF,0)))</f>
      </c>
      <c r="I203" s="2610"/>
      <c r="J203" s="2610"/>
      <c r="K203" s="2610"/>
      <c r="L203" s="2610"/>
      <c r="M203" s="2610"/>
      <c r="N203" s="2610"/>
      <c r="O203" s="2610"/>
      <c r="P203" s="2610"/>
      <c r="Q203" s="2610"/>
      <c r="R203" s="2610"/>
      <c r="S203" s="946"/>
      <c r="T203" s="943"/>
      <c r="U203" s="852"/>
      <c r="V203" s="852"/>
      <c r="W203" s="853"/>
      <c r="X203" s="853"/>
      <c r="Y203" s="853"/>
      <c r="Z203" s="853"/>
      <c r="AA203" s="854"/>
      <c r="AB203" s="855"/>
      <c r="AC203" s="2602"/>
      <c r="AD203" s="856"/>
      <c r="AE203" s="857" t="s">
        <v>22</v>
      </c>
      <c r="AF203" s="857"/>
      <c r="AG203" s="858" t="s">
        <v>709</v>
      </c>
      <c r="AH203" s="859">
        <v>3</v>
      </c>
      <c r="AI203" s="852"/>
      <c r="AJ203" s="852"/>
      <c r="AK203" s="852"/>
      <c r="AL203" s="852"/>
      <c r="AM203" s="852"/>
      <c r="AN203" s="852"/>
      <c r="AO203" s="852"/>
      <c r="AP203" s="852"/>
      <c r="AQ203" s="852"/>
      <c r="AR203" s="852"/>
      <c r="AS203" s="852"/>
      <c r="AT203" s="852"/>
      <c r="AU203" s="852"/>
      <c r="AV203" s="852"/>
      <c r="AW203" s="852"/>
      <c r="AX203" s="852"/>
      <c r="AY203" s="852"/>
      <c r="AZ203" s="852"/>
      <c r="BA203" s="852"/>
      <c r="BB203" s="852"/>
      <c r="BC203" s="852"/>
      <c r="BD203" s="852"/>
      <c r="BE203" s="852"/>
      <c r="BF203" s="852"/>
      <c r="BG203" s="852"/>
      <c r="BH203" s="852"/>
      <c r="BI203" s="852"/>
      <c r="BJ203" s="852"/>
      <c r="BK203" s="852"/>
      <c r="BL203" s="852"/>
      <c r="BM203" s="852"/>
      <c r="BN203" s="852"/>
      <c r="BO203" s="852"/>
      <c r="BP203" s="852"/>
      <c r="BQ203" s="852"/>
      <c r="BR203" s="852"/>
      <c r="BS203" s="852"/>
      <c r="BT203" s="852"/>
      <c r="BU203" s="852"/>
      <c r="BV203" s="853"/>
      <c r="BW203" s="853"/>
      <c r="BX203" s="853"/>
      <c r="BY203" s="853"/>
      <c r="BZ203" s="853"/>
      <c r="CA203" s="853"/>
      <c r="CB203" s="853"/>
      <c r="CC203" s="853"/>
      <c r="CD203" s="853"/>
      <c r="CE203" s="853"/>
      <c r="CF203" s="10251"/>
    </row>
    <row customHeight="1" ht="15" hidden="1">
      <c r="A204" s="850"/>
      <c r="B204" s="851"/>
      <c r="C204" s="851"/>
      <c r="D204" s="2806"/>
      <c r="E204" s="2604" t="s">
        <v>664</v>
      </c>
      <c r="F204" s="2605"/>
      <c r="G204" s="2606"/>
      <c r="H204" s="2610">
        <f>IF(A203="","",INDEX(DIFFERENTIATION_UNMERGE_AREA,MATCH(A203,DIFFERENTIATION_ID_DIFF,0)))</f>
      </c>
      <c r="I204" s="2610"/>
      <c r="J204" s="2610"/>
      <c r="K204" s="2610"/>
      <c r="L204" s="2610"/>
      <c r="M204" s="2610"/>
      <c r="N204" s="2610"/>
      <c r="O204" s="2610"/>
      <c r="P204" s="2610"/>
      <c r="Q204" s="2610"/>
      <c r="R204" s="2610"/>
      <c r="S204" s="946"/>
      <c r="T204" s="943"/>
      <c r="U204" s="852"/>
      <c r="V204" s="852"/>
      <c r="W204" s="853"/>
      <c r="X204" s="853"/>
      <c r="Y204" s="853"/>
      <c r="Z204" s="853"/>
      <c r="AA204" s="854"/>
      <c r="AB204" s="855"/>
      <c r="AC204" s="2602"/>
      <c r="AD204" s="856"/>
      <c r="AE204" s="857"/>
      <c r="AF204" s="857"/>
      <c r="AG204" s="858"/>
      <c r="AH204" s="859"/>
      <c r="AI204" s="852"/>
      <c r="AJ204" s="852"/>
      <c r="AK204" s="852"/>
      <c r="AL204" s="852"/>
      <c r="AM204" s="852"/>
      <c r="AN204" s="852"/>
      <c r="AO204" s="852"/>
      <c r="AP204" s="852"/>
      <c r="AQ204" s="852"/>
      <c r="AR204" s="852"/>
      <c r="AS204" s="852"/>
      <c r="AT204" s="852"/>
      <c r="AU204" s="852"/>
      <c r="AV204" s="852"/>
      <c r="AW204" s="852"/>
      <c r="AX204" s="852"/>
      <c r="AY204" s="852"/>
      <c r="AZ204" s="852"/>
      <c r="BA204" s="852"/>
      <c r="BB204" s="852"/>
      <c r="BC204" s="852"/>
      <c r="BD204" s="852"/>
      <c r="BE204" s="852"/>
      <c r="BF204" s="852"/>
      <c r="BG204" s="852"/>
      <c r="BH204" s="852"/>
      <c r="BI204" s="852"/>
      <c r="BJ204" s="852"/>
      <c r="BK204" s="852"/>
      <c r="BL204" s="852"/>
      <c r="BM204" s="852"/>
      <c r="BN204" s="852"/>
      <c r="BO204" s="852"/>
      <c r="BP204" s="852"/>
      <c r="BQ204" s="852"/>
      <c r="BR204" s="852"/>
      <c r="BS204" s="852"/>
      <c r="BT204" s="852"/>
      <c r="BU204" s="852"/>
      <c r="BV204" s="853"/>
      <c r="BW204" s="853"/>
      <c r="BX204" s="853"/>
      <c r="BY204" s="853"/>
      <c r="BZ204" s="853"/>
      <c r="CA204" s="853"/>
      <c r="CB204" s="853"/>
      <c r="CC204" s="853"/>
      <c r="CD204" s="853"/>
      <c r="CE204" s="853"/>
      <c r="CF204" s="10251"/>
    </row>
    <row customHeight="1" ht="15" hidden="1">
      <c r="A205" s="850"/>
      <c r="B205" s="851"/>
      <c r="C205" s="851"/>
      <c r="D205" s="2806"/>
      <c r="E205" s="2604" t="s">
        <v>665</v>
      </c>
      <c r="F205" s="2605"/>
      <c r="G205" s="2606"/>
      <c r="H205" s="2610">
        <f>IF(A203="","",INDEX(DIFFERENTIATION_UNMERGE_SYSTEM,MATCH(A203,DIFFERENTIATION_ID_DIFF,0)))</f>
      </c>
      <c r="I205" s="2610"/>
      <c r="J205" s="2610"/>
      <c r="K205" s="2610"/>
      <c r="L205" s="2610"/>
      <c r="M205" s="2610"/>
      <c r="N205" s="2610"/>
      <c r="O205" s="2610"/>
      <c r="P205" s="2610"/>
      <c r="Q205" s="2610"/>
      <c r="R205" s="2610"/>
      <c r="S205" s="946"/>
      <c r="T205" s="943"/>
      <c r="U205" s="852"/>
      <c r="V205" s="852"/>
      <c r="W205" s="853"/>
      <c r="X205" s="853"/>
      <c r="Y205" s="853"/>
      <c r="Z205" s="853"/>
      <c r="AA205" s="854"/>
      <c r="AB205" s="855"/>
      <c r="AC205" s="2602"/>
      <c r="AD205" s="856"/>
      <c r="AE205" s="857"/>
      <c r="AF205" s="857"/>
      <c r="AG205" s="858"/>
      <c r="AH205" s="859"/>
      <c r="AI205" s="852"/>
      <c r="AJ205" s="852"/>
      <c r="AK205" s="852"/>
      <c r="AL205" s="852"/>
      <c r="AM205" s="852"/>
      <c r="AN205" s="852"/>
      <c r="AO205" s="852"/>
      <c r="AP205" s="852"/>
      <c r="AQ205" s="852"/>
      <c r="AR205" s="852"/>
      <c r="AS205" s="852"/>
      <c r="AT205" s="852"/>
      <c r="AU205" s="852"/>
      <c r="AV205" s="852"/>
      <c r="AW205" s="852"/>
      <c r="AX205" s="852"/>
      <c r="AY205" s="852"/>
      <c r="AZ205" s="852"/>
      <c r="BA205" s="852"/>
      <c r="BB205" s="852"/>
      <c r="BC205" s="852"/>
      <c r="BD205" s="852"/>
      <c r="BE205" s="852"/>
      <c r="BF205" s="852"/>
      <c r="BG205" s="852"/>
      <c r="BH205" s="852"/>
      <c r="BI205" s="852"/>
      <c r="BJ205" s="852"/>
      <c r="BK205" s="852"/>
      <c r="BL205" s="852"/>
      <c r="BM205" s="852"/>
      <c r="BN205" s="852"/>
      <c r="BO205" s="852"/>
      <c r="BP205" s="852"/>
      <c r="BQ205" s="852"/>
      <c r="BR205" s="852"/>
      <c r="BS205" s="852"/>
      <c r="BT205" s="852"/>
      <c r="BU205" s="852"/>
      <c r="BV205" s="853"/>
      <c r="BW205" s="853"/>
      <c r="BX205" s="853"/>
      <c r="BY205" s="853"/>
      <c r="BZ205" s="853"/>
      <c r="CA205" s="853"/>
      <c r="CB205" s="853"/>
      <c r="CC205" s="853"/>
      <c r="CD205" s="853"/>
      <c r="CE205" s="853"/>
      <c r="CF205" s="10251"/>
    </row>
    <row customHeight="1" ht="24.75" hidden="1">
      <c r="A206" s="2033"/>
      <c r="B206" s="1387"/>
      <c r="C206" s="639"/>
      <c r="D206" s="2806"/>
      <c r="E206" s="2603" t="s">
        <v>710</v>
      </c>
      <c r="F206" s="2603"/>
      <c r="G206" s="2603"/>
      <c r="H206" s="2603"/>
      <c r="I206" s="2603"/>
      <c r="J206" s="2603"/>
      <c r="K206" s="2603"/>
      <c r="L206" s="2603"/>
      <c r="M206" s="2603"/>
      <c r="N206" s="2603"/>
      <c r="O206" s="2603"/>
      <c r="P206" s="2603"/>
      <c r="Q206" s="785">
        <f>SUMIF(T207:T208,"i",Q207:Q208)</f>
        <v>0</v>
      </c>
      <c r="R206" s="1244"/>
      <c r="S206" s="2025" t="s">
        <v>711</v>
      </c>
      <c r="T206" s="944" t="s">
        <v>712</v>
      </c>
      <c r="U206" s="2601">
        <v>1</v>
      </c>
      <c r="V206" s="2601" t="s">
        <v>675</v>
      </c>
      <c r="W206" s="1387"/>
      <c r="X206" s="1387"/>
      <c r="Y206" s="1387"/>
      <c r="Z206" s="1387"/>
      <c r="AA206" s="1863"/>
      <c r="AB206" s="1387"/>
      <c r="AC206" s="2602"/>
      <c r="AD206" s="856"/>
      <c r="AE206" s="1387"/>
      <c r="AF206" s="1387"/>
      <c r="AG206" s="1863"/>
      <c r="AH206" s="1863"/>
      <c r="AI206" s="1863"/>
      <c r="AJ206" s="1863"/>
      <c r="AK206" s="1863"/>
      <c r="AL206" s="1863"/>
      <c r="AM206" s="1863"/>
      <c r="AN206" s="1863"/>
      <c r="AO206" s="1863"/>
      <c r="AP206" s="1863"/>
      <c r="AQ206" s="1863"/>
      <c r="AR206" s="1863"/>
      <c r="AS206" s="1863"/>
      <c r="AT206" s="1863"/>
      <c r="AU206" s="1863"/>
      <c r="AV206" s="1863"/>
      <c r="AW206" s="1863"/>
      <c r="AX206" s="1863"/>
      <c r="AY206" s="1863"/>
      <c r="AZ206" s="1863"/>
      <c r="BA206" s="1863"/>
      <c r="BB206" s="1863"/>
      <c r="BC206" s="1863"/>
      <c r="BD206" s="1863"/>
      <c r="BE206" s="1863"/>
      <c r="BF206" s="1863"/>
      <c r="BG206" s="1863"/>
      <c r="BH206" s="1863"/>
      <c r="BI206" s="1863"/>
      <c r="BJ206" s="1863"/>
      <c r="BK206" s="1863"/>
      <c r="BL206" s="1863"/>
      <c r="BM206" s="1863"/>
      <c r="BN206" s="1863"/>
      <c r="BO206" s="1863"/>
      <c r="BP206" s="1863"/>
      <c r="BQ206" s="1863"/>
      <c r="BR206" s="1863"/>
      <c r="BS206" s="1863"/>
      <c r="BT206" s="1863"/>
      <c r="BU206" s="1863"/>
      <c r="BV206" s="1387"/>
      <c r="BW206" s="1387"/>
      <c r="BX206" s="1387"/>
      <c r="BY206" s="1387"/>
      <c r="BZ206" s="1387"/>
      <c r="CA206" s="1387"/>
      <c r="CB206" s="1387"/>
      <c r="CC206" s="1387"/>
      <c r="CD206" s="1387"/>
      <c r="CE206" s="1387"/>
      <c r="CF206" s="10251"/>
    </row>
    <row customHeight="1" ht="11.25" hidden="1">
      <c r="A207" s="2020"/>
      <c r="B207" s="1863"/>
      <c r="C207" s="1863"/>
      <c r="D207" s="2806"/>
      <c r="E207" s="862"/>
      <c r="F207" s="862">
        <v>0</v>
      </c>
      <c r="G207" s="862"/>
      <c r="H207" s="862"/>
      <c r="I207" s="862"/>
      <c r="J207" s="862"/>
      <c r="K207" s="862"/>
      <c r="L207" s="862"/>
      <c r="M207" s="862"/>
      <c r="N207" s="862"/>
      <c r="O207" s="862"/>
      <c r="P207" s="862"/>
      <c r="Q207" s="862"/>
      <c r="R207" s="862"/>
      <c r="S207" s="863"/>
      <c r="T207" s="945"/>
      <c r="U207" s="2601"/>
      <c r="V207" s="2601"/>
      <c r="W207" s="1863"/>
      <c r="X207" s="1863"/>
      <c r="Y207" s="1863"/>
      <c r="Z207" s="1863"/>
      <c r="AA207" s="1863"/>
      <c r="AB207" s="1387"/>
      <c r="AC207" s="2602"/>
      <c r="AD207" s="856"/>
      <c r="AE207" s="1387"/>
      <c r="AF207" s="1387"/>
      <c r="AG207" s="1863"/>
      <c r="AH207" s="1863"/>
      <c r="AI207" s="1863"/>
      <c r="AJ207" s="1863"/>
      <c r="AK207" s="1863"/>
      <c r="AL207" s="1863"/>
      <c r="AM207" s="1863"/>
      <c r="AN207" s="1863"/>
      <c r="AO207" s="1863"/>
      <c r="AP207" s="1863"/>
      <c r="AQ207" s="1863"/>
      <c r="AR207" s="1863"/>
      <c r="AS207" s="1863"/>
      <c r="AT207" s="1863"/>
      <c r="AU207" s="1863"/>
      <c r="AV207" s="1863"/>
      <c r="AW207" s="1863"/>
      <c r="AX207" s="1863"/>
      <c r="AY207" s="1863"/>
      <c r="AZ207" s="1863"/>
      <c r="BA207" s="1863"/>
      <c r="BB207" s="1863"/>
      <c r="BC207" s="1863"/>
      <c r="BD207" s="1863"/>
      <c r="BE207" s="1863"/>
      <c r="BF207" s="1863"/>
      <c r="BG207" s="1863"/>
      <c r="BH207" s="1863"/>
      <c r="BI207" s="1863"/>
      <c r="BJ207" s="1863"/>
      <c r="BK207" s="1863"/>
      <c r="BL207" s="1863"/>
      <c r="BM207" s="1863"/>
      <c r="BN207" s="1863"/>
      <c r="BO207" s="1863"/>
      <c r="BP207" s="1863"/>
      <c r="BQ207" s="1863"/>
      <c r="BR207" s="1863"/>
      <c r="BS207" s="1863"/>
      <c r="BT207" s="1863"/>
      <c r="BU207" s="1863"/>
      <c r="BV207" s="1863"/>
      <c r="BW207" s="1863"/>
      <c r="BX207" s="1863"/>
      <c r="BY207" s="1863"/>
      <c r="BZ207" s="1863"/>
      <c r="CA207" s="1863"/>
      <c r="CB207" s="1863"/>
      <c r="CC207" s="1863"/>
      <c r="CD207" s="1863"/>
      <c r="CE207" s="1863"/>
      <c r="CF207" s="10251"/>
    </row>
    <row customHeight="1" ht="11.25" hidden="1">
      <c r="A208" s="2033"/>
      <c r="B208" s="1387"/>
      <c r="C208" s="639"/>
      <c r="D208" s="2806"/>
      <c r="E208" s="876" t="s">
        <v>22</v>
      </c>
      <c r="F208" s="1395" t="s">
        <v>22</v>
      </c>
      <c r="G208" s="1395" t="s">
        <v>715</v>
      </c>
      <c r="H208" s="878" t="s">
        <v>22</v>
      </c>
      <c r="I208" s="878"/>
      <c r="J208" s="878"/>
      <c r="K208" s="878"/>
      <c r="L208" s="878"/>
      <c r="M208" s="878"/>
      <c r="N208" s="878"/>
      <c r="O208" s="878"/>
      <c r="P208" s="878"/>
      <c r="Q208" s="878"/>
      <c r="R208" s="879"/>
      <c r="S208" s="880"/>
      <c r="T208" s="945"/>
      <c r="U208" s="2601"/>
      <c r="V208" s="2601"/>
      <c r="W208" s="1387"/>
      <c r="X208" s="1387"/>
      <c r="Y208" s="1387"/>
      <c r="Z208" s="1387"/>
      <c r="AA208" s="1863"/>
      <c r="AB208" s="1387"/>
      <c r="AC208" s="2602"/>
      <c r="AD208" s="856"/>
      <c r="AE208" s="1387"/>
      <c r="AF208" s="1387"/>
      <c r="AG208" s="1863"/>
      <c r="AH208" s="1863"/>
      <c r="AI208" s="1863"/>
      <c r="AJ208" s="1863"/>
      <c r="AK208" s="1863"/>
      <c r="AL208" s="1863"/>
      <c r="AM208" s="1863"/>
      <c r="AN208" s="1863"/>
      <c r="AO208" s="1863"/>
      <c r="AP208" s="1863"/>
      <c r="AQ208" s="1863"/>
      <c r="AR208" s="1863"/>
      <c r="AS208" s="1863"/>
      <c r="AT208" s="1863"/>
      <c r="AU208" s="1863"/>
      <c r="AV208" s="1863"/>
      <c r="AW208" s="1863"/>
      <c r="AX208" s="1863"/>
      <c r="AY208" s="1863"/>
      <c r="AZ208" s="1863"/>
      <c r="BA208" s="1863"/>
      <c r="BB208" s="1863"/>
      <c r="BC208" s="1863"/>
      <c r="BD208" s="1863"/>
      <c r="BE208" s="1863"/>
      <c r="BF208" s="1863"/>
      <c r="BG208" s="1863"/>
      <c r="BH208" s="1863"/>
      <c r="BI208" s="1863"/>
      <c r="BJ208" s="1863"/>
      <c r="BK208" s="1863"/>
      <c r="BL208" s="1863"/>
      <c r="BM208" s="1863"/>
      <c r="BN208" s="1863"/>
      <c r="BO208" s="1863"/>
      <c r="BP208" s="1863"/>
      <c r="BQ208" s="1863"/>
      <c r="BR208" s="1863"/>
      <c r="BS208" s="1863"/>
      <c r="BT208" s="1863"/>
      <c r="BU208" s="1863"/>
      <c r="BV208" s="1387"/>
      <c r="BW208" s="1387"/>
      <c r="BX208" s="1387"/>
      <c r="BY208" s="1387"/>
      <c r="BZ208" s="1387"/>
      <c r="CA208" s="1387"/>
      <c r="CB208" s="1387"/>
      <c r="CC208" s="1387"/>
      <c r="CD208" s="1387"/>
      <c r="CE208" s="1387"/>
      <c r="CF208" s="10251"/>
    </row>
    <row customHeight="1" ht="5.25" hidden="1">
      <c r="A209" s="2020"/>
      <c r="B209" s="1863"/>
      <c r="C209" s="1863"/>
      <c r="D209" s="2806"/>
      <c r="E209" s="1266"/>
      <c r="F209" s="1266"/>
      <c r="G209" s="1266"/>
      <c r="H209" s="1266"/>
      <c r="I209" s="1266"/>
      <c r="J209" s="1266"/>
      <c r="K209" s="1266"/>
      <c r="L209" s="1266"/>
      <c r="M209" s="1266"/>
      <c r="N209" s="1266"/>
      <c r="O209" s="1266"/>
      <c r="P209" s="1266"/>
      <c r="Q209" s="1267"/>
      <c r="R209" s="1268"/>
      <c r="S209" s="1269"/>
      <c r="T209" s="944" t="s">
        <v>712</v>
      </c>
      <c r="U209" s="2601">
        <v>1</v>
      </c>
      <c r="V209" s="2601" t="s">
        <v>675</v>
      </c>
      <c r="W209" s="1863"/>
      <c r="X209" s="1863"/>
      <c r="Y209" s="1863"/>
      <c r="Z209" s="1863"/>
      <c r="AA209" s="1863"/>
      <c r="AB209" s="1863"/>
      <c r="AC209" s="1264"/>
      <c r="AD209" s="1265"/>
      <c r="AE209" s="1863"/>
      <c r="AF209" s="1863"/>
      <c r="AG209" s="1863"/>
      <c r="AH209" s="1863"/>
      <c r="AI209" s="1863"/>
      <c r="AJ209" s="1863"/>
      <c r="AK209" s="1863"/>
      <c r="AL209" s="1863"/>
      <c r="AM209" s="1863"/>
      <c r="AN209" s="1863"/>
      <c r="AO209" s="1863"/>
      <c r="AP209" s="1863"/>
      <c r="AQ209" s="1863"/>
      <c r="AR209" s="1863"/>
      <c r="AS209" s="1863"/>
      <c r="AT209" s="1863"/>
      <c r="AU209" s="1863"/>
      <c r="AV209" s="1863"/>
      <c r="AW209" s="1863"/>
      <c r="AX209" s="1863"/>
      <c r="AY209" s="1863"/>
      <c r="AZ209" s="1863"/>
      <c r="BA209" s="1863"/>
      <c r="BB209" s="1863"/>
      <c r="BC209" s="1863"/>
      <c r="BD209" s="1863"/>
      <c r="BE209" s="1863"/>
      <c r="BF209" s="1863"/>
      <c r="BG209" s="1863"/>
      <c r="BH209" s="1863"/>
      <c r="BI209" s="1863"/>
      <c r="BJ209" s="1863"/>
      <c r="BK209" s="1863"/>
      <c r="BL209" s="1863"/>
      <c r="BM209" s="1863"/>
      <c r="BN209" s="1863"/>
      <c r="BO209" s="1863"/>
      <c r="BP209" s="1863"/>
      <c r="BQ209" s="1863"/>
      <c r="BR209" s="1863"/>
      <c r="BS209" s="1863"/>
      <c r="BT209" s="1863"/>
      <c r="BU209" s="1863"/>
      <c r="BV209" s="1863"/>
      <c r="BW209" s="1863"/>
      <c r="BX209" s="1863"/>
      <c r="BY209" s="1863"/>
      <c r="BZ209" s="1863"/>
      <c r="CA209" s="1863"/>
      <c r="CB209" s="1863"/>
      <c r="CC209" s="1863"/>
      <c r="CD209" s="1863"/>
      <c r="CE209" s="1863"/>
      <c r="CF209" s="10252"/>
    </row>
    <row customHeight="1" ht="5.25" hidden="1">
      <c r="A210" s="2020"/>
      <c r="B210" s="1863"/>
      <c r="C210" s="1863"/>
      <c r="D210" s="2806"/>
      <c r="E210" s="862"/>
      <c r="F210" s="862"/>
      <c r="G210" s="862"/>
      <c r="H210" s="862"/>
      <c r="I210" s="862"/>
      <c r="J210" s="862"/>
      <c r="K210" s="862"/>
      <c r="L210" s="862"/>
      <c r="M210" s="862"/>
      <c r="N210" s="862"/>
      <c r="O210" s="862"/>
      <c r="P210" s="862"/>
      <c r="Q210" s="862"/>
      <c r="R210" s="862"/>
      <c r="S210" s="863"/>
      <c r="T210" s="945"/>
      <c r="U210" s="2601"/>
      <c r="V210" s="2601"/>
      <c r="W210" s="1863"/>
      <c r="X210" s="1863"/>
      <c r="Y210" s="1863"/>
      <c r="Z210" s="1863"/>
      <c r="AA210" s="1863"/>
      <c r="AB210" s="1863"/>
      <c r="AC210" s="1264"/>
      <c r="AD210" s="1265"/>
      <c r="AE210" s="1863"/>
      <c r="AF210" s="1863"/>
      <c r="AG210" s="1863"/>
      <c r="AH210" s="1863"/>
      <c r="AI210" s="1863"/>
      <c r="AJ210" s="1863"/>
      <c r="AK210" s="1863"/>
      <c r="AL210" s="1863"/>
      <c r="AM210" s="1863"/>
      <c r="AN210" s="1863"/>
      <c r="AO210" s="1863"/>
      <c r="AP210" s="1863"/>
      <c r="AQ210" s="1863"/>
      <c r="AR210" s="1863"/>
      <c r="AS210" s="1863"/>
      <c r="AT210" s="1863"/>
      <c r="AU210" s="1863"/>
      <c r="AV210" s="1863"/>
      <c r="AW210" s="1863"/>
      <c r="AX210" s="1863"/>
      <c r="AY210" s="1863"/>
      <c r="AZ210" s="1863"/>
      <c r="BA210" s="1863"/>
      <c r="BB210" s="1863"/>
      <c r="BC210" s="1863"/>
      <c r="BD210" s="1863"/>
      <c r="BE210" s="1863"/>
      <c r="BF210" s="1863"/>
      <c r="BG210" s="1863"/>
      <c r="BH210" s="1863"/>
      <c r="BI210" s="1863"/>
      <c r="BJ210" s="1863"/>
      <c r="BK210" s="1863"/>
      <c r="BL210" s="1863"/>
      <c r="BM210" s="1863"/>
      <c r="BN210" s="1863"/>
      <c r="BO210" s="1863"/>
      <c r="BP210" s="1863"/>
      <c r="BQ210" s="1863"/>
      <c r="BR210" s="1863"/>
      <c r="BS210" s="1863"/>
      <c r="BT210" s="1863"/>
      <c r="BU210" s="1863"/>
      <c r="BV210" s="1863"/>
      <c r="BW210" s="1863"/>
      <c r="BX210" s="1863"/>
      <c r="BY210" s="1863"/>
      <c r="BZ210" s="1863"/>
      <c r="CA210" s="1863"/>
      <c r="CB210" s="1863"/>
      <c r="CC210" s="1863"/>
      <c r="CD210" s="1863"/>
      <c r="CE210" s="1863"/>
      <c r="CF210" s="10252"/>
    </row>
    <row customHeight="1" ht="5.25" hidden="1">
      <c r="A211" s="2020"/>
      <c r="B211" s="1863"/>
      <c r="C211" s="1863"/>
      <c r="D211" s="2807"/>
      <c r="E211" s="1270"/>
      <c r="F211" s="1271"/>
      <c r="G211" s="1271"/>
      <c r="H211" s="1272"/>
      <c r="I211" s="1272"/>
      <c r="J211" s="1272"/>
      <c r="K211" s="1272"/>
      <c r="L211" s="1272"/>
      <c r="M211" s="1272"/>
      <c r="N211" s="1272"/>
      <c r="O211" s="1272"/>
      <c r="P211" s="1272"/>
      <c r="Q211" s="1272"/>
      <c r="R211" s="1173"/>
      <c r="S211" s="1273"/>
      <c r="T211" s="945"/>
      <c r="U211" s="2601"/>
      <c r="V211" s="2601"/>
      <c r="W211" s="1863"/>
      <c r="X211" s="1863"/>
      <c r="Y211" s="1863"/>
      <c r="Z211" s="1863"/>
      <c r="AA211" s="1863"/>
      <c r="AB211" s="1863"/>
      <c r="AC211" s="1264"/>
      <c r="AD211" s="1265"/>
      <c r="AE211" s="1863"/>
      <c r="AF211" s="1863"/>
      <c r="AG211" s="1863"/>
      <c r="AH211" s="1863"/>
      <c r="AI211" s="1863"/>
      <c r="AJ211" s="1863"/>
      <c r="AK211" s="1863"/>
      <c r="AL211" s="1863"/>
      <c r="AM211" s="1863"/>
      <c r="AN211" s="1863"/>
      <c r="AO211" s="1863"/>
      <c r="AP211" s="1863"/>
      <c r="AQ211" s="1863"/>
      <c r="AR211" s="1863"/>
      <c r="AS211" s="1863"/>
      <c r="AT211" s="1863"/>
      <c r="AU211" s="1863"/>
      <c r="AV211" s="1863"/>
      <c r="AW211" s="1863"/>
      <c r="AX211" s="1863"/>
      <c r="AY211" s="1863"/>
      <c r="AZ211" s="1863"/>
      <c r="BA211" s="1863"/>
      <c r="BB211" s="1863"/>
      <c r="BC211" s="1863"/>
      <c r="BD211" s="1863"/>
      <c r="BE211" s="1863"/>
      <c r="BF211" s="1863"/>
      <c r="BG211" s="1863"/>
      <c r="BH211" s="1863"/>
      <c r="BI211" s="1863"/>
      <c r="BJ211" s="1863"/>
      <c r="BK211" s="1863"/>
      <c r="BL211" s="1863"/>
      <c r="BM211" s="1863"/>
      <c r="BN211" s="1863"/>
      <c r="BO211" s="1863"/>
      <c r="BP211" s="1863"/>
      <c r="BQ211" s="1863"/>
      <c r="BR211" s="1863"/>
      <c r="BS211" s="1863"/>
      <c r="BT211" s="1863"/>
      <c r="BU211" s="1863"/>
      <c r="BV211" s="1863"/>
      <c r="BW211" s="1863"/>
      <c r="BX211" s="1863"/>
      <c r="BY211" s="1863"/>
      <c r="BZ211" s="1863"/>
      <c r="CA211" s="1863"/>
      <c r="CB211" s="1863"/>
      <c r="CC211" s="1863"/>
      <c r="CD211" s="1863"/>
      <c r="CE211" s="1863"/>
      <c r="CF211" s="10252"/>
    </row>
    <row customHeight="1" ht="15" hidden="1">
      <c r="A212" s="850" t="s">
        <v>656</v>
      </c>
      <c r="B212" s="851"/>
      <c r="C212" s="851" t="s">
        <v>22</v>
      </c>
      <c r="D212" s="2805" t="s">
        <v>736</v>
      </c>
      <c r="E212" s="2604" t="s">
        <v>111</v>
      </c>
      <c r="F212" s="2605"/>
      <c r="G212" s="2606"/>
      <c r="H212" s="2610">
        <f>IF(A212="","",INDEX(DIFFERENTIATION_UNMERGE_VD,MATCH(A212,DIFFERENTIATION_ID_DIFF,0)))</f>
      </c>
      <c r="I212" s="2610"/>
      <c r="J212" s="2610"/>
      <c r="K212" s="2610"/>
      <c r="L212" s="2610"/>
      <c r="M212" s="2610"/>
      <c r="N212" s="2610"/>
      <c r="O212" s="2610"/>
      <c r="P212" s="2610"/>
      <c r="Q212" s="2610"/>
      <c r="R212" s="2610"/>
      <c r="S212" s="946"/>
      <c r="T212" s="943"/>
      <c r="U212" s="852"/>
      <c r="V212" s="852"/>
      <c r="W212" s="853"/>
      <c r="X212" s="853"/>
      <c r="Y212" s="853"/>
      <c r="Z212" s="853"/>
      <c r="AA212" s="854"/>
      <c r="AB212" s="855"/>
      <c r="AC212" s="2602"/>
      <c r="AD212" s="856"/>
      <c r="AE212" s="857" t="s">
        <v>22</v>
      </c>
      <c r="AF212" s="857"/>
      <c r="AG212" s="858" t="s">
        <v>709</v>
      </c>
      <c r="AH212" s="859">
        <v>3</v>
      </c>
      <c r="AI212" s="852"/>
      <c r="AJ212" s="852"/>
      <c r="AK212" s="852"/>
      <c r="AL212" s="852"/>
      <c r="AM212" s="852"/>
      <c r="AN212" s="852"/>
      <c r="AO212" s="852"/>
      <c r="AP212" s="852"/>
      <c r="AQ212" s="852"/>
      <c r="AR212" s="852"/>
      <c r="AS212" s="852"/>
      <c r="AT212" s="852"/>
      <c r="AU212" s="852"/>
      <c r="AV212" s="852"/>
      <c r="AW212" s="852"/>
      <c r="AX212" s="852"/>
      <c r="AY212" s="852"/>
      <c r="AZ212" s="852"/>
      <c r="BA212" s="852"/>
      <c r="BB212" s="852"/>
      <c r="BC212" s="852"/>
      <c r="BD212" s="852"/>
      <c r="BE212" s="852"/>
      <c r="BF212" s="852"/>
      <c r="BG212" s="852"/>
      <c r="BH212" s="852"/>
      <c r="BI212" s="852"/>
      <c r="BJ212" s="852"/>
      <c r="BK212" s="852"/>
      <c r="BL212" s="852"/>
      <c r="BM212" s="852"/>
      <c r="BN212" s="852"/>
      <c r="BO212" s="852"/>
      <c r="BP212" s="852"/>
      <c r="BQ212" s="852"/>
      <c r="BR212" s="852"/>
      <c r="BS212" s="852"/>
      <c r="BT212" s="852"/>
      <c r="BU212" s="852"/>
      <c r="BV212" s="853"/>
      <c r="BW212" s="853"/>
      <c r="BX212" s="853"/>
      <c r="BY212" s="853"/>
      <c r="BZ212" s="853"/>
      <c r="CA212" s="853"/>
      <c r="CB212" s="853"/>
      <c r="CC212" s="853"/>
      <c r="CD212" s="853"/>
      <c r="CE212" s="853"/>
      <c r="CF212" s="10251"/>
    </row>
    <row customHeight="1" ht="15" hidden="1">
      <c r="A213" s="850"/>
      <c r="B213" s="851"/>
      <c r="C213" s="851"/>
      <c r="D213" s="2806"/>
      <c r="E213" s="2604" t="s">
        <v>664</v>
      </c>
      <c r="F213" s="2605"/>
      <c r="G213" s="2606"/>
      <c r="H213" s="2610">
        <f>IF(A212="","",INDEX(DIFFERENTIATION_UNMERGE_AREA,MATCH(A212,DIFFERENTIATION_ID_DIFF,0)))</f>
      </c>
      <c r="I213" s="2610"/>
      <c r="J213" s="2610"/>
      <c r="K213" s="2610"/>
      <c r="L213" s="2610"/>
      <c r="M213" s="2610"/>
      <c r="N213" s="2610"/>
      <c r="O213" s="2610"/>
      <c r="P213" s="2610"/>
      <c r="Q213" s="2610"/>
      <c r="R213" s="2610"/>
      <c r="S213" s="946"/>
      <c r="T213" s="943"/>
      <c r="U213" s="852"/>
      <c r="V213" s="852"/>
      <c r="W213" s="853"/>
      <c r="X213" s="853"/>
      <c r="Y213" s="853"/>
      <c r="Z213" s="853"/>
      <c r="AA213" s="854"/>
      <c r="AB213" s="855"/>
      <c r="AC213" s="2602"/>
      <c r="AD213" s="856"/>
      <c r="AE213" s="857"/>
      <c r="AF213" s="857"/>
      <c r="AG213" s="858"/>
      <c r="AH213" s="859"/>
      <c r="AI213" s="852"/>
      <c r="AJ213" s="852"/>
      <c r="AK213" s="852"/>
      <c r="AL213" s="852"/>
      <c r="AM213" s="852"/>
      <c r="AN213" s="852"/>
      <c r="AO213" s="852"/>
      <c r="AP213" s="852"/>
      <c r="AQ213" s="852"/>
      <c r="AR213" s="852"/>
      <c r="AS213" s="852"/>
      <c r="AT213" s="852"/>
      <c r="AU213" s="852"/>
      <c r="AV213" s="852"/>
      <c r="AW213" s="852"/>
      <c r="AX213" s="852"/>
      <c r="AY213" s="852"/>
      <c r="AZ213" s="852"/>
      <c r="BA213" s="852"/>
      <c r="BB213" s="852"/>
      <c r="BC213" s="852"/>
      <c r="BD213" s="852"/>
      <c r="BE213" s="852"/>
      <c r="BF213" s="852"/>
      <c r="BG213" s="852"/>
      <c r="BH213" s="852"/>
      <c r="BI213" s="852"/>
      <c r="BJ213" s="852"/>
      <c r="BK213" s="852"/>
      <c r="BL213" s="852"/>
      <c r="BM213" s="852"/>
      <c r="BN213" s="852"/>
      <c r="BO213" s="852"/>
      <c r="BP213" s="852"/>
      <c r="BQ213" s="852"/>
      <c r="BR213" s="852"/>
      <c r="BS213" s="852"/>
      <c r="BT213" s="852"/>
      <c r="BU213" s="852"/>
      <c r="BV213" s="853"/>
      <c r="BW213" s="853"/>
      <c r="BX213" s="853"/>
      <c r="BY213" s="853"/>
      <c r="BZ213" s="853"/>
      <c r="CA213" s="853"/>
      <c r="CB213" s="853"/>
      <c r="CC213" s="853"/>
      <c r="CD213" s="853"/>
      <c r="CE213" s="853"/>
      <c r="CF213" s="10251"/>
    </row>
    <row customHeight="1" ht="15" hidden="1">
      <c r="A214" s="850"/>
      <c r="B214" s="851"/>
      <c r="C214" s="851"/>
      <c r="D214" s="2806"/>
      <c r="E214" s="2604" t="s">
        <v>665</v>
      </c>
      <c r="F214" s="2605"/>
      <c r="G214" s="2606"/>
      <c r="H214" s="2610">
        <f>IF(A212="","",INDEX(DIFFERENTIATION_UNMERGE_SYSTEM,MATCH(A212,DIFFERENTIATION_ID_DIFF,0)))</f>
      </c>
      <c r="I214" s="2610"/>
      <c r="J214" s="2610"/>
      <c r="K214" s="2610"/>
      <c r="L214" s="2610"/>
      <c r="M214" s="2610"/>
      <c r="N214" s="2610"/>
      <c r="O214" s="2610"/>
      <c r="P214" s="2610"/>
      <c r="Q214" s="2610"/>
      <c r="R214" s="2610"/>
      <c r="S214" s="946"/>
      <c r="T214" s="943"/>
      <c r="U214" s="852"/>
      <c r="V214" s="852"/>
      <c r="W214" s="853"/>
      <c r="X214" s="853"/>
      <c r="Y214" s="853"/>
      <c r="Z214" s="853"/>
      <c r="AA214" s="854"/>
      <c r="AB214" s="855"/>
      <c r="AC214" s="2602"/>
      <c r="AD214" s="856"/>
      <c r="AE214" s="857"/>
      <c r="AF214" s="857"/>
      <c r="AG214" s="858"/>
      <c r="AH214" s="859"/>
      <c r="AI214" s="852"/>
      <c r="AJ214" s="852"/>
      <c r="AK214" s="852"/>
      <c r="AL214" s="852"/>
      <c r="AM214" s="852"/>
      <c r="AN214" s="852"/>
      <c r="AO214" s="852"/>
      <c r="AP214" s="852"/>
      <c r="AQ214" s="852"/>
      <c r="AR214" s="852"/>
      <c r="AS214" s="852"/>
      <c r="AT214" s="852"/>
      <c r="AU214" s="852"/>
      <c r="AV214" s="852"/>
      <c r="AW214" s="852"/>
      <c r="AX214" s="852"/>
      <c r="AY214" s="852"/>
      <c r="AZ214" s="852"/>
      <c r="BA214" s="852"/>
      <c r="BB214" s="852"/>
      <c r="BC214" s="852"/>
      <c r="BD214" s="852"/>
      <c r="BE214" s="852"/>
      <c r="BF214" s="852"/>
      <c r="BG214" s="852"/>
      <c r="BH214" s="852"/>
      <c r="BI214" s="852"/>
      <c r="BJ214" s="852"/>
      <c r="BK214" s="852"/>
      <c r="BL214" s="852"/>
      <c r="BM214" s="852"/>
      <c r="BN214" s="852"/>
      <c r="BO214" s="852"/>
      <c r="BP214" s="852"/>
      <c r="BQ214" s="852"/>
      <c r="BR214" s="852"/>
      <c r="BS214" s="852"/>
      <c r="BT214" s="852"/>
      <c r="BU214" s="852"/>
      <c r="BV214" s="853"/>
      <c r="BW214" s="853"/>
      <c r="BX214" s="853"/>
      <c r="BY214" s="853"/>
      <c r="BZ214" s="853"/>
      <c r="CA214" s="853"/>
      <c r="CB214" s="853"/>
      <c r="CC214" s="853"/>
      <c r="CD214" s="853"/>
      <c r="CE214" s="853"/>
      <c r="CF214" s="10251"/>
    </row>
    <row customHeight="1" ht="24.75" hidden="1">
      <c r="A215" s="2033"/>
      <c r="B215" s="1387"/>
      <c r="C215" s="639"/>
      <c r="D215" s="2806"/>
      <c r="E215" s="2603" t="s">
        <v>710</v>
      </c>
      <c r="F215" s="2603"/>
      <c r="G215" s="2603"/>
      <c r="H215" s="2603"/>
      <c r="I215" s="2603"/>
      <c r="J215" s="2603"/>
      <c r="K215" s="2603"/>
      <c r="L215" s="2603"/>
      <c r="M215" s="2603"/>
      <c r="N215" s="2603"/>
      <c r="O215" s="2603"/>
      <c r="P215" s="2603"/>
      <c r="Q215" s="785">
        <f>SUMIF(T216:T217,"i",Q216:Q217)</f>
        <v>0</v>
      </c>
      <c r="R215" s="1244"/>
      <c r="S215" s="2025" t="s">
        <v>711</v>
      </c>
      <c r="T215" s="944" t="s">
        <v>712</v>
      </c>
      <c r="U215" s="2601">
        <v>1</v>
      </c>
      <c r="V215" s="2601" t="s">
        <v>675</v>
      </c>
      <c r="W215" s="1387"/>
      <c r="X215" s="1387"/>
      <c r="Y215" s="1387"/>
      <c r="Z215" s="1387"/>
      <c r="AA215" s="1863"/>
      <c r="AB215" s="1387"/>
      <c r="AC215" s="2602"/>
      <c r="AD215" s="856"/>
      <c r="AE215" s="1387"/>
      <c r="AF215" s="1387"/>
      <c r="AG215" s="1863"/>
      <c r="AH215" s="1863"/>
      <c r="AI215" s="1863"/>
      <c r="AJ215" s="1863"/>
      <c r="AK215" s="1863"/>
      <c r="AL215" s="1863"/>
      <c r="AM215" s="1863"/>
      <c r="AN215" s="1863"/>
      <c r="AO215" s="1863"/>
      <c r="AP215" s="1863"/>
      <c r="AQ215" s="1863"/>
      <c r="AR215" s="1863"/>
      <c r="AS215" s="1863"/>
      <c r="AT215" s="1863"/>
      <c r="AU215" s="1863"/>
      <c r="AV215" s="1863"/>
      <c r="AW215" s="1863"/>
      <c r="AX215" s="1863"/>
      <c r="AY215" s="1863"/>
      <c r="AZ215" s="1863"/>
      <c r="BA215" s="1863"/>
      <c r="BB215" s="1863"/>
      <c r="BC215" s="1863"/>
      <c r="BD215" s="1863"/>
      <c r="BE215" s="1863"/>
      <c r="BF215" s="1863"/>
      <c r="BG215" s="1863"/>
      <c r="BH215" s="1863"/>
      <c r="BI215" s="1863"/>
      <c r="BJ215" s="1863"/>
      <c r="BK215" s="1863"/>
      <c r="BL215" s="1863"/>
      <c r="BM215" s="1863"/>
      <c r="BN215" s="1863"/>
      <c r="BO215" s="1863"/>
      <c r="BP215" s="1863"/>
      <c r="BQ215" s="1863"/>
      <c r="BR215" s="1863"/>
      <c r="BS215" s="1863"/>
      <c r="BT215" s="1863"/>
      <c r="BU215" s="1863"/>
      <c r="BV215" s="1387"/>
      <c r="BW215" s="1387"/>
      <c r="BX215" s="1387"/>
      <c r="BY215" s="1387"/>
      <c r="BZ215" s="1387"/>
      <c r="CA215" s="1387"/>
      <c r="CB215" s="1387"/>
      <c r="CC215" s="1387"/>
      <c r="CD215" s="1387"/>
      <c r="CE215" s="1387"/>
      <c r="CF215" s="10251"/>
    </row>
    <row customHeight="1" ht="11.25" hidden="1">
      <c r="A216" s="2020"/>
      <c r="B216" s="1863"/>
      <c r="C216" s="1863"/>
      <c r="D216" s="2806"/>
      <c r="E216" s="862"/>
      <c r="F216" s="862">
        <v>0</v>
      </c>
      <c r="G216" s="862"/>
      <c r="H216" s="862"/>
      <c r="I216" s="862"/>
      <c r="J216" s="862"/>
      <c r="K216" s="862"/>
      <c r="L216" s="862"/>
      <c r="M216" s="862"/>
      <c r="N216" s="862"/>
      <c r="O216" s="862"/>
      <c r="P216" s="862"/>
      <c r="Q216" s="862"/>
      <c r="R216" s="862"/>
      <c r="S216" s="863"/>
      <c r="T216" s="945"/>
      <c r="U216" s="2601"/>
      <c r="V216" s="2601"/>
      <c r="W216" s="1863"/>
      <c r="X216" s="1863"/>
      <c r="Y216" s="1863"/>
      <c r="Z216" s="1863"/>
      <c r="AA216" s="1863"/>
      <c r="AB216" s="1387"/>
      <c r="AC216" s="2602"/>
      <c r="AD216" s="856"/>
      <c r="AE216" s="1387"/>
      <c r="AF216" s="1387"/>
      <c r="AG216" s="1863"/>
      <c r="AH216" s="1863"/>
      <c r="AI216" s="1863"/>
      <c r="AJ216" s="1863"/>
      <c r="AK216" s="1863"/>
      <c r="AL216" s="1863"/>
      <c r="AM216" s="1863"/>
      <c r="AN216" s="1863"/>
      <c r="AO216" s="1863"/>
      <c r="AP216" s="1863"/>
      <c r="AQ216" s="1863"/>
      <c r="AR216" s="1863"/>
      <c r="AS216" s="1863"/>
      <c r="AT216" s="1863"/>
      <c r="AU216" s="1863"/>
      <c r="AV216" s="1863"/>
      <c r="AW216" s="1863"/>
      <c r="AX216" s="1863"/>
      <c r="AY216" s="1863"/>
      <c r="AZ216" s="1863"/>
      <c r="BA216" s="1863"/>
      <c r="BB216" s="1863"/>
      <c r="BC216" s="1863"/>
      <c r="BD216" s="1863"/>
      <c r="BE216" s="1863"/>
      <c r="BF216" s="1863"/>
      <c r="BG216" s="1863"/>
      <c r="BH216" s="1863"/>
      <c r="BI216" s="1863"/>
      <c r="BJ216" s="1863"/>
      <c r="BK216" s="1863"/>
      <c r="BL216" s="1863"/>
      <c r="BM216" s="1863"/>
      <c r="BN216" s="1863"/>
      <c r="BO216" s="1863"/>
      <c r="BP216" s="1863"/>
      <c r="BQ216" s="1863"/>
      <c r="BR216" s="1863"/>
      <c r="BS216" s="1863"/>
      <c r="BT216" s="1863"/>
      <c r="BU216" s="1863"/>
      <c r="BV216" s="1863"/>
      <c r="BW216" s="1863"/>
      <c r="BX216" s="1863"/>
      <c r="BY216" s="1863"/>
      <c r="BZ216" s="1863"/>
      <c r="CA216" s="1863"/>
      <c r="CB216" s="1863"/>
      <c r="CC216" s="1863"/>
      <c r="CD216" s="1863"/>
      <c r="CE216" s="1863"/>
      <c r="CF216" s="10251"/>
    </row>
    <row customHeight="1" ht="11.25" hidden="1">
      <c r="A217" s="2033"/>
      <c r="B217" s="1387"/>
      <c r="C217" s="639"/>
      <c r="D217" s="2806"/>
      <c r="E217" s="876" t="s">
        <v>22</v>
      </c>
      <c r="F217" s="1395" t="s">
        <v>22</v>
      </c>
      <c r="G217" s="1395" t="s">
        <v>715</v>
      </c>
      <c r="H217" s="878" t="s">
        <v>22</v>
      </c>
      <c r="I217" s="878"/>
      <c r="J217" s="878"/>
      <c r="K217" s="878"/>
      <c r="L217" s="878"/>
      <c r="M217" s="878"/>
      <c r="N217" s="878"/>
      <c r="O217" s="878"/>
      <c r="P217" s="878"/>
      <c r="Q217" s="878"/>
      <c r="R217" s="879"/>
      <c r="S217" s="880"/>
      <c r="T217" s="945"/>
      <c r="U217" s="2601"/>
      <c r="V217" s="2601"/>
      <c r="W217" s="1387"/>
      <c r="X217" s="1387"/>
      <c r="Y217" s="1387"/>
      <c r="Z217" s="1387"/>
      <c r="AA217" s="1863"/>
      <c r="AB217" s="1387"/>
      <c r="AC217" s="2602"/>
      <c r="AD217" s="856"/>
      <c r="AE217" s="1387"/>
      <c r="AF217" s="1387"/>
      <c r="AG217" s="1863"/>
      <c r="AH217" s="1863"/>
      <c r="AI217" s="1863"/>
      <c r="AJ217" s="1863"/>
      <c r="AK217" s="1863"/>
      <c r="AL217" s="1863"/>
      <c r="AM217" s="1863"/>
      <c r="AN217" s="1863"/>
      <c r="AO217" s="1863"/>
      <c r="AP217" s="1863"/>
      <c r="AQ217" s="1863"/>
      <c r="AR217" s="1863"/>
      <c r="AS217" s="1863"/>
      <c r="AT217" s="1863"/>
      <c r="AU217" s="1863"/>
      <c r="AV217" s="1863"/>
      <c r="AW217" s="1863"/>
      <c r="AX217" s="1863"/>
      <c r="AY217" s="1863"/>
      <c r="AZ217" s="1863"/>
      <c r="BA217" s="1863"/>
      <c r="BB217" s="1863"/>
      <c r="BC217" s="1863"/>
      <c r="BD217" s="1863"/>
      <c r="BE217" s="1863"/>
      <c r="BF217" s="1863"/>
      <c r="BG217" s="1863"/>
      <c r="BH217" s="1863"/>
      <c r="BI217" s="1863"/>
      <c r="BJ217" s="1863"/>
      <c r="BK217" s="1863"/>
      <c r="BL217" s="1863"/>
      <c r="BM217" s="1863"/>
      <c r="BN217" s="1863"/>
      <c r="BO217" s="1863"/>
      <c r="BP217" s="1863"/>
      <c r="BQ217" s="1863"/>
      <c r="BR217" s="1863"/>
      <c r="BS217" s="1863"/>
      <c r="BT217" s="1863"/>
      <c r="BU217" s="1863"/>
      <c r="BV217" s="1387"/>
      <c r="BW217" s="1387"/>
      <c r="BX217" s="1387"/>
      <c r="BY217" s="1387"/>
      <c r="BZ217" s="1387"/>
      <c r="CA217" s="1387"/>
      <c r="CB217" s="1387"/>
      <c r="CC217" s="1387"/>
      <c r="CD217" s="1387"/>
      <c r="CE217" s="1387"/>
      <c r="CF217" s="10251"/>
    </row>
    <row customHeight="1" ht="5.25" hidden="1">
      <c r="A218" s="2020"/>
      <c r="B218" s="1863"/>
      <c r="C218" s="1863"/>
      <c r="D218" s="2806"/>
      <c r="E218" s="1266"/>
      <c r="F218" s="1266"/>
      <c r="G218" s="1266"/>
      <c r="H218" s="1266"/>
      <c r="I218" s="1266"/>
      <c r="J218" s="1266"/>
      <c r="K218" s="1266"/>
      <c r="L218" s="1266"/>
      <c r="M218" s="1266"/>
      <c r="N218" s="1266"/>
      <c r="O218" s="1266"/>
      <c r="P218" s="1266"/>
      <c r="Q218" s="1267"/>
      <c r="R218" s="1268"/>
      <c r="S218" s="1269"/>
      <c r="T218" s="944" t="s">
        <v>712</v>
      </c>
      <c r="U218" s="2601">
        <v>1</v>
      </c>
      <c r="V218" s="2601" t="s">
        <v>675</v>
      </c>
      <c r="W218" s="1863"/>
      <c r="X218" s="1863"/>
      <c r="Y218" s="1863"/>
      <c r="Z218" s="1863"/>
      <c r="AA218" s="1863"/>
      <c r="AB218" s="1863"/>
      <c r="AC218" s="1264"/>
      <c r="AD218" s="1265"/>
      <c r="AE218" s="1863"/>
      <c r="AF218" s="1863"/>
      <c r="AG218" s="1863"/>
      <c r="AH218" s="1863"/>
      <c r="AI218" s="1863"/>
      <c r="AJ218" s="1863"/>
      <c r="AK218" s="1863"/>
      <c r="AL218" s="1863"/>
      <c r="AM218" s="1863"/>
      <c r="AN218" s="1863"/>
      <c r="AO218" s="1863"/>
      <c r="AP218" s="1863"/>
      <c r="AQ218" s="1863"/>
      <c r="AR218" s="1863"/>
      <c r="AS218" s="1863"/>
      <c r="AT218" s="1863"/>
      <c r="AU218" s="1863"/>
      <c r="AV218" s="1863"/>
      <c r="AW218" s="1863"/>
      <c r="AX218" s="1863"/>
      <c r="AY218" s="1863"/>
      <c r="AZ218" s="1863"/>
      <c r="BA218" s="1863"/>
      <c r="BB218" s="1863"/>
      <c r="BC218" s="1863"/>
      <c r="BD218" s="1863"/>
      <c r="BE218" s="1863"/>
      <c r="BF218" s="1863"/>
      <c r="BG218" s="1863"/>
      <c r="BH218" s="1863"/>
      <c r="BI218" s="1863"/>
      <c r="BJ218" s="1863"/>
      <c r="BK218" s="1863"/>
      <c r="BL218" s="1863"/>
      <c r="BM218" s="1863"/>
      <c r="BN218" s="1863"/>
      <c r="BO218" s="1863"/>
      <c r="BP218" s="1863"/>
      <c r="BQ218" s="1863"/>
      <c r="BR218" s="1863"/>
      <c r="BS218" s="1863"/>
      <c r="BT218" s="1863"/>
      <c r="BU218" s="1863"/>
      <c r="BV218" s="1863"/>
      <c r="BW218" s="1863"/>
      <c r="BX218" s="1863"/>
      <c r="BY218" s="1863"/>
      <c r="BZ218" s="1863"/>
      <c r="CA218" s="1863"/>
      <c r="CB218" s="1863"/>
      <c r="CC218" s="1863"/>
      <c r="CD218" s="1863"/>
      <c r="CE218" s="1863"/>
      <c r="CF218" s="10252"/>
    </row>
    <row customHeight="1" ht="5.25" hidden="1">
      <c r="A219" s="2020"/>
      <c r="B219" s="1863"/>
      <c r="C219" s="1863"/>
      <c r="D219" s="2806"/>
      <c r="E219" s="862"/>
      <c r="F219" s="862"/>
      <c r="G219" s="862"/>
      <c r="H219" s="862"/>
      <c r="I219" s="862"/>
      <c r="J219" s="862"/>
      <c r="K219" s="862"/>
      <c r="L219" s="862"/>
      <c r="M219" s="862"/>
      <c r="N219" s="862"/>
      <c r="O219" s="862"/>
      <c r="P219" s="862"/>
      <c r="Q219" s="862"/>
      <c r="R219" s="862"/>
      <c r="S219" s="863"/>
      <c r="T219" s="945"/>
      <c r="U219" s="2601"/>
      <c r="V219" s="2601"/>
      <c r="W219" s="1863"/>
      <c r="X219" s="1863"/>
      <c r="Y219" s="1863"/>
      <c r="Z219" s="1863"/>
      <c r="AA219" s="1863"/>
      <c r="AB219" s="1863"/>
      <c r="AC219" s="1264"/>
      <c r="AD219" s="1265"/>
      <c r="AE219" s="1863"/>
      <c r="AF219" s="1863"/>
      <c r="AG219" s="1863"/>
      <c r="AH219" s="1863"/>
      <c r="AI219" s="1863"/>
      <c r="AJ219" s="1863"/>
      <c r="AK219" s="1863"/>
      <c r="AL219" s="1863"/>
      <c r="AM219" s="1863"/>
      <c r="AN219" s="1863"/>
      <c r="AO219" s="1863"/>
      <c r="AP219" s="1863"/>
      <c r="AQ219" s="1863"/>
      <c r="AR219" s="1863"/>
      <c r="AS219" s="1863"/>
      <c r="AT219" s="1863"/>
      <c r="AU219" s="1863"/>
      <c r="AV219" s="1863"/>
      <c r="AW219" s="1863"/>
      <c r="AX219" s="1863"/>
      <c r="AY219" s="1863"/>
      <c r="AZ219" s="1863"/>
      <c r="BA219" s="1863"/>
      <c r="BB219" s="1863"/>
      <c r="BC219" s="1863"/>
      <c r="BD219" s="1863"/>
      <c r="BE219" s="1863"/>
      <c r="BF219" s="1863"/>
      <c r="BG219" s="1863"/>
      <c r="BH219" s="1863"/>
      <c r="BI219" s="1863"/>
      <c r="BJ219" s="1863"/>
      <c r="BK219" s="1863"/>
      <c r="BL219" s="1863"/>
      <c r="BM219" s="1863"/>
      <c r="BN219" s="1863"/>
      <c r="BO219" s="1863"/>
      <c r="BP219" s="1863"/>
      <c r="BQ219" s="1863"/>
      <c r="BR219" s="1863"/>
      <c r="BS219" s="1863"/>
      <c r="BT219" s="1863"/>
      <c r="BU219" s="1863"/>
      <c r="BV219" s="1863"/>
      <c r="BW219" s="1863"/>
      <c r="BX219" s="1863"/>
      <c r="BY219" s="1863"/>
      <c r="BZ219" s="1863"/>
      <c r="CA219" s="1863"/>
      <c r="CB219" s="1863"/>
      <c r="CC219" s="1863"/>
      <c r="CD219" s="1863"/>
      <c r="CE219" s="1863"/>
      <c r="CF219" s="10252"/>
    </row>
    <row customHeight="1" ht="5.25" hidden="1">
      <c r="A220" s="2020"/>
      <c r="B220" s="1863"/>
      <c r="C220" s="1863"/>
      <c r="D220" s="2807"/>
      <c r="E220" s="1270"/>
      <c r="F220" s="1271"/>
      <c r="G220" s="1271"/>
      <c r="H220" s="1272"/>
      <c r="I220" s="1272"/>
      <c r="J220" s="1272"/>
      <c r="K220" s="1272"/>
      <c r="L220" s="1272"/>
      <c r="M220" s="1272"/>
      <c r="N220" s="1272"/>
      <c r="O220" s="1272"/>
      <c r="P220" s="1272"/>
      <c r="Q220" s="1272"/>
      <c r="R220" s="1173"/>
      <c r="S220" s="1273"/>
      <c r="T220" s="945"/>
      <c r="U220" s="2601"/>
      <c r="V220" s="2601"/>
      <c r="W220" s="1863"/>
      <c r="X220" s="1863"/>
      <c r="Y220" s="1863"/>
      <c r="Z220" s="1863"/>
      <c r="AA220" s="1863"/>
      <c r="AB220" s="1863"/>
      <c r="AC220" s="1264"/>
      <c r="AD220" s="1265"/>
      <c r="AE220" s="1863"/>
      <c r="AF220" s="1863"/>
      <c r="AG220" s="1863"/>
      <c r="AH220" s="1863"/>
      <c r="AI220" s="1863"/>
      <c r="AJ220" s="1863"/>
      <c r="AK220" s="1863"/>
      <c r="AL220" s="1863"/>
      <c r="AM220" s="1863"/>
      <c r="AN220" s="1863"/>
      <c r="AO220" s="1863"/>
      <c r="AP220" s="1863"/>
      <c r="AQ220" s="1863"/>
      <c r="AR220" s="1863"/>
      <c r="AS220" s="1863"/>
      <c r="AT220" s="1863"/>
      <c r="AU220" s="1863"/>
      <c r="AV220" s="1863"/>
      <c r="AW220" s="1863"/>
      <c r="AX220" s="1863"/>
      <c r="AY220" s="1863"/>
      <c r="AZ220" s="1863"/>
      <c r="BA220" s="1863"/>
      <c r="BB220" s="1863"/>
      <c r="BC220" s="1863"/>
      <c r="BD220" s="1863"/>
      <c r="BE220" s="1863"/>
      <c r="BF220" s="1863"/>
      <c r="BG220" s="1863"/>
      <c r="BH220" s="1863"/>
      <c r="BI220" s="1863"/>
      <c r="BJ220" s="1863"/>
      <c r="BK220" s="1863"/>
      <c r="BL220" s="1863"/>
      <c r="BM220" s="1863"/>
      <c r="BN220" s="1863"/>
      <c r="BO220" s="1863"/>
      <c r="BP220" s="1863"/>
      <c r="BQ220" s="1863"/>
      <c r="BR220" s="1863"/>
      <c r="BS220" s="1863"/>
      <c r="BT220" s="1863"/>
      <c r="BU220" s="1863"/>
      <c r="BV220" s="1863"/>
      <c r="BW220" s="1863"/>
      <c r="BX220" s="1863"/>
      <c r="BY220" s="1863"/>
      <c r="BZ220" s="1863"/>
      <c r="CA220" s="1863"/>
      <c r="CB220" s="1863"/>
      <c r="CC220" s="1863"/>
      <c r="CD220" s="1863"/>
      <c r="CE220" s="1863"/>
      <c r="CF220" s="10252"/>
    </row>
    <row customHeight="1" ht="15" hidden="1">
      <c r="A221" s="850" t="s">
        <v>657</v>
      </c>
      <c r="B221" s="851"/>
      <c r="C221" s="851" t="s">
        <v>22</v>
      </c>
      <c r="D221" s="2805" t="s">
        <v>737</v>
      </c>
      <c r="E221" s="2604" t="s">
        <v>111</v>
      </c>
      <c r="F221" s="2605"/>
      <c r="G221" s="2606"/>
      <c r="H221" s="2610">
        <f>IF(A221="","",INDEX(DIFFERENTIATION_UNMERGE_VD,MATCH(A221,DIFFERENTIATION_ID_DIFF,0)))</f>
      </c>
      <c r="I221" s="2610"/>
      <c r="J221" s="2610"/>
      <c r="K221" s="2610"/>
      <c r="L221" s="2610"/>
      <c r="M221" s="2610"/>
      <c r="N221" s="2610"/>
      <c r="O221" s="2610"/>
      <c r="P221" s="2610"/>
      <c r="Q221" s="2610"/>
      <c r="R221" s="2610"/>
      <c r="S221" s="946"/>
      <c r="T221" s="943"/>
      <c r="U221" s="852"/>
      <c r="V221" s="852"/>
      <c r="W221" s="853"/>
      <c r="X221" s="853"/>
      <c r="Y221" s="853"/>
      <c r="Z221" s="853"/>
      <c r="AA221" s="854"/>
      <c r="AB221" s="855"/>
      <c r="AC221" s="2602"/>
      <c r="AD221" s="856"/>
      <c r="AE221" s="857" t="s">
        <v>22</v>
      </c>
      <c r="AF221" s="857"/>
      <c r="AG221" s="858" t="s">
        <v>709</v>
      </c>
      <c r="AH221" s="859">
        <v>3</v>
      </c>
      <c r="AI221" s="852"/>
      <c r="AJ221" s="852"/>
      <c r="AK221" s="852"/>
      <c r="AL221" s="852"/>
      <c r="AM221" s="852"/>
      <c r="AN221" s="852"/>
      <c r="AO221" s="852"/>
      <c r="AP221" s="852"/>
      <c r="AQ221" s="852"/>
      <c r="AR221" s="852"/>
      <c r="AS221" s="852"/>
      <c r="AT221" s="852"/>
      <c r="AU221" s="852"/>
      <c r="AV221" s="852"/>
      <c r="AW221" s="852"/>
      <c r="AX221" s="852"/>
      <c r="AY221" s="852"/>
      <c r="AZ221" s="852"/>
      <c r="BA221" s="852"/>
      <c r="BB221" s="852"/>
      <c r="BC221" s="852"/>
      <c r="BD221" s="852"/>
      <c r="BE221" s="852"/>
      <c r="BF221" s="852"/>
      <c r="BG221" s="852"/>
      <c r="BH221" s="852"/>
      <c r="BI221" s="852"/>
      <c r="BJ221" s="852"/>
      <c r="BK221" s="852"/>
      <c r="BL221" s="852"/>
      <c r="BM221" s="852"/>
      <c r="BN221" s="852"/>
      <c r="BO221" s="852"/>
      <c r="BP221" s="852"/>
      <c r="BQ221" s="852"/>
      <c r="BR221" s="852"/>
      <c r="BS221" s="852"/>
      <c r="BT221" s="852"/>
      <c r="BU221" s="852"/>
      <c r="BV221" s="853"/>
      <c r="BW221" s="853"/>
      <c r="BX221" s="853"/>
      <c r="BY221" s="853"/>
      <c r="BZ221" s="853"/>
      <c r="CA221" s="853"/>
      <c r="CB221" s="853"/>
      <c r="CC221" s="853"/>
      <c r="CD221" s="853"/>
      <c r="CE221" s="853"/>
      <c r="CF221" s="10251"/>
    </row>
    <row customHeight="1" ht="15" hidden="1">
      <c r="A222" s="850"/>
      <c r="B222" s="851"/>
      <c r="C222" s="851"/>
      <c r="D222" s="2806"/>
      <c r="E222" s="2604" t="s">
        <v>664</v>
      </c>
      <c r="F222" s="2605"/>
      <c r="G222" s="2606"/>
      <c r="H222" s="2610">
        <f>IF(A221="","",INDEX(DIFFERENTIATION_UNMERGE_AREA,MATCH(A221,DIFFERENTIATION_ID_DIFF,0)))</f>
      </c>
      <c r="I222" s="2610"/>
      <c r="J222" s="2610"/>
      <c r="K222" s="2610"/>
      <c r="L222" s="2610"/>
      <c r="M222" s="2610"/>
      <c r="N222" s="2610"/>
      <c r="O222" s="2610"/>
      <c r="P222" s="2610"/>
      <c r="Q222" s="2610"/>
      <c r="R222" s="2610"/>
      <c r="S222" s="946"/>
      <c r="T222" s="943"/>
      <c r="U222" s="852"/>
      <c r="V222" s="852"/>
      <c r="W222" s="853"/>
      <c r="X222" s="853"/>
      <c r="Y222" s="853"/>
      <c r="Z222" s="853"/>
      <c r="AA222" s="854"/>
      <c r="AB222" s="855"/>
      <c r="AC222" s="2602"/>
      <c r="AD222" s="856"/>
      <c r="AE222" s="857"/>
      <c r="AF222" s="857"/>
      <c r="AG222" s="858"/>
      <c r="AH222" s="859"/>
      <c r="AI222" s="852"/>
      <c r="AJ222" s="852"/>
      <c r="AK222" s="852"/>
      <c r="AL222" s="852"/>
      <c r="AM222" s="852"/>
      <c r="AN222" s="852"/>
      <c r="AO222" s="852"/>
      <c r="AP222" s="852"/>
      <c r="AQ222" s="852"/>
      <c r="AR222" s="852"/>
      <c r="AS222" s="852"/>
      <c r="AT222" s="852"/>
      <c r="AU222" s="852"/>
      <c r="AV222" s="852"/>
      <c r="AW222" s="852"/>
      <c r="AX222" s="852"/>
      <c r="AY222" s="852"/>
      <c r="AZ222" s="852"/>
      <c r="BA222" s="852"/>
      <c r="BB222" s="852"/>
      <c r="BC222" s="852"/>
      <c r="BD222" s="852"/>
      <c r="BE222" s="852"/>
      <c r="BF222" s="852"/>
      <c r="BG222" s="852"/>
      <c r="BH222" s="852"/>
      <c r="BI222" s="852"/>
      <c r="BJ222" s="852"/>
      <c r="BK222" s="852"/>
      <c r="BL222" s="852"/>
      <c r="BM222" s="852"/>
      <c r="BN222" s="852"/>
      <c r="BO222" s="852"/>
      <c r="BP222" s="852"/>
      <c r="BQ222" s="852"/>
      <c r="BR222" s="852"/>
      <c r="BS222" s="852"/>
      <c r="BT222" s="852"/>
      <c r="BU222" s="852"/>
      <c r="BV222" s="853"/>
      <c r="BW222" s="853"/>
      <c r="BX222" s="853"/>
      <c r="BY222" s="853"/>
      <c r="BZ222" s="853"/>
      <c r="CA222" s="853"/>
      <c r="CB222" s="853"/>
      <c r="CC222" s="853"/>
      <c r="CD222" s="853"/>
      <c r="CE222" s="853"/>
      <c r="CF222" s="10251"/>
    </row>
    <row customHeight="1" ht="15" hidden="1">
      <c r="A223" s="850"/>
      <c r="B223" s="851"/>
      <c r="C223" s="851"/>
      <c r="D223" s="2806"/>
      <c r="E223" s="2604" t="s">
        <v>665</v>
      </c>
      <c r="F223" s="2605"/>
      <c r="G223" s="2606"/>
      <c r="H223" s="2610">
        <f>IF(A221="","",INDEX(DIFFERENTIATION_UNMERGE_SYSTEM,MATCH(A221,DIFFERENTIATION_ID_DIFF,0)))</f>
      </c>
      <c r="I223" s="2610"/>
      <c r="J223" s="2610"/>
      <c r="K223" s="2610"/>
      <c r="L223" s="2610"/>
      <c r="M223" s="2610"/>
      <c r="N223" s="2610"/>
      <c r="O223" s="2610"/>
      <c r="P223" s="2610"/>
      <c r="Q223" s="2610"/>
      <c r="R223" s="2610"/>
      <c r="S223" s="946"/>
      <c r="T223" s="943"/>
      <c r="U223" s="852"/>
      <c r="V223" s="852"/>
      <c r="W223" s="853"/>
      <c r="X223" s="853"/>
      <c r="Y223" s="853"/>
      <c r="Z223" s="853"/>
      <c r="AA223" s="854"/>
      <c r="AB223" s="855"/>
      <c r="AC223" s="2602"/>
      <c r="AD223" s="856"/>
      <c r="AE223" s="857"/>
      <c r="AF223" s="857"/>
      <c r="AG223" s="858"/>
      <c r="AH223" s="859"/>
      <c r="AI223" s="852"/>
      <c r="AJ223" s="852"/>
      <c r="AK223" s="852"/>
      <c r="AL223" s="852"/>
      <c r="AM223" s="852"/>
      <c r="AN223" s="852"/>
      <c r="AO223" s="852"/>
      <c r="AP223" s="852"/>
      <c r="AQ223" s="852"/>
      <c r="AR223" s="852"/>
      <c r="AS223" s="852"/>
      <c r="AT223" s="852"/>
      <c r="AU223" s="852"/>
      <c r="AV223" s="852"/>
      <c r="AW223" s="852"/>
      <c r="AX223" s="852"/>
      <c r="AY223" s="852"/>
      <c r="AZ223" s="852"/>
      <c r="BA223" s="852"/>
      <c r="BB223" s="852"/>
      <c r="BC223" s="852"/>
      <c r="BD223" s="852"/>
      <c r="BE223" s="852"/>
      <c r="BF223" s="852"/>
      <c r="BG223" s="852"/>
      <c r="BH223" s="852"/>
      <c r="BI223" s="852"/>
      <c r="BJ223" s="852"/>
      <c r="BK223" s="852"/>
      <c r="BL223" s="852"/>
      <c r="BM223" s="852"/>
      <c r="BN223" s="852"/>
      <c r="BO223" s="852"/>
      <c r="BP223" s="852"/>
      <c r="BQ223" s="852"/>
      <c r="BR223" s="852"/>
      <c r="BS223" s="852"/>
      <c r="BT223" s="852"/>
      <c r="BU223" s="852"/>
      <c r="BV223" s="853"/>
      <c r="BW223" s="853"/>
      <c r="BX223" s="853"/>
      <c r="BY223" s="853"/>
      <c r="BZ223" s="853"/>
      <c r="CA223" s="853"/>
      <c r="CB223" s="853"/>
      <c r="CC223" s="853"/>
      <c r="CD223" s="853"/>
      <c r="CE223" s="853"/>
      <c r="CF223" s="10251"/>
    </row>
    <row customHeight="1" ht="24.75" hidden="1">
      <c r="A224" s="2033"/>
      <c r="B224" s="1387"/>
      <c r="C224" s="639"/>
      <c r="D224" s="2806"/>
      <c r="E224" s="2603" t="s">
        <v>710</v>
      </c>
      <c r="F224" s="2603"/>
      <c r="G224" s="2603"/>
      <c r="H224" s="2603"/>
      <c r="I224" s="2603"/>
      <c r="J224" s="2603"/>
      <c r="K224" s="2603"/>
      <c r="L224" s="2603"/>
      <c r="M224" s="2603"/>
      <c r="N224" s="2603"/>
      <c r="O224" s="2603"/>
      <c r="P224" s="2603"/>
      <c r="Q224" s="785">
        <f>SUMIF(T225:T226,"i",Q225:Q226)</f>
        <v>0</v>
      </c>
      <c r="R224" s="1244"/>
      <c r="S224" s="2025" t="s">
        <v>711</v>
      </c>
      <c r="T224" s="944" t="s">
        <v>712</v>
      </c>
      <c r="U224" s="2601">
        <v>1</v>
      </c>
      <c r="V224" s="2601" t="s">
        <v>675</v>
      </c>
      <c r="W224" s="1387"/>
      <c r="X224" s="1387"/>
      <c r="Y224" s="1387"/>
      <c r="Z224" s="1387"/>
      <c r="AA224" s="1863"/>
      <c r="AB224" s="1387"/>
      <c r="AC224" s="2602"/>
      <c r="AD224" s="856"/>
      <c r="AE224" s="1387"/>
      <c r="AF224" s="1387"/>
      <c r="AG224" s="1863"/>
      <c r="AH224" s="1863"/>
      <c r="AI224" s="1863"/>
      <c r="AJ224" s="1863"/>
      <c r="AK224" s="1863"/>
      <c r="AL224" s="1863"/>
      <c r="AM224" s="1863"/>
      <c r="AN224" s="1863"/>
      <c r="AO224" s="1863"/>
      <c r="AP224" s="1863"/>
      <c r="AQ224" s="1863"/>
      <c r="AR224" s="1863"/>
      <c r="AS224" s="1863"/>
      <c r="AT224" s="1863"/>
      <c r="AU224" s="1863"/>
      <c r="AV224" s="1863"/>
      <c r="AW224" s="1863"/>
      <c r="AX224" s="1863"/>
      <c r="AY224" s="1863"/>
      <c r="AZ224" s="1863"/>
      <c r="BA224" s="1863"/>
      <c r="BB224" s="1863"/>
      <c r="BC224" s="1863"/>
      <c r="BD224" s="1863"/>
      <c r="BE224" s="1863"/>
      <c r="BF224" s="1863"/>
      <c r="BG224" s="1863"/>
      <c r="BH224" s="1863"/>
      <c r="BI224" s="1863"/>
      <c r="BJ224" s="1863"/>
      <c r="BK224" s="1863"/>
      <c r="BL224" s="1863"/>
      <c r="BM224" s="1863"/>
      <c r="BN224" s="1863"/>
      <c r="BO224" s="1863"/>
      <c r="BP224" s="1863"/>
      <c r="BQ224" s="1863"/>
      <c r="BR224" s="1863"/>
      <c r="BS224" s="1863"/>
      <c r="BT224" s="1863"/>
      <c r="BU224" s="1863"/>
      <c r="BV224" s="1387"/>
      <c r="BW224" s="1387"/>
      <c r="BX224" s="1387"/>
      <c r="BY224" s="1387"/>
      <c r="BZ224" s="1387"/>
      <c r="CA224" s="1387"/>
      <c r="CB224" s="1387"/>
      <c r="CC224" s="1387"/>
      <c r="CD224" s="1387"/>
      <c r="CE224" s="1387"/>
      <c r="CF224" s="10251"/>
    </row>
    <row customHeight="1" ht="11.25" hidden="1">
      <c r="A225" s="2020"/>
      <c r="B225" s="1863"/>
      <c r="C225" s="1863"/>
      <c r="D225" s="2806"/>
      <c r="E225" s="862"/>
      <c r="F225" s="862">
        <v>0</v>
      </c>
      <c r="G225" s="862"/>
      <c r="H225" s="862"/>
      <c r="I225" s="862"/>
      <c r="J225" s="862"/>
      <c r="K225" s="862"/>
      <c r="L225" s="862"/>
      <c r="M225" s="862"/>
      <c r="N225" s="862"/>
      <c r="O225" s="862"/>
      <c r="P225" s="862"/>
      <c r="Q225" s="862"/>
      <c r="R225" s="862"/>
      <c r="S225" s="863"/>
      <c r="T225" s="945"/>
      <c r="U225" s="2601"/>
      <c r="V225" s="2601"/>
      <c r="W225" s="1863"/>
      <c r="X225" s="1863"/>
      <c r="Y225" s="1863"/>
      <c r="Z225" s="1863"/>
      <c r="AA225" s="1863"/>
      <c r="AB225" s="1387"/>
      <c r="AC225" s="2602"/>
      <c r="AD225" s="856"/>
      <c r="AE225" s="1387"/>
      <c r="AF225" s="1387"/>
      <c r="AG225" s="1863"/>
      <c r="AH225" s="1863"/>
      <c r="AI225" s="1863"/>
      <c r="AJ225" s="1863"/>
      <c r="AK225" s="1863"/>
      <c r="AL225" s="1863"/>
      <c r="AM225" s="1863"/>
      <c r="AN225" s="1863"/>
      <c r="AO225" s="1863"/>
      <c r="AP225" s="1863"/>
      <c r="AQ225" s="1863"/>
      <c r="AR225" s="1863"/>
      <c r="AS225" s="1863"/>
      <c r="AT225" s="1863"/>
      <c r="AU225" s="1863"/>
      <c r="AV225" s="1863"/>
      <c r="AW225" s="1863"/>
      <c r="AX225" s="1863"/>
      <c r="AY225" s="1863"/>
      <c r="AZ225" s="1863"/>
      <c r="BA225" s="1863"/>
      <c r="BB225" s="1863"/>
      <c r="BC225" s="1863"/>
      <c r="BD225" s="1863"/>
      <c r="BE225" s="1863"/>
      <c r="BF225" s="1863"/>
      <c r="BG225" s="1863"/>
      <c r="BH225" s="1863"/>
      <c r="BI225" s="1863"/>
      <c r="BJ225" s="1863"/>
      <c r="BK225" s="1863"/>
      <c r="BL225" s="1863"/>
      <c r="BM225" s="1863"/>
      <c r="BN225" s="1863"/>
      <c r="BO225" s="1863"/>
      <c r="BP225" s="1863"/>
      <c r="BQ225" s="1863"/>
      <c r="BR225" s="1863"/>
      <c r="BS225" s="1863"/>
      <c r="BT225" s="1863"/>
      <c r="BU225" s="1863"/>
      <c r="BV225" s="1863"/>
      <c r="BW225" s="1863"/>
      <c r="BX225" s="1863"/>
      <c r="BY225" s="1863"/>
      <c r="BZ225" s="1863"/>
      <c r="CA225" s="1863"/>
      <c r="CB225" s="1863"/>
      <c r="CC225" s="1863"/>
      <c r="CD225" s="1863"/>
      <c r="CE225" s="1863"/>
      <c r="CF225" s="10251"/>
    </row>
    <row customHeight="1" ht="11.25" hidden="1">
      <c r="A226" s="2033"/>
      <c r="B226" s="1387"/>
      <c r="C226" s="639"/>
      <c r="D226" s="2806"/>
      <c r="E226" s="876" t="s">
        <v>22</v>
      </c>
      <c r="F226" s="1395" t="s">
        <v>22</v>
      </c>
      <c r="G226" s="1395" t="s">
        <v>715</v>
      </c>
      <c r="H226" s="878" t="s">
        <v>22</v>
      </c>
      <c r="I226" s="878"/>
      <c r="J226" s="878"/>
      <c r="K226" s="878"/>
      <c r="L226" s="878"/>
      <c r="M226" s="878"/>
      <c r="N226" s="878"/>
      <c r="O226" s="878"/>
      <c r="P226" s="878"/>
      <c r="Q226" s="878"/>
      <c r="R226" s="879"/>
      <c r="S226" s="880"/>
      <c r="T226" s="945"/>
      <c r="U226" s="2601"/>
      <c r="V226" s="2601"/>
      <c r="W226" s="1387"/>
      <c r="X226" s="1387"/>
      <c r="Y226" s="1387"/>
      <c r="Z226" s="1387"/>
      <c r="AA226" s="1863"/>
      <c r="AB226" s="1387"/>
      <c r="AC226" s="2602"/>
      <c r="AD226" s="856"/>
      <c r="AE226" s="1387"/>
      <c r="AF226" s="1387"/>
      <c r="AG226" s="1863"/>
      <c r="AH226" s="1863"/>
      <c r="AI226" s="1863"/>
      <c r="AJ226" s="1863"/>
      <c r="AK226" s="1863"/>
      <c r="AL226" s="1863"/>
      <c r="AM226" s="1863"/>
      <c r="AN226" s="1863"/>
      <c r="AO226" s="1863"/>
      <c r="AP226" s="1863"/>
      <c r="AQ226" s="1863"/>
      <c r="AR226" s="1863"/>
      <c r="AS226" s="1863"/>
      <c r="AT226" s="1863"/>
      <c r="AU226" s="1863"/>
      <c r="AV226" s="1863"/>
      <c r="AW226" s="1863"/>
      <c r="AX226" s="1863"/>
      <c r="AY226" s="1863"/>
      <c r="AZ226" s="1863"/>
      <c r="BA226" s="1863"/>
      <c r="BB226" s="1863"/>
      <c r="BC226" s="1863"/>
      <c r="BD226" s="1863"/>
      <c r="BE226" s="1863"/>
      <c r="BF226" s="1863"/>
      <c r="BG226" s="1863"/>
      <c r="BH226" s="1863"/>
      <c r="BI226" s="1863"/>
      <c r="BJ226" s="1863"/>
      <c r="BK226" s="1863"/>
      <c r="BL226" s="1863"/>
      <c r="BM226" s="1863"/>
      <c r="BN226" s="1863"/>
      <c r="BO226" s="1863"/>
      <c r="BP226" s="1863"/>
      <c r="BQ226" s="1863"/>
      <c r="BR226" s="1863"/>
      <c r="BS226" s="1863"/>
      <c r="BT226" s="1863"/>
      <c r="BU226" s="1863"/>
      <c r="BV226" s="1387"/>
      <c r="BW226" s="1387"/>
      <c r="BX226" s="1387"/>
      <c r="BY226" s="1387"/>
      <c r="BZ226" s="1387"/>
      <c r="CA226" s="1387"/>
      <c r="CB226" s="1387"/>
      <c r="CC226" s="1387"/>
      <c r="CD226" s="1387"/>
      <c r="CE226" s="1387"/>
      <c r="CF226" s="10251"/>
    </row>
    <row customHeight="1" ht="5.25" hidden="1">
      <c r="A227" s="2020"/>
      <c r="B227" s="1863"/>
      <c r="C227" s="1863"/>
      <c r="D227" s="2806"/>
      <c r="E227" s="1266"/>
      <c r="F227" s="1266"/>
      <c r="G227" s="1266"/>
      <c r="H227" s="1266"/>
      <c r="I227" s="1266"/>
      <c r="J227" s="1266"/>
      <c r="K227" s="1266"/>
      <c r="L227" s="1266"/>
      <c r="M227" s="1266"/>
      <c r="N227" s="1266"/>
      <c r="O227" s="1266"/>
      <c r="P227" s="1266"/>
      <c r="Q227" s="1267"/>
      <c r="R227" s="1268"/>
      <c r="S227" s="1269"/>
      <c r="T227" s="944" t="s">
        <v>712</v>
      </c>
      <c r="U227" s="2601">
        <v>1</v>
      </c>
      <c r="V227" s="2601" t="s">
        <v>675</v>
      </c>
      <c r="W227" s="1863"/>
      <c r="X227" s="1863"/>
      <c r="Y227" s="1863"/>
      <c r="Z227" s="1863"/>
      <c r="AA227" s="1863"/>
      <c r="AB227" s="1863"/>
      <c r="AC227" s="1264"/>
      <c r="AD227" s="1265"/>
      <c r="AE227" s="1863"/>
      <c r="AF227" s="1863"/>
      <c r="AG227" s="1863"/>
      <c r="AH227" s="1863"/>
      <c r="AI227" s="1863"/>
      <c r="AJ227" s="1863"/>
      <c r="AK227" s="1863"/>
      <c r="AL227" s="1863"/>
      <c r="AM227" s="1863"/>
      <c r="AN227" s="1863"/>
      <c r="AO227" s="1863"/>
      <c r="AP227" s="1863"/>
      <c r="AQ227" s="1863"/>
      <c r="AR227" s="1863"/>
      <c r="AS227" s="1863"/>
      <c r="AT227" s="1863"/>
      <c r="AU227" s="1863"/>
      <c r="AV227" s="1863"/>
      <c r="AW227" s="1863"/>
      <c r="AX227" s="1863"/>
      <c r="AY227" s="1863"/>
      <c r="AZ227" s="1863"/>
      <c r="BA227" s="1863"/>
      <c r="BB227" s="1863"/>
      <c r="BC227" s="1863"/>
      <c r="BD227" s="1863"/>
      <c r="BE227" s="1863"/>
      <c r="BF227" s="1863"/>
      <c r="BG227" s="1863"/>
      <c r="BH227" s="1863"/>
      <c r="BI227" s="1863"/>
      <c r="BJ227" s="1863"/>
      <c r="BK227" s="1863"/>
      <c r="BL227" s="1863"/>
      <c r="BM227" s="1863"/>
      <c r="BN227" s="1863"/>
      <c r="BO227" s="1863"/>
      <c r="BP227" s="1863"/>
      <c r="BQ227" s="1863"/>
      <c r="BR227" s="1863"/>
      <c r="BS227" s="1863"/>
      <c r="BT227" s="1863"/>
      <c r="BU227" s="1863"/>
      <c r="BV227" s="1863"/>
      <c r="BW227" s="1863"/>
      <c r="BX227" s="1863"/>
      <c r="BY227" s="1863"/>
      <c r="BZ227" s="1863"/>
      <c r="CA227" s="1863"/>
      <c r="CB227" s="1863"/>
      <c r="CC227" s="1863"/>
      <c r="CD227" s="1863"/>
      <c r="CE227" s="1863"/>
      <c r="CF227" s="10252"/>
    </row>
    <row customHeight="1" ht="5.25" hidden="1">
      <c r="A228" s="2020"/>
      <c r="B228" s="1863"/>
      <c r="C228" s="1863"/>
      <c r="D228" s="2806"/>
      <c r="E228" s="862"/>
      <c r="F228" s="862"/>
      <c r="G228" s="862"/>
      <c r="H228" s="862"/>
      <c r="I228" s="862"/>
      <c r="J228" s="862"/>
      <c r="K228" s="862"/>
      <c r="L228" s="862"/>
      <c r="M228" s="862"/>
      <c r="N228" s="862"/>
      <c r="O228" s="862"/>
      <c r="P228" s="862"/>
      <c r="Q228" s="862"/>
      <c r="R228" s="862"/>
      <c r="S228" s="863"/>
      <c r="T228" s="945"/>
      <c r="U228" s="2601"/>
      <c r="V228" s="2601"/>
      <c r="W228" s="1863"/>
      <c r="X228" s="1863"/>
      <c r="Y228" s="1863"/>
      <c r="Z228" s="1863"/>
      <c r="AA228" s="1863"/>
      <c r="AB228" s="1863"/>
      <c r="AC228" s="1264"/>
      <c r="AD228" s="1265"/>
      <c r="AE228" s="1863"/>
      <c r="AF228" s="1863"/>
      <c r="AG228" s="1863"/>
      <c r="AH228" s="1863"/>
      <c r="AI228" s="1863"/>
      <c r="AJ228" s="1863"/>
      <c r="AK228" s="1863"/>
      <c r="AL228" s="1863"/>
      <c r="AM228" s="1863"/>
      <c r="AN228" s="1863"/>
      <c r="AO228" s="1863"/>
      <c r="AP228" s="1863"/>
      <c r="AQ228" s="1863"/>
      <c r="AR228" s="1863"/>
      <c r="AS228" s="1863"/>
      <c r="AT228" s="1863"/>
      <c r="AU228" s="1863"/>
      <c r="AV228" s="1863"/>
      <c r="AW228" s="1863"/>
      <c r="AX228" s="1863"/>
      <c r="AY228" s="1863"/>
      <c r="AZ228" s="1863"/>
      <c r="BA228" s="1863"/>
      <c r="BB228" s="1863"/>
      <c r="BC228" s="1863"/>
      <c r="BD228" s="1863"/>
      <c r="BE228" s="1863"/>
      <c r="BF228" s="1863"/>
      <c r="BG228" s="1863"/>
      <c r="BH228" s="1863"/>
      <c r="BI228" s="1863"/>
      <c r="BJ228" s="1863"/>
      <c r="BK228" s="1863"/>
      <c r="BL228" s="1863"/>
      <c r="BM228" s="1863"/>
      <c r="BN228" s="1863"/>
      <c r="BO228" s="1863"/>
      <c r="BP228" s="1863"/>
      <c r="BQ228" s="1863"/>
      <c r="BR228" s="1863"/>
      <c r="BS228" s="1863"/>
      <c r="BT228" s="1863"/>
      <c r="BU228" s="1863"/>
      <c r="BV228" s="1863"/>
      <c r="BW228" s="1863"/>
      <c r="BX228" s="1863"/>
      <c r="BY228" s="1863"/>
      <c r="BZ228" s="1863"/>
      <c r="CA228" s="1863"/>
      <c r="CB228" s="1863"/>
      <c r="CC228" s="1863"/>
      <c r="CD228" s="1863"/>
      <c r="CE228" s="1863"/>
      <c r="CF228" s="10252"/>
    </row>
    <row customHeight="1" ht="5.25" hidden="1">
      <c r="A229" s="2020"/>
      <c r="B229" s="1863"/>
      <c r="C229" s="1863"/>
      <c r="D229" s="2807"/>
      <c r="E229" s="1270"/>
      <c r="F229" s="1271"/>
      <c r="G229" s="1271"/>
      <c r="H229" s="1272"/>
      <c r="I229" s="1272"/>
      <c r="J229" s="1272"/>
      <c r="K229" s="1272"/>
      <c r="L229" s="1272"/>
      <c r="M229" s="1272"/>
      <c r="N229" s="1272"/>
      <c r="O229" s="1272"/>
      <c r="P229" s="1272"/>
      <c r="Q229" s="1272"/>
      <c r="R229" s="1173"/>
      <c r="S229" s="1273"/>
      <c r="T229" s="945"/>
      <c r="U229" s="2601"/>
      <c r="V229" s="2601"/>
      <c r="W229" s="1863"/>
      <c r="X229" s="1863"/>
      <c r="Y229" s="1863"/>
      <c r="Z229" s="1863"/>
      <c r="AA229" s="1863"/>
      <c r="AB229" s="1863"/>
      <c r="AC229" s="1264"/>
      <c r="AD229" s="1265"/>
      <c r="AE229" s="1863"/>
      <c r="AF229" s="1863"/>
      <c r="AG229" s="1863"/>
      <c r="AH229" s="1863"/>
      <c r="AI229" s="1863"/>
      <c r="AJ229" s="1863"/>
      <c r="AK229" s="1863"/>
      <c r="AL229" s="1863"/>
      <c r="AM229" s="1863"/>
      <c r="AN229" s="1863"/>
      <c r="AO229" s="1863"/>
      <c r="AP229" s="1863"/>
      <c r="AQ229" s="1863"/>
      <c r="AR229" s="1863"/>
      <c r="AS229" s="1863"/>
      <c r="AT229" s="1863"/>
      <c r="AU229" s="1863"/>
      <c r="AV229" s="1863"/>
      <c r="AW229" s="1863"/>
      <c r="AX229" s="1863"/>
      <c r="AY229" s="1863"/>
      <c r="AZ229" s="1863"/>
      <c r="BA229" s="1863"/>
      <c r="BB229" s="1863"/>
      <c r="BC229" s="1863"/>
      <c r="BD229" s="1863"/>
      <c r="BE229" s="1863"/>
      <c r="BF229" s="1863"/>
      <c r="BG229" s="1863"/>
      <c r="BH229" s="1863"/>
      <c r="BI229" s="1863"/>
      <c r="BJ229" s="1863"/>
      <c r="BK229" s="1863"/>
      <c r="BL229" s="1863"/>
      <c r="BM229" s="1863"/>
      <c r="BN229" s="1863"/>
      <c r="BO229" s="1863"/>
      <c r="BP229" s="1863"/>
      <c r="BQ229" s="1863"/>
      <c r="BR229" s="1863"/>
      <c r="BS229" s="1863"/>
      <c r="BT229" s="1863"/>
      <c r="BU229" s="1863"/>
      <c r="BV229" s="1863"/>
      <c r="BW229" s="1863"/>
      <c r="BX229" s="1863"/>
      <c r="BY229" s="1863"/>
      <c r="BZ229" s="1863"/>
      <c r="CA229" s="1863"/>
      <c r="CB229" s="1863"/>
      <c r="CC229" s="1863"/>
      <c r="CD229" s="1863"/>
      <c r="CE229" s="1863"/>
      <c r="CF229" s="10252"/>
    </row>
    <row customHeight="1" ht="15" hidden="1">
      <c r="A230" s="850" t="s">
        <v>658</v>
      </c>
      <c r="B230" s="851"/>
      <c r="C230" s="851" t="s">
        <v>22</v>
      </c>
      <c r="D230" s="2805" t="s">
        <v>738</v>
      </c>
      <c r="E230" s="2604" t="s">
        <v>111</v>
      </c>
      <c r="F230" s="2605"/>
      <c r="G230" s="2606"/>
      <c r="H230" s="2610">
        <f>IF(A230="","",INDEX(DIFFERENTIATION_UNMERGE_VD,MATCH(A230,DIFFERENTIATION_ID_DIFF,0)))</f>
      </c>
      <c r="I230" s="2610"/>
      <c r="J230" s="2610"/>
      <c r="K230" s="2610"/>
      <c r="L230" s="2610"/>
      <c r="M230" s="2610"/>
      <c r="N230" s="2610"/>
      <c r="O230" s="2610"/>
      <c r="P230" s="2610"/>
      <c r="Q230" s="2610"/>
      <c r="R230" s="2610"/>
      <c r="S230" s="946"/>
      <c r="T230" s="943"/>
      <c r="U230" s="852"/>
      <c r="V230" s="852"/>
      <c r="W230" s="853"/>
      <c r="X230" s="853"/>
      <c r="Y230" s="853"/>
      <c r="Z230" s="853"/>
      <c r="AA230" s="854"/>
      <c r="AB230" s="855"/>
      <c r="AC230" s="2602"/>
      <c r="AD230" s="856"/>
      <c r="AE230" s="857" t="s">
        <v>22</v>
      </c>
      <c r="AF230" s="857"/>
      <c r="AG230" s="858" t="s">
        <v>709</v>
      </c>
      <c r="AH230" s="859">
        <v>3</v>
      </c>
      <c r="AI230" s="852"/>
      <c r="AJ230" s="852"/>
      <c r="AK230" s="852"/>
      <c r="AL230" s="852"/>
      <c r="AM230" s="852"/>
      <c r="AN230" s="852"/>
      <c r="AO230" s="852"/>
      <c r="AP230" s="852"/>
      <c r="AQ230" s="852"/>
      <c r="AR230" s="852"/>
      <c r="AS230" s="852"/>
      <c r="AT230" s="852"/>
      <c r="AU230" s="852"/>
      <c r="AV230" s="852"/>
      <c r="AW230" s="852"/>
      <c r="AX230" s="852"/>
      <c r="AY230" s="852"/>
      <c r="AZ230" s="852"/>
      <c r="BA230" s="852"/>
      <c r="BB230" s="852"/>
      <c r="BC230" s="852"/>
      <c r="BD230" s="852"/>
      <c r="BE230" s="852"/>
      <c r="BF230" s="852"/>
      <c r="BG230" s="852"/>
      <c r="BH230" s="852"/>
      <c r="BI230" s="852"/>
      <c r="BJ230" s="852"/>
      <c r="BK230" s="852"/>
      <c r="BL230" s="852"/>
      <c r="BM230" s="852"/>
      <c r="BN230" s="852"/>
      <c r="BO230" s="852"/>
      <c r="BP230" s="852"/>
      <c r="BQ230" s="852"/>
      <c r="BR230" s="852"/>
      <c r="BS230" s="852"/>
      <c r="BT230" s="852"/>
      <c r="BU230" s="852"/>
      <c r="BV230" s="853"/>
      <c r="BW230" s="853"/>
      <c r="BX230" s="853"/>
      <c r="BY230" s="853"/>
      <c r="BZ230" s="853"/>
      <c r="CA230" s="853"/>
      <c r="CB230" s="853"/>
      <c r="CC230" s="853"/>
      <c r="CD230" s="853"/>
      <c r="CE230" s="853"/>
      <c r="CF230" s="10251"/>
    </row>
    <row customHeight="1" ht="15" hidden="1">
      <c r="A231" s="850"/>
      <c r="B231" s="851"/>
      <c r="C231" s="851"/>
      <c r="D231" s="2806"/>
      <c r="E231" s="2604" t="s">
        <v>664</v>
      </c>
      <c r="F231" s="2605"/>
      <c r="G231" s="2606"/>
      <c r="H231" s="2610">
        <f>IF(A230="","",INDEX(DIFFERENTIATION_UNMERGE_AREA,MATCH(A230,DIFFERENTIATION_ID_DIFF,0)))</f>
      </c>
      <c r="I231" s="2610"/>
      <c r="J231" s="2610"/>
      <c r="K231" s="2610"/>
      <c r="L231" s="2610"/>
      <c r="M231" s="2610"/>
      <c r="N231" s="2610"/>
      <c r="O231" s="2610"/>
      <c r="P231" s="2610"/>
      <c r="Q231" s="2610"/>
      <c r="R231" s="2610"/>
      <c r="S231" s="946"/>
      <c r="T231" s="943"/>
      <c r="U231" s="852"/>
      <c r="V231" s="852"/>
      <c r="W231" s="853"/>
      <c r="X231" s="853"/>
      <c r="Y231" s="853"/>
      <c r="Z231" s="853"/>
      <c r="AA231" s="854"/>
      <c r="AB231" s="855"/>
      <c r="AC231" s="2602"/>
      <c r="AD231" s="856"/>
      <c r="AE231" s="857"/>
      <c r="AF231" s="857"/>
      <c r="AG231" s="858"/>
      <c r="AH231" s="859"/>
      <c r="AI231" s="852"/>
      <c r="AJ231" s="852"/>
      <c r="AK231" s="852"/>
      <c r="AL231" s="852"/>
      <c r="AM231" s="852"/>
      <c r="AN231" s="852"/>
      <c r="AO231" s="852"/>
      <c r="AP231" s="852"/>
      <c r="AQ231" s="852"/>
      <c r="AR231" s="852"/>
      <c r="AS231" s="852"/>
      <c r="AT231" s="852"/>
      <c r="AU231" s="852"/>
      <c r="AV231" s="852"/>
      <c r="AW231" s="852"/>
      <c r="AX231" s="852"/>
      <c r="AY231" s="852"/>
      <c r="AZ231" s="852"/>
      <c r="BA231" s="852"/>
      <c r="BB231" s="852"/>
      <c r="BC231" s="852"/>
      <c r="BD231" s="852"/>
      <c r="BE231" s="852"/>
      <c r="BF231" s="852"/>
      <c r="BG231" s="852"/>
      <c r="BH231" s="852"/>
      <c r="BI231" s="852"/>
      <c r="BJ231" s="852"/>
      <c r="BK231" s="852"/>
      <c r="BL231" s="852"/>
      <c r="BM231" s="852"/>
      <c r="BN231" s="852"/>
      <c r="BO231" s="852"/>
      <c r="BP231" s="852"/>
      <c r="BQ231" s="852"/>
      <c r="BR231" s="852"/>
      <c r="BS231" s="852"/>
      <c r="BT231" s="852"/>
      <c r="BU231" s="852"/>
      <c r="BV231" s="853"/>
      <c r="BW231" s="853"/>
      <c r="BX231" s="853"/>
      <c r="BY231" s="853"/>
      <c r="BZ231" s="853"/>
      <c r="CA231" s="853"/>
      <c r="CB231" s="853"/>
      <c r="CC231" s="853"/>
      <c r="CD231" s="853"/>
      <c r="CE231" s="853"/>
      <c r="CF231" s="10251"/>
    </row>
    <row customHeight="1" ht="15" hidden="1">
      <c r="A232" s="850"/>
      <c r="B232" s="851"/>
      <c r="C232" s="851"/>
      <c r="D232" s="2806"/>
      <c r="E232" s="2604" t="s">
        <v>665</v>
      </c>
      <c r="F232" s="2605"/>
      <c r="G232" s="2606"/>
      <c r="H232" s="2610">
        <f>IF(A230="","",INDEX(DIFFERENTIATION_UNMERGE_SYSTEM,MATCH(A230,DIFFERENTIATION_ID_DIFF,0)))</f>
      </c>
      <c r="I232" s="2610"/>
      <c r="J232" s="2610"/>
      <c r="K232" s="2610"/>
      <c r="L232" s="2610"/>
      <c r="M232" s="2610"/>
      <c r="N232" s="2610"/>
      <c r="O232" s="2610"/>
      <c r="P232" s="2610"/>
      <c r="Q232" s="2610"/>
      <c r="R232" s="2610"/>
      <c r="S232" s="946"/>
      <c r="T232" s="943"/>
      <c r="U232" s="852"/>
      <c r="V232" s="852"/>
      <c r="W232" s="853"/>
      <c r="X232" s="853"/>
      <c r="Y232" s="853"/>
      <c r="Z232" s="853"/>
      <c r="AA232" s="854"/>
      <c r="AB232" s="855"/>
      <c r="AC232" s="2602"/>
      <c r="AD232" s="856"/>
      <c r="AE232" s="857"/>
      <c r="AF232" s="857"/>
      <c r="AG232" s="858"/>
      <c r="AH232" s="859"/>
      <c r="AI232" s="852"/>
      <c r="AJ232" s="852"/>
      <c r="AK232" s="852"/>
      <c r="AL232" s="852"/>
      <c r="AM232" s="852"/>
      <c r="AN232" s="852"/>
      <c r="AO232" s="852"/>
      <c r="AP232" s="852"/>
      <c r="AQ232" s="852"/>
      <c r="AR232" s="852"/>
      <c r="AS232" s="852"/>
      <c r="AT232" s="852"/>
      <c r="AU232" s="852"/>
      <c r="AV232" s="852"/>
      <c r="AW232" s="852"/>
      <c r="AX232" s="852"/>
      <c r="AY232" s="852"/>
      <c r="AZ232" s="852"/>
      <c r="BA232" s="852"/>
      <c r="BB232" s="852"/>
      <c r="BC232" s="852"/>
      <c r="BD232" s="852"/>
      <c r="BE232" s="852"/>
      <c r="BF232" s="852"/>
      <c r="BG232" s="852"/>
      <c r="BH232" s="852"/>
      <c r="BI232" s="852"/>
      <c r="BJ232" s="852"/>
      <c r="BK232" s="852"/>
      <c r="BL232" s="852"/>
      <c r="BM232" s="852"/>
      <c r="BN232" s="852"/>
      <c r="BO232" s="852"/>
      <c r="BP232" s="852"/>
      <c r="BQ232" s="852"/>
      <c r="BR232" s="852"/>
      <c r="BS232" s="852"/>
      <c r="BT232" s="852"/>
      <c r="BU232" s="852"/>
      <c r="BV232" s="853"/>
      <c r="BW232" s="853"/>
      <c r="BX232" s="853"/>
      <c r="BY232" s="853"/>
      <c r="BZ232" s="853"/>
      <c r="CA232" s="853"/>
      <c r="CB232" s="853"/>
      <c r="CC232" s="853"/>
      <c r="CD232" s="853"/>
      <c r="CE232" s="853"/>
      <c r="CF232" s="10251"/>
    </row>
    <row customHeight="1" ht="24.75" hidden="1">
      <c r="A233" s="2033"/>
      <c r="B233" s="1387"/>
      <c r="C233" s="639"/>
      <c r="D233" s="2806"/>
      <c r="E233" s="2603" t="s">
        <v>710</v>
      </c>
      <c r="F233" s="2603"/>
      <c r="G233" s="2603"/>
      <c r="H233" s="2603"/>
      <c r="I233" s="2603"/>
      <c r="J233" s="2603"/>
      <c r="K233" s="2603"/>
      <c r="L233" s="2603"/>
      <c r="M233" s="2603"/>
      <c r="N233" s="2603"/>
      <c r="O233" s="2603"/>
      <c r="P233" s="2603"/>
      <c r="Q233" s="785">
        <f>SUMIF(T234:T235,"i",Q234:Q235)</f>
        <v>0</v>
      </c>
      <c r="R233" s="1244"/>
      <c r="S233" s="2025" t="s">
        <v>711</v>
      </c>
      <c r="T233" s="944" t="s">
        <v>712</v>
      </c>
      <c r="U233" s="2601">
        <v>1</v>
      </c>
      <c r="V233" s="2601" t="s">
        <v>675</v>
      </c>
      <c r="W233" s="1387"/>
      <c r="X233" s="1387"/>
      <c r="Y233" s="1387"/>
      <c r="Z233" s="1387"/>
      <c r="AA233" s="1863"/>
      <c r="AB233" s="1387"/>
      <c r="AC233" s="2602"/>
      <c r="AD233" s="856"/>
      <c r="AE233" s="1387"/>
      <c r="AF233" s="1387"/>
      <c r="AG233" s="1863"/>
      <c r="AH233" s="1863"/>
      <c r="AI233" s="1863"/>
      <c r="AJ233" s="1863"/>
      <c r="AK233" s="1863"/>
      <c r="AL233" s="1863"/>
      <c r="AM233" s="1863"/>
      <c r="AN233" s="1863"/>
      <c r="AO233" s="1863"/>
      <c r="AP233" s="1863"/>
      <c r="AQ233" s="1863"/>
      <c r="AR233" s="1863"/>
      <c r="AS233" s="1863"/>
      <c r="AT233" s="1863"/>
      <c r="AU233" s="1863"/>
      <c r="AV233" s="1863"/>
      <c r="AW233" s="1863"/>
      <c r="AX233" s="1863"/>
      <c r="AY233" s="1863"/>
      <c r="AZ233" s="1863"/>
      <c r="BA233" s="1863"/>
      <c r="BB233" s="1863"/>
      <c r="BC233" s="1863"/>
      <c r="BD233" s="1863"/>
      <c r="BE233" s="1863"/>
      <c r="BF233" s="1863"/>
      <c r="BG233" s="1863"/>
      <c r="BH233" s="1863"/>
      <c r="BI233" s="1863"/>
      <c r="BJ233" s="1863"/>
      <c r="BK233" s="1863"/>
      <c r="BL233" s="1863"/>
      <c r="BM233" s="1863"/>
      <c r="BN233" s="1863"/>
      <c r="BO233" s="1863"/>
      <c r="BP233" s="1863"/>
      <c r="BQ233" s="1863"/>
      <c r="BR233" s="1863"/>
      <c r="BS233" s="1863"/>
      <c r="BT233" s="1863"/>
      <c r="BU233" s="1863"/>
      <c r="BV233" s="1387"/>
      <c r="BW233" s="1387"/>
      <c r="BX233" s="1387"/>
      <c r="BY233" s="1387"/>
      <c r="BZ233" s="1387"/>
      <c r="CA233" s="1387"/>
      <c r="CB233" s="1387"/>
      <c r="CC233" s="1387"/>
      <c r="CD233" s="1387"/>
      <c r="CE233" s="1387"/>
      <c r="CF233" s="10251"/>
    </row>
    <row customHeight="1" ht="11.25" hidden="1">
      <c r="A234" s="2020"/>
      <c r="B234" s="1863"/>
      <c r="C234" s="1863"/>
      <c r="D234" s="2806"/>
      <c r="E234" s="862"/>
      <c r="F234" s="862">
        <v>0</v>
      </c>
      <c r="G234" s="862"/>
      <c r="H234" s="862"/>
      <c r="I234" s="862"/>
      <c r="J234" s="862"/>
      <c r="K234" s="862"/>
      <c r="L234" s="862"/>
      <c r="M234" s="862"/>
      <c r="N234" s="862"/>
      <c r="O234" s="862"/>
      <c r="P234" s="862"/>
      <c r="Q234" s="862"/>
      <c r="R234" s="862"/>
      <c r="S234" s="863"/>
      <c r="T234" s="945"/>
      <c r="U234" s="2601"/>
      <c r="V234" s="2601"/>
      <c r="W234" s="1863"/>
      <c r="X234" s="1863"/>
      <c r="Y234" s="1863"/>
      <c r="Z234" s="1863"/>
      <c r="AA234" s="1863"/>
      <c r="AB234" s="1387"/>
      <c r="AC234" s="2602"/>
      <c r="AD234" s="856"/>
      <c r="AE234" s="1387"/>
      <c r="AF234" s="1387"/>
      <c r="AG234" s="1863"/>
      <c r="AH234" s="1863"/>
      <c r="AI234" s="1863"/>
      <c r="AJ234" s="1863"/>
      <c r="AK234" s="1863"/>
      <c r="AL234" s="1863"/>
      <c r="AM234" s="1863"/>
      <c r="AN234" s="1863"/>
      <c r="AO234" s="1863"/>
      <c r="AP234" s="1863"/>
      <c r="AQ234" s="1863"/>
      <c r="AR234" s="1863"/>
      <c r="AS234" s="1863"/>
      <c r="AT234" s="1863"/>
      <c r="AU234" s="1863"/>
      <c r="AV234" s="1863"/>
      <c r="AW234" s="1863"/>
      <c r="AX234" s="1863"/>
      <c r="AY234" s="1863"/>
      <c r="AZ234" s="1863"/>
      <c r="BA234" s="1863"/>
      <c r="BB234" s="1863"/>
      <c r="BC234" s="1863"/>
      <c r="BD234" s="1863"/>
      <c r="BE234" s="1863"/>
      <c r="BF234" s="1863"/>
      <c r="BG234" s="1863"/>
      <c r="BH234" s="1863"/>
      <c r="BI234" s="1863"/>
      <c r="BJ234" s="1863"/>
      <c r="BK234" s="1863"/>
      <c r="BL234" s="1863"/>
      <c r="BM234" s="1863"/>
      <c r="BN234" s="1863"/>
      <c r="BO234" s="1863"/>
      <c r="BP234" s="1863"/>
      <c r="BQ234" s="1863"/>
      <c r="BR234" s="1863"/>
      <c r="BS234" s="1863"/>
      <c r="BT234" s="1863"/>
      <c r="BU234" s="1863"/>
      <c r="BV234" s="1863"/>
      <c r="BW234" s="1863"/>
      <c r="BX234" s="1863"/>
      <c r="BY234" s="1863"/>
      <c r="BZ234" s="1863"/>
      <c r="CA234" s="1863"/>
      <c r="CB234" s="1863"/>
      <c r="CC234" s="1863"/>
      <c r="CD234" s="1863"/>
      <c r="CE234" s="1863"/>
      <c r="CF234" s="10251"/>
    </row>
    <row customHeight="1" ht="11.25" hidden="1">
      <c r="A235" s="2033"/>
      <c r="B235" s="1387"/>
      <c r="C235" s="639"/>
      <c r="D235" s="2806"/>
      <c r="E235" s="876" t="s">
        <v>22</v>
      </c>
      <c r="F235" s="1395" t="s">
        <v>22</v>
      </c>
      <c r="G235" s="1395" t="s">
        <v>715</v>
      </c>
      <c r="H235" s="878" t="s">
        <v>22</v>
      </c>
      <c r="I235" s="878"/>
      <c r="J235" s="878"/>
      <c r="K235" s="878"/>
      <c r="L235" s="878"/>
      <c r="M235" s="878"/>
      <c r="N235" s="878"/>
      <c r="O235" s="878"/>
      <c r="P235" s="878"/>
      <c r="Q235" s="878"/>
      <c r="R235" s="879"/>
      <c r="S235" s="880"/>
      <c r="T235" s="945"/>
      <c r="U235" s="2601"/>
      <c r="V235" s="2601"/>
      <c r="W235" s="1387"/>
      <c r="X235" s="1387"/>
      <c r="Y235" s="1387"/>
      <c r="Z235" s="1387"/>
      <c r="AA235" s="1863"/>
      <c r="AB235" s="1387"/>
      <c r="AC235" s="2602"/>
      <c r="AD235" s="856"/>
      <c r="AE235" s="1387"/>
      <c r="AF235" s="1387"/>
      <c r="AG235" s="1863"/>
      <c r="AH235" s="1863"/>
      <c r="AI235" s="1863"/>
      <c r="AJ235" s="1863"/>
      <c r="AK235" s="1863"/>
      <c r="AL235" s="1863"/>
      <c r="AM235" s="1863"/>
      <c r="AN235" s="1863"/>
      <c r="AO235" s="1863"/>
      <c r="AP235" s="1863"/>
      <c r="AQ235" s="1863"/>
      <c r="AR235" s="1863"/>
      <c r="AS235" s="1863"/>
      <c r="AT235" s="1863"/>
      <c r="AU235" s="1863"/>
      <c r="AV235" s="1863"/>
      <c r="AW235" s="1863"/>
      <c r="AX235" s="1863"/>
      <c r="AY235" s="1863"/>
      <c r="AZ235" s="1863"/>
      <c r="BA235" s="1863"/>
      <c r="BB235" s="1863"/>
      <c r="BC235" s="1863"/>
      <c r="BD235" s="1863"/>
      <c r="BE235" s="1863"/>
      <c r="BF235" s="1863"/>
      <c r="BG235" s="1863"/>
      <c r="BH235" s="1863"/>
      <c r="BI235" s="1863"/>
      <c r="BJ235" s="1863"/>
      <c r="BK235" s="1863"/>
      <c r="BL235" s="1863"/>
      <c r="BM235" s="1863"/>
      <c r="BN235" s="1863"/>
      <c r="BO235" s="1863"/>
      <c r="BP235" s="1863"/>
      <c r="BQ235" s="1863"/>
      <c r="BR235" s="1863"/>
      <c r="BS235" s="1863"/>
      <c r="BT235" s="1863"/>
      <c r="BU235" s="1863"/>
      <c r="BV235" s="1387"/>
      <c r="BW235" s="1387"/>
      <c r="BX235" s="1387"/>
      <c r="BY235" s="1387"/>
      <c r="BZ235" s="1387"/>
      <c r="CA235" s="1387"/>
      <c r="CB235" s="1387"/>
      <c r="CC235" s="1387"/>
      <c r="CD235" s="1387"/>
      <c r="CE235" s="1387"/>
      <c r="CF235" s="10251"/>
    </row>
    <row customHeight="1" ht="5.25" hidden="1">
      <c r="A236" s="2020"/>
      <c r="B236" s="1863"/>
      <c r="C236" s="1863"/>
      <c r="D236" s="2806"/>
      <c r="E236" s="1266"/>
      <c r="F236" s="1266"/>
      <c r="G236" s="1266"/>
      <c r="H236" s="1266"/>
      <c r="I236" s="1266"/>
      <c r="J236" s="1266"/>
      <c r="K236" s="1266"/>
      <c r="L236" s="1266"/>
      <c r="M236" s="1266"/>
      <c r="N236" s="1266"/>
      <c r="O236" s="1266"/>
      <c r="P236" s="1266"/>
      <c r="Q236" s="1267"/>
      <c r="R236" s="1268"/>
      <c r="S236" s="1269"/>
      <c r="T236" s="944" t="s">
        <v>712</v>
      </c>
      <c r="U236" s="2601">
        <v>1</v>
      </c>
      <c r="V236" s="2601" t="s">
        <v>675</v>
      </c>
      <c r="W236" s="1863"/>
      <c r="X236" s="1863"/>
      <c r="Y236" s="1863"/>
      <c r="Z236" s="1863"/>
      <c r="AA236" s="1863"/>
      <c r="AB236" s="1863"/>
      <c r="AC236" s="1264"/>
      <c r="AD236" s="1265"/>
      <c r="AE236" s="1863"/>
      <c r="AF236" s="1863"/>
      <c r="AG236" s="1863"/>
      <c r="AH236" s="1863"/>
      <c r="AI236" s="1863"/>
      <c r="AJ236" s="1863"/>
      <c r="AK236" s="1863"/>
      <c r="AL236" s="1863"/>
      <c r="AM236" s="1863"/>
      <c r="AN236" s="1863"/>
      <c r="AO236" s="1863"/>
      <c r="AP236" s="1863"/>
      <c r="AQ236" s="1863"/>
      <c r="AR236" s="1863"/>
      <c r="AS236" s="1863"/>
      <c r="AT236" s="1863"/>
      <c r="AU236" s="1863"/>
      <c r="AV236" s="1863"/>
      <c r="AW236" s="1863"/>
      <c r="AX236" s="1863"/>
      <c r="AY236" s="1863"/>
      <c r="AZ236" s="1863"/>
      <c r="BA236" s="1863"/>
      <c r="BB236" s="1863"/>
      <c r="BC236" s="1863"/>
      <c r="BD236" s="1863"/>
      <c r="BE236" s="1863"/>
      <c r="BF236" s="1863"/>
      <c r="BG236" s="1863"/>
      <c r="BH236" s="1863"/>
      <c r="BI236" s="1863"/>
      <c r="BJ236" s="1863"/>
      <c r="BK236" s="1863"/>
      <c r="BL236" s="1863"/>
      <c r="BM236" s="1863"/>
      <c r="BN236" s="1863"/>
      <c r="BO236" s="1863"/>
      <c r="BP236" s="1863"/>
      <c r="BQ236" s="1863"/>
      <c r="BR236" s="1863"/>
      <c r="BS236" s="1863"/>
      <c r="BT236" s="1863"/>
      <c r="BU236" s="1863"/>
      <c r="BV236" s="1863"/>
      <c r="BW236" s="1863"/>
      <c r="BX236" s="1863"/>
      <c r="BY236" s="1863"/>
      <c r="BZ236" s="1863"/>
      <c r="CA236" s="1863"/>
      <c r="CB236" s="1863"/>
      <c r="CC236" s="1863"/>
      <c r="CD236" s="1863"/>
      <c r="CE236" s="1863"/>
      <c r="CF236" s="10252"/>
    </row>
    <row customHeight="1" ht="5.25" hidden="1">
      <c r="A237" s="2020"/>
      <c r="B237" s="1863"/>
      <c r="C237" s="1863"/>
      <c r="D237" s="2806"/>
      <c r="E237" s="862"/>
      <c r="F237" s="862"/>
      <c r="G237" s="862"/>
      <c r="H237" s="862"/>
      <c r="I237" s="862"/>
      <c r="J237" s="862"/>
      <c r="K237" s="862"/>
      <c r="L237" s="862"/>
      <c r="M237" s="862"/>
      <c r="N237" s="862"/>
      <c r="O237" s="862"/>
      <c r="P237" s="862"/>
      <c r="Q237" s="862"/>
      <c r="R237" s="862"/>
      <c r="S237" s="863"/>
      <c r="T237" s="945"/>
      <c r="U237" s="2601"/>
      <c r="V237" s="2601"/>
      <c r="W237" s="1863"/>
      <c r="X237" s="1863"/>
      <c r="Y237" s="1863"/>
      <c r="Z237" s="1863"/>
      <c r="AA237" s="1863"/>
      <c r="AB237" s="1863"/>
      <c r="AC237" s="1264"/>
      <c r="AD237" s="1265"/>
      <c r="AE237" s="1863"/>
      <c r="AF237" s="1863"/>
      <c r="AG237" s="1863"/>
      <c r="AH237" s="1863"/>
      <c r="AI237" s="1863"/>
      <c r="AJ237" s="1863"/>
      <c r="AK237" s="1863"/>
      <c r="AL237" s="1863"/>
      <c r="AM237" s="1863"/>
      <c r="AN237" s="1863"/>
      <c r="AO237" s="1863"/>
      <c r="AP237" s="1863"/>
      <c r="AQ237" s="1863"/>
      <c r="AR237" s="1863"/>
      <c r="AS237" s="1863"/>
      <c r="AT237" s="1863"/>
      <c r="AU237" s="1863"/>
      <c r="AV237" s="1863"/>
      <c r="AW237" s="1863"/>
      <c r="AX237" s="1863"/>
      <c r="AY237" s="1863"/>
      <c r="AZ237" s="1863"/>
      <c r="BA237" s="1863"/>
      <c r="BB237" s="1863"/>
      <c r="BC237" s="1863"/>
      <c r="BD237" s="1863"/>
      <c r="BE237" s="1863"/>
      <c r="BF237" s="1863"/>
      <c r="BG237" s="1863"/>
      <c r="BH237" s="1863"/>
      <c r="BI237" s="1863"/>
      <c r="BJ237" s="1863"/>
      <c r="BK237" s="1863"/>
      <c r="BL237" s="1863"/>
      <c r="BM237" s="1863"/>
      <c r="BN237" s="1863"/>
      <c r="BO237" s="1863"/>
      <c r="BP237" s="1863"/>
      <c r="BQ237" s="1863"/>
      <c r="BR237" s="1863"/>
      <c r="BS237" s="1863"/>
      <c r="BT237" s="1863"/>
      <c r="BU237" s="1863"/>
      <c r="BV237" s="1863"/>
      <c r="BW237" s="1863"/>
      <c r="BX237" s="1863"/>
      <c r="BY237" s="1863"/>
      <c r="BZ237" s="1863"/>
      <c r="CA237" s="1863"/>
      <c r="CB237" s="1863"/>
      <c r="CC237" s="1863"/>
      <c r="CD237" s="1863"/>
      <c r="CE237" s="1863"/>
      <c r="CF237" s="10252"/>
    </row>
    <row customHeight="1" ht="5.25" hidden="1">
      <c r="A238" s="2020"/>
      <c r="B238" s="1863"/>
      <c r="C238" s="1863"/>
      <c r="D238" s="2807"/>
      <c r="E238" s="1270"/>
      <c r="F238" s="1271"/>
      <c r="G238" s="1271"/>
      <c r="H238" s="1272"/>
      <c r="I238" s="1272"/>
      <c r="J238" s="1272"/>
      <c r="K238" s="1272"/>
      <c r="L238" s="1272"/>
      <c r="M238" s="1272"/>
      <c r="N238" s="1272"/>
      <c r="O238" s="1272"/>
      <c r="P238" s="1272"/>
      <c r="Q238" s="1272"/>
      <c r="R238" s="1173"/>
      <c r="S238" s="1273"/>
      <c r="T238" s="945"/>
      <c r="U238" s="2601"/>
      <c r="V238" s="2601"/>
      <c r="W238" s="1863"/>
      <c r="X238" s="1863"/>
      <c r="Y238" s="1863"/>
      <c r="Z238" s="1863"/>
      <c r="AA238" s="1863"/>
      <c r="AB238" s="1863"/>
      <c r="AC238" s="1264"/>
      <c r="AD238" s="1265"/>
      <c r="AE238" s="1863"/>
      <c r="AF238" s="1863"/>
      <c r="AG238" s="1863"/>
      <c r="AH238" s="1863"/>
      <c r="AI238" s="1863"/>
      <c r="AJ238" s="1863"/>
      <c r="AK238" s="1863"/>
      <c r="AL238" s="1863"/>
      <c r="AM238" s="1863"/>
      <c r="AN238" s="1863"/>
      <c r="AO238" s="1863"/>
      <c r="AP238" s="1863"/>
      <c r="AQ238" s="1863"/>
      <c r="AR238" s="1863"/>
      <c r="AS238" s="1863"/>
      <c r="AT238" s="1863"/>
      <c r="AU238" s="1863"/>
      <c r="AV238" s="1863"/>
      <c r="AW238" s="1863"/>
      <c r="AX238" s="1863"/>
      <c r="AY238" s="1863"/>
      <c r="AZ238" s="1863"/>
      <c r="BA238" s="1863"/>
      <c r="BB238" s="1863"/>
      <c r="BC238" s="1863"/>
      <c r="BD238" s="1863"/>
      <c r="BE238" s="1863"/>
      <c r="BF238" s="1863"/>
      <c r="BG238" s="1863"/>
      <c r="BH238" s="1863"/>
      <c r="BI238" s="1863"/>
      <c r="BJ238" s="1863"/>
      <c r="BK238" s="1863"/>
      <c r="BL238" s="1863"/>
      <c r="BM238" s="1863"/>
      <c r="BN238" s="1863"/>
      <c r="BO238" s="1863"/>
      <c r="BP238" s="1863"/>
      <c r="BQ238" s="1863"/>
      <c r="BR238" s="1863"/>
      <c r="BS238" s="1863"/>
      <c r="BT238" s="1863"/>
      <c r="BU238" s="1863"/>
      <c r="BV238" s="1863"/>
      <c r="BW238" s="1863"/>
      <c r="BX238" s="1863"/>
      <c r="BY238" s="1863"/>
      <c r="BZ238" s="1863"/>
      <c r="CA238" s="1863"/>
      <c r="CB238" s="1863"/>
      <c r="CC238" s="1863"/>
      <c r="CD238" s="1863"/>
      <c r="CE238" s="1863"/>
      <c r="CF238" s="10252"/>
    </row>
    <row customHeight="1" ht="15" hidden="1">
      <c r="A239" s="850" t="s">
        <v>659</v>
      </c>
      <c r="B239" s="851"/>
      <c r="C239" s="851" t="s">
        <v>22</v>
      </c>
      <c r="D239" s="2805" t="s">
        <v>739</v>
      </c>
      <c r="E239" s="2604" t="s">
        <v>111</v>
      </c>
      <c r="F239" s="2605"/>
      <c r="G239" s="2606"/>
      <c r="H239" s="2610">
        <f>IF(A239="","",INDEX(DIFFERENTIATION_UNMERGE_VD,MATCH(A239,DIFFERENTIATION_ID_DIFF,0)))</f>
      </c>
      <c r="I239" s="2610"/>
      <c r="J239" s="2610"/>
      <c r="K239" s="2610"/>
      <c r="L239" s="2610"/>
      <c r="M239" s="2610"/>
      <c r="N239" s="2610"/>
      <c r="O239" s="2610"/>
      <c r="P239" s="2610"/>
      <c r="Q239" s="2610"/>
      <c r="R239" s="2610"/>
      <c r="S239" s="946"/>
      <c r="T239" s="943"/>
      <c r="U239" s="852"/>
      <c r="V239" s="852"/>
      <c r="W239" s="853"/>
      <c r="X239" s="853"/>
      <c r="Y239" s="853"/>
      <c r="Z239" s="853"/>
      <c r="AA239" s="854"/>
      <c r="AB239" s="855"/>
      <c r="AC239" s="2602"/>
      <c r="AD239" s="856"/>
      <c r="AE239" s="857" t="s">
        <v>22</v>
      </c>
      <c r="AF239" s="857"/>
      <c r="AG239" s="858" t="s">
        <v>709</v>
      </c>
      <c r="AH239" s="859">
        <v>3</v>
      </c>
      <c r="AI239" s="852"/>
      <c r="AJ239" s="852"/>
      <c r="AK239" s="852"/>
      <c r="AL239" s="852"/>
      <c r="AM239" s="852"/>
      <c r="AN239" s="852"/>
      <c r="AO239" s="852"/>
      <c r="AP239" s="852"/>
      <c r="AQ239" s="852"/>
      <c r="AR239" s="852"/>
      <c r="AS239" s="852"/>
      <c r="AT239" s="852"/>
      <c r="AU239" s="852"/>
      <c r="AV239" s="852"/>
      <c r="AW239" s="852"/>
      <c r="AX239" s="852"/>
      <c r="AY239" s="852"/>
      <c r="AZ239" s="852"/>
      <c r="BA239" s="852"/>
      <c r="BB239" s="852"/>
      <c r="BC239" s="852"/>
      <c r="BD239" s="852"/>
      <c r="BE239" s="852"/>
      <c r="BF239" s="852"/>
      <c r="BG239" s="852"/>
      <c r="BH239" s="852"/>
      <c r="BI239" s="852"/>
      <c r="BJ239" s="852"/>
      <c r="BK239" s="852"/>
      <c r="BL239" s="852"/>
      <c r="BM239" s="852"/>
      <c r="BN239" s="852"/>
      <c r="BO239" s="852"/>
      <c r="BP239" s="852"/>
      <c r="BQ239" s="852"/>
      <c r="BR239" s="852"/>
      <c r="BS239" s="852"/>
      <c r="BT239" s="852"/>
      <c r="BU239" s="852"/>
      <c r="BV239" s="853"/>
      <c r="BW239" s="853"/>
      <c r="BX239" s="853"/>
      <c r="BY239" s="853"/>
      <c r="BZ239" s="853"/>
      <c r="CA239" s="853"/>
      <c r="CB239" s="853"/>
      <c r="CC239" s="853"/>
      <c r="CD239" s="853"/>
      <c r="CE239" s="853"/>
      <c r="CF239" s="10251"/>
    </row>
    <row customHeight="1" ht="15" hidden="1">
      <c r="A240" s="850"/>
      <c r="B240" s="851"/>
      <c r="C240" s="851"/>
      <c r="D240" s="2806"/>
      <c r="E240" s="2604" t="s">
        <v>664</v>
      </c>
      <c r="F240" s="2605"/>
      <c r="G240" s="2606"/>
      <c r="H240" s="2610">
        <f>IF(A239="","",INDEX(DIFFERENTIATION_UNMERGE_AREA,MATCH(A239,DIFFERENTIATION_ID_DIFF,0)))</f>
      </c>
      <c r="I240" s="2610"/>
      <c r="J240" s="2610"/>
      <c r="K240" s="2610"/>
      <c r="L240" s="2610"/>
      <c r="M240" s="2610"/>
      <c r="N240" s="2610"/>
      <c r="O240" s="2610"/>
      <c r="P240" s="2610"/>
      <c r="Q240" s="2610"/>
      <c r="R240" s="2610"/>
      <c r="S240" s="946"/>
      <c r="T240" s="943"/>
      <c r="U240" s="852"/>
      <c r="V240" s="852"/>
      <c r="W240" s="853"/>
      <c r="X240" s="853"/>
      <c r="Y240" s="853"/>
      <c r="Z240" s="853"/>
      <c r="AA240" s="854"/>
      <c r="AB240" s="855"/>
      <c r="AC240" s="2602"/>
      <c r="AD240" s="856"/>
      <c r="AE240" s="857"/>
      <c r="AF240" s="857"/>
      <c r="AG240" s="858"/>
      <c r="AH240" s="859"/>
      <c r="AI240" s="852"/>
      <c r="AJ240" s="852"/>
      <c r="AK240" s="852"/>
      <c r="AL240" s="852"/>
      <c r="AM240" s="852"/>
      <c r="AN240" s="852"/>
      <c r="AO240" s="852"/>
      <c r="AP240" s="852"/>
      <c r="AQ240" s="852"/>
      <c r="AR240" s="852"/>
      <c r="AS240" s="852"/>
      <c r="AT240" s="852"/>
      <c r="AU240" s="852"/>
      <c r="AV240" s="852"/>
      <c r="AW240" s="852"/>
      <c r="AX240" s="852"/>
      <c r="AY240" s="852"/>
      <c r="AZ240" s="852"/>
      <c r="BA240" s="852"/>
      <c r="BB240" s="852"/>
      <c r="BC240" s="852"/>
      <c r="BD240" s="852"/>
      <c r="BE240" s="852"/>
      <c r="BF240" s="852"/>
      <c r="BG240" s="852"/>
      <c r="BH240" s="852"/>
      <c r="BI240" s="852"/>
      <c r="BJ240" s="852"/>
      <c r="BK240" s="852"/>
      <c r="BL240" s="852"/>
      <c r="BM240" s="852"/>
      <c r="BN240" s="852"/>
      <c r="BO240" s="852"/>
      <c r="BP240" s="852"/>
      <c r="BQ240" s="852"/>
      <c r="BR240" s="852"/>
      <c r="BS240" s="852"/>
      <c r="BT240" s="852"/>
      <c r="BU240" s="852"/>
      <c r="BV240" s="853"/>
      <c r="BW240" s="853"/>
      <c r="BX240" s="853"/>
      <c r="BY240" s="853"/>
      <c r="BZ240" s="853"/>
      <c r="CA240" s="853"/>
      <c r="CB240" s="853"/>
      <c r="CC240" s="853"/>
      <c r="CD240" s="853"/>
      <c r="CE240" s="853"/>
      <c r="CF240" s="10251"/>
    </row>
    <row customHeight="1" ht="15" hidden="1">
      <c r="A241" s="850"/>
      <c r="B241" s="851"/>
      <c r="C241" s="851"/>
      <c r="D241" s="2806"/>
      <c r="E241" s="2604" t="s">
        <v>665</v>
      </c>
      <c r="F241" s="2605"/>
      <c r="G241" s="2606"/>
      <c r="H241" s="2610">
        <f>IF(A239="","",INDEX(DIFFERENTIATION_UNMERGE_SYSTEM,MATCH(A239,DIFFERENTIATION_ID_DIFF,0)))</f>
      </c>
      <c r="I241" s="2610"/>
      <c r="J241" s="2610"/>
      <c r="K241" s="2610"/>
      <c r="L241" s="2610"/>
      <c r="M241" s="2610"/>
      <c r="N241" s="2610"/>
      <c r="O241" s="2610"/>
      <c r="P241" s="2610"/>
      <c r="Q241" s="2610"/>
      <c r="R241" s="2610"/>
      <c r="S241" s="946"/>
      <c r="T241" s="943"/>
      <c r="U241" s="852"/>
      <c r="V241" s="852"/>
      <c r="W241" s="853"/>
      <c r="X241" s="853"/>
      <c r="Y241" s="853"/>
      <c r="Z241" s="853"/>
      <c r="AA241" s="854"/>
      <c r="AB241" s="855"/>
      <c r="AC241" s="2602"/>
      <c r="AD241" s="856"/>
      <c r="AE241" s="857"/>
      <c r="AF241" s="857"/>
      <c r="AG241" s="858"/>
      <c r="AH241" s="859"/>
      <c r="AI241" s="852"/>
      <c r="AJ241" s="852"/>
      <c r="AK241" s="852"/>
      <c r="AL241" s="852"/>
      <c r="AM241" s="852"/>
      <c r="AN241" s="852"/>
      <c r="AO241" s="852"/>
      <c r="AP241" s="852"/>
      <c r="AQ241" s="852"/>
      <c r="AR241" s="852"/>
      <c r="AS241" s="852"/>
      <c r="AT241" s="852"/>
      <c r="AU241" s="852"/>
      <c r="AV241" s="852"/>
      <c r="AW241" s="852"/>
      <c r="AX241" s="852"/>
      <c r="AY241" s="852"/>
      <c r="AZ241" s="852"/>
      <c r="BA241" s="852"/>
      <c r="BB241" s="852"/>
      <c r="BC241" s="852"/>
      <c r="BD241" s="852"/>
      <c r="BE241" s="852"/>
      <c r="BF241" s="852"/>
      <c r="BG241" s="852"/>
      <c r="BH241" s="852"/>
      <c r="BI241" s="852"/>
      <c r="BJ241" s="852"/>
      <c r="BK241" s="852"/>
      <c r="BL241" s="852"/>
      <c r="BM241" s="852"/>
      <c r="BN241" s="852"/>
      <c r="BO241" s="852"/>
      <c r="BP241" s="852"/>
      <c r="BQ241" s="852"/>
      <c r="BR241" s="852"/>
      <c r="BS241" s="852"/>
      <c r="BT241" s="852"/>
      <c r="BU241" s="852"/>
      <c r="BV241" s="853"/>
      <c r="BW241" s="853"/>
      <c r="BX241" s="853"/>
      <c r="BY241" s="853"/>
      <c r="BZ241" s="853"/>
      <c r="CA241" s="853"/>
      <c r="CB241" s="853"/>
      <c r="CC241" s="853"/>
      <c r="CD241" s="853"/>
      <c r="CE241" s="853"/>
      <c r="CF241" s="10251"/>
    </row>
    <row customHeight="1" ht="24.75" hidden="1">
      <c r="A242" s="2033"/>
      <c r="B242" s="1387"/>
      <c r="C242" s="639"/>
      <c r="D242" s="2806"/>
      <c r="E242" s="2603" t="s">
        <v>710</v>
      </c>
      <c r="F242" s="2603"/>
      <c r="G242" s="2603"/>
      <c r="H242" s="2603"/>
      <c r="I242" s="2603"/>
      <c r="J242" s="2603"/>
      <c r="K242" s="2603"/>
      <c r="L242" s="2603"/>
      <c r="M242" s="2603"/>
      <c r="N242" s="2603"/>
      <c r="O242" s="2603"/>
      <c r="P242" s="2603"/>
      <c r="Q242" s="785">
        <f>SUMIF(T243:T244,"i",Q243:Q244)</f>
        <v>0</v>
      </c>
      <c r="R242" s="1244"/>
      <c r="S242" s="2025" t="s">
        <v>711</v>
      </c>
      <c r="T242" s="944" t="s">
        <v>712</v>
      </c>
      <c r="U242" s="2601">
        <v>1</v>
      </c>
      <c r="V242" s="2601" t="s">
        <v>675</v>
      </c>
      <c r="W242" s="1387"/>
      <c r="X242" s="1387"/>
      <c r="Y242" s="1387"/>
      <c r="Z242" s="1387"/>
      <c r="AA242" s="1863"/>
      <c r="AB242" s="1387"/>
      <c r="AC242" s="2602"/>
      <c r="AD242" s="856"/>
      <c r="AE242" s="1387"/>
      <c r="AF242" s="1387"/>
      <c r="AG242" s="1863"/>
      <c r="AH242" s="1863"/>
      <c r="AI242" s="1863"/>
      <c r="AJ242" s="1863"/>
      <c r="AK242" s="1863"/>
      <c r="AL242" s="1863"/>
      <c r="AM242" s="1863"/>
      <c r="AN242" s="1863"/>
      <c r="AO242" s="1863"/>
      <c r="AP242" s="1863"/>
      <c r="AQ242" s="1863"/>
      <c r="AR242" s="1863"/>
      <c r="AS242" s="1863"/>
      <c r="AT242" s="1863"/>
      <c r="AU242" s="1863"/>
      <c r="AV242" s="1863"/>
      <c r="AW242" s="1863"/>
      <c r="AX242" s="1863"/>
      <c r="AY242" s="1863"/>
      <c r="AZ242" s="1863"/>
      <c r="BA242" s="1863"/>
      <c r="BB242" s="1863"/>
      <c r="BC242" s="1863"/>
      <c r="BD242" s="1863"/>
      <c r="BE242" s="1863"/>
      <c r="BF242" s="1863"/>
      <c r="BG242" s="1863"/>
      <c r="BH242" s="1863"/>
      <c r="BI242" s="1863"/>
      <c r="BJ242" s="1863"/>
      <c r="BK242" s="1863"/>
      <c r="BL242" s="1863"/>
      <c r="BM242" s="1863"/>
      <c r="BN242" s="1863"/>
      <c r="BO242" s="1863"/>
      <c r="BP242" s="1863"/>
      <c r="BQ242" s="1863"/>
      <c r="BR242" s="1863"/>
      <c r="BS242" s="1863"/>
      <c r="BT242" s="1863"/>
      <c r="BU242" s="1863"/>
      <c r="BV242" s="1387"/>
      <c r="BW242" s="1387"/>
      <c r="BX242" s="1387"/>
      <c r="BY242" s="1387"/>
      <c r="BZ242" s="1387"/>
      <c r="CA242" s="1387"/>
      <c r="CB242" s="1387"/>
      <c r="CC242" s="1387"/>
      <c r="CD242" s="1387"/>
      <c r="CE242" s="1387"/>
      <c r="CF242" s="10251"/>
    </row>
    <row customHeight="1" ht="11.25" hidden="1">
      <c r="A243" s="2020"/>
      <c r="B243" s="1863"/>
      <c r="C243" s="1863"/>
      <c r="D243" s="2806"/>
      <c r="E243" s="862"/>
      <c r="F243" s="862">
        <v>0</v>
      </c>
      <c r="G243" s="862"/>
      <c r="H243" s="862"/>
      <c r="I243" s="862"/>
      <c r="J243" s="862"/>
      <c r="K243" s="862"/>
      <c r="L243" s="862"/>
      <c r="M243" s="862"/>
      <c r="N243" s="862"/>
      <c r="O243" s="862"/>
      <c r="P243" s="862"/>
      <c r="Q243" s="862"/>
      <c r="R243" s="862"/>
      <c r="S243" s="863"/>
      <c r="T243" s="945"/>
      <c r="U243" s="2601"/>
      <c r="V243" s="2601"/>
      <c r="W243" s="1863"/>
      <c r="X243" s="1863"/>
      <c r="Y243" s="1863"/>
      <c r="Z243" s="1863"/>
      <c r="AA243" s="1863"/>
      <c r="AB243" s="1387"/>
      <c r="AC243" s="2602"/>
      <c r="AD243" s="856"/>
      <c r="AE243" s="1387"/>
      <c r="AF243" s="1387"/>
      <c r="AG243" s="1863"/>
      <c r="AH243" s="1863"/>
      <c r="AI243" s="1863"/>
      <c r="AJ243" s="1863"/>
      <c r="AK243" s="1863"/>
      <c r="AL243" s="1863"/>
      <c r="AM243" s="1863"/>
      <c r="AN243" s="1863"/>
      <c r="AO243" s="1863"/>
      <c r="AP243" s="1863"/>
      <c r="AQ243" s="1863"/>
      <c r="AR243" s="1863"/>
      <c r="AS243" s="1863"/>
      <c r="AT243" s="1863"/>
      <c r="AU243" s="1863"/>
      <c r="AV243" s="1863"/>
      <c r="AW243" s="1863"/>
      <c r="AX243" s="1863"/>
      <c r="AY243" s="1863"/>
      <c r="AZ243" s="1863"/>
      <c r="BA243" s="1863"/>
      <c r="BB243" s="1863"/>
      <c r="BC243" s="1863"/>
      <c r="BD243" s="1863"/>
      <c r="BE243" s="1863"/>
      <c r="BF243" s="1863"/>
      <c r="BG243" s="1863"/>
      <c r="BH243" s="1863"/>
      <c r="BI243" s="1863"/>
      <c r="BJ243" s="1863"/>
      <c r="BK243" s="1863"/>
      <c r="BL243" s="1863"/>
      <c r="BM243" s="1863"/>
      <c r="BN243" s="1863"/>
      <c r="BO243" s="1863"/>
      <c r="BP243" s="1863"/>
      <c r="BQ243" s="1863"/>
      <c r="BR243" s="1863"/>
      <c r="BS243" s="1863"/>
      <c r="BT243" s="1863"/>
      <c r="BU243" s="1863"/>
      <c r="BV243" s="1863"/>
      <c r="BW243" s="1863"/>
      <c r="BX243" s="1863"/>
      <c r="BY243" s="1863"/>
      <c r="BZ243" s="1863"/>
      <c r="CA243" s="1863"/>
      <c r="CB243" s="1863"/>
      <c r="CC243" s="1863"/>
      <c r="CD243" s="1863"/>
      <c r="CE243" s="1863"/>
      <c r="CF243" s="10251"/>
    </row>
    <row customHeight="1" ht="11.25" hidden="1">
      <c r="A244" s="2033"/>
      <c r="B244" s="1387"/>
      <c r="C244" s="639"/>
      <c r="D244" s="2806"/>
      <c r="E244" s="876" t="s">
        <v>22</v>
      </c>
      <c r="F244" s="1395" t="s">
        <v>22</v>
      </c>
      <c r="G244" s="1395" t="s">
        <v>715</v>
      </c>
      <c r="H244" s="878" t="s">
        <v>22</v>
      </c>
      <c r="I244" s="878"/>
      <c r="J244" s="878"/>
      <c r="K244" s="878"/>
      <c r="L244" s="878"/>
      <c r="M244" s="878"/>
      <c r="N244" s="878"/>
      <c r="O244" s="878"/>
      <c r="P244" s="878"/>
      <c r="Q244" s="878"/>
      <c r="R244" s="879"/>
      <c r="S244" s="880"/>
      <c r="T244" s="945"/>
      <c r="U244" s="2601"/>
      <c r="V244" s="2601"/>
      <c r="W244" s="1387"/>
      <c r="X244" s="1387"/>
      <c r="Y244" s="1387"/>
      <c r="Z244" s="1387"/>
      <c r="AA244" s="1863"/>
      <c r="AB244" s="1387"/>
      <c r="AC244" s="2602"/>
      <c r="AD244" s="856"/>
      <c r="AE244" s="1387"/>
      <c r="AF244" s="1387"/>
      <c r="AG244" s="1863"/>
      <c r="AH244" s="1863"/>
      <c r="AI244" s="1863"/>
      <c r="AJ244" s="1863"/>
      <c r="AK244" s="1863"/>
      <c r="AL244" s="1863"/>
      <c r="AM244" s="1863"/>
      <c r="AN244" s="1863"/>
      <c r="AO244" s="1863"/>
      <c r="AP244" s="1863"/>
      <c r="AQ244" s="1863"/>
      <c r="AR244" s="1863"/>
      <c r="AS244" s="1863"/>
      <c r="AT244" s="1863"/>
      <c r="AU244" s="1863"/>
      <c r="AV244" s="1863"/>
      <c r="AW244" s="1863"/>
      <c r="AX244" s="1863"/>
      <c r="AY244" s="1863"/>
      <c r="AZ244" s="1863"/>
      <c r="BA244" s="1863"/>
      <c r="BB244" s="1863"/>
      <c r="BC244" s="1863"/>
      <c r="BD244" s="1863"/>
      <c r="BE244" s="1863"/>
      <c r="BF244" s="1863"/>
      <c r="BG244" s="1863"/>
      <c r="BH244" s="1863"/>
      <c r="BI244" s="1863"/>
      <c r="BJ244" s="1863"/>
      <c r="BK244" s="1863"/>
      <c r="BL244" s="1863"/>
      <c r="BM244" s="1863"/>
      <c r="BN244" s="1863"/>
      <c r="BO244" s="1863"/>
      <c r="BP244" s="1863"/>
      <c r="BQ244" s="1863"/>
      <c r="BR244" s="1863"/>
      <c r="BS244" s="1863"/>
      <c r="BT244" s="1863"/>
      <c r="BU244" s="1863"/>
      <c r="BV244" s="1387"/>
      <c r="BW244" s="1387"/>
      <c r="BX244" s="1387"/>
      <c r="BY244" s="1387"/>
      <c r="BZ244" s="1387"/>
      <c r="CA244" s="1387"/>
      <c r="CB244" s="1387"/>
      <c r="CC244" s="1387"/>
      <c r="CD244" s="1387"/>
      <c r="CE244" s="1387"/>
      <c r="CF244" s="10251"/>
    </row>
    <row customHeight="1" ht="5.25" hidden="1">
      <c r="A245" s="2020"/>
      <c r="B245" s="1863"/>
      <c r="C245" s="1863"/>
      <c r="D245" s="2806"/>
      <c r="E245" s="1266"/>
      <c r="F245" s="1266"/>
      <c r="G245" s="1266"/>
      <c r="H245" s="1266"/>
      <c r="I245" s="1266"/>
      <c r="J245" s="1266"/>
      <c r="K245" s="1266"/>
      <c r="L245" s="1266"/>
      <c r="M245" s="1266"/>
      <c r="N245" s="1266"/>
      <c r="O245" s="1266"/>
      <c r="P245" s="1266"/>
      <c r="Q245" s="1267"/>
      <c r="R245" s="1268"/>
      <c r="S245" s="1269"/>
      <c r="T245" s="944" t="s">
        <v>712</v>
      </c>
      <c r="U245" s="2601">
        <v>1</v>
      </c>
      <c r="V245" s="2601" t="s">
        <v>675</v>
      </c>
      <c r="W245" s="1863"/>
      <c r="X245" s="1863"/>
      <c r="Y245" s="1863"/>
      <c r="Z245" s="1863"/>
      <c r="AA245" s="1863"/>
      <c r="AB245" s="1863"/>
      <c r="AC245" s="1264"/>
      <c r="AD245" s="1265"/>
      <c r="AE245" s="1863"/>
      <c r="AF245" s="1863"/>
      <c r="AG245" s="1863"/>
      <c r="AH245" s="1863"/>
      <c r="AI245" s="1863"/>
      <c r="AJ245" s="1863"/>
      <c r="AK245" s="1863"/>
      <c r="AL245" s="1863"/>
      <c r="AM245" s="1863"/>
      <c r="AN245" s="1863"/>
      <c r="AO245" s="1863"/>
      <c r="AP245" s="1863"/>
      <c r="AQ245" s="1863"/>
      <c r="AR245" s="1863"/>
      <c r="AS245" s="1863"/>
      <c r="AT245" s="1863"/>
      <c r="AU245" s="1863"/>
      <c r="AV245" s="1863"/>
      <c r="AW245" s="1863"/>
      <c r="AX245" s="1863"/>
      <c r="AY245" s="1863"/>
      <c r="AZ245" s="1863"/>
      <c r="BA245" s="1863"/>
      <c r="BB245" s="1863"/>
      <c r="BC245" s="1863"/>
      <c r="BD245" s="1863"/>
      <c r="BE245" s="1863"/>
      <c r="BF245" s="1863"/>
      <c r="BG245" s="1863"/>
      <c r="BH245" s="1863"/>
      <c r="BI245" s="1863"/>
      <c r="BJ245" s="1863"/>
      <c r="BK245" s="1863"/>
      <c r="BL245" s="1863"/>
      <c r="BM245" s="1863"/>
      <c r="BN245" s="1863"/>
      <c r="BO245" s="1863"/>
      <c r="BP245" s="1863"/>
      <c r="BQ245" s="1863"/>
      <c r="BR245" s="1863"/>
      <c r="BS245" s="1863"/>
      <c r="BT245" s="1863"/>
      <c r="BU245" s="1863"/>
      <c r="BV245" s="1863"/>
      <c r="BW245" s="1863"/>
      <c r="BX245" s="1863"/>
      <c r="BY245" s="1863"/>
      <c r="BZ245" s="1863"/>
      <c r="CA245" s="1863"/>
      <c r="CB245" s="1863"/>
      <c r="CC245" s="1863"/>
      <c r="CD245" s="1863"/>
      <c r="CE245" s="1863"/>
      <c r="CF245" s="10252"/>
    </row>
    <row customHeight="1" ht="5.25" hidden="1">
      <c r="A246" s="2020"/>
      <c r="B246" s="1863"/>
      <c r="C246" s="1863"/>
      <c r="D246" s="2806"/>
      <c r="E246" s="862"/>
      <c r="F246" s="862"/>
      <c r="G246" s="862"/>
      <c r="H246" s="862"/>
      <c r="I246" s="862"/>
      <c r="J246" s="862"/>
      <c r="K246" s="862"/>
      <c r="L246" s="862"/>
      <c r="M246" s="862"/>
      <c r="N246" s="862"/>
      <c r="O246" s="862"/>
      <c r="P246" s="862"/>
      <c r="Q246" s="862"/>
      <c r="R246" s="862"/>
      <c r="S246" s="863"/>
      <c r="T246" s="945"/>
      <c r="U246" s="2601"/>
      <c r="V246" s="2601"/>
      <c r="W246" s="1863"/>
      <c r="X246" s="1863"/>
      <c r="Y246" s="1863"/>
      <c r="Z246" s="1863"/>
      <c r="AA246" s="1863"/>
      <c r="AB246" s="1863"/>
      <c r="AC246" s="1264"/>
      <c r="AD246" s="1265"/>
      <c r="AE246" s="1863"/>
      <c r="AF246" s="1863"/>
      <c r="AG246" s="1863"/>
      <c r="AH246" s="1863"/>
      <c r="AI246" s="1863"/>
      <c r="AJ246" s="1863"/>
      <c r="AK246" s="1863"/>
      <c r="AL246" s="1863"/>
      <c r="AM246" s="1863"/>
      <c r="AN246" s="1863"/>
      <c r="AO246" s="1863"/>
      <c r="AP246" s="1863"/>
      <c r="AQ246" s="1863"/>
      <c r="AR246" s="1863"/>
      <c r="AS246" s="1863"/>
      <c r="AT246" s="1863"/>
      <c r="AU246" s="1863"/>
      <c r="AV246" s="1863"/>
      <c r="AW246" s="1863"/>
      <c r="AX246" s="1863"/>
      <c r="AY246" s="1863"/>
      <c r="AZ246" s="1863"/>
      <c r="BA246" s="1863"/>
      <c r="BB246" s="1863"/>
      <c r="BC246" s="1863"/>
      <c r="BD246" s="1863"/>
      <c r="BE246" s="1863"/>
      <c r="BF246" s="1863"/>
      <c r="BG246" s="1863"/>
      <c r="BH246" s="1863"/>
      <c r="BI246" s="1863"/>
      <c r="BJ246" s="1863"/>
      <c r="BK246" s="1863"/>
      <c r="BL246" s="1863"/>
      <c r="BM246" s="1863"/>
      <c r="BN246" s="1863"/>
      <c r="BO246" s="1863"/>
      <c r="BP246" s="1863"/>
      <c r="BQ246" s="1863"/>
      <c r="BR246" s="1863"/>
      <c r="BS246" s="1863"/>
      <c r="BT246" s="1863"/>
      <c r="BU246" s="1863"/>
      <c r="BV246" s="1863"/>
      <c r="BW246" s="1863"/>
      <c r="BX246" s="1863"/>
      <c r="BY246" s="1863"/>
      <c r="BZ246" s="1863"/>
      <c r="CA246" s="1863"/>
      <c r="CB246" s="1863"/>
      <c r="CC246" s="1863"/>
      <c r="CD246" s="1863"/>
      <c r="CE246" s="1863"/>
      <c r="CF246" s="10252"/>
    </row>
    <row customHeight="1" ht="5.25" hidden="1">
      <c r="A247" s="2020"/>
      <c r="B247" s="1863"/>
      <c r="C247" s="1863"/>
      <c r="D247" s="2807"/>
      <c r="E247" s="1270"/>
      <c r="F247" s="1271"/>
      <c r="G247" s="1271"/>
      <c r="H247" s="1272"/>
      <c r="I247" s="1272"/>
      <c r="J247" s="1272"/>
      <c r="K247" s="1272"/>
      <c r="L247" s="1272"/>
      <c r="M247" s="1272"/>
      <c r="N247" s="1272"/>
      <c r="O247" s="1272"/>
      <c r="P247" s="1272"/>
      <c r="Q247" s="1272"/>
      <c r="R247" s="1173"/>
      <c r="S247" s="1273"/>
      <c r="T247" s="945"/>
      <c r="U247" s="2601"/>
      <c r="V247" s="2601"/>
      <c r="W247" s="1863"/>
      <c r="X247" s="1863"/>
      <c r="Y247" s="1863"/>
      <c r="Z247" s="1863"/>
      <c r="AA247" s="1863"/>
      <c r="AB247" s="1863"/>
      <c r="AC247" s="1264"/>
      <c r="AD247" s="1265"/>
      <c r="AE247" s="1863"/>
      <c r="AF247" s="1863"/>
      <c r="AG247" s="1863"/>
      <c r="AH247" s="1863"/>
      <c r="AI247" s="1863"/>
      <c r="AJ247" s="1863"/>
      <c r="AK247" s="1863"/>
      <c r="AL247" s="1863"/>
      <c r="AM247" s="1863"/>
      <c r="AN247" s="1863"/>
      <c r="AO247" s="1863"/>
      <c r="AP247" s="1863"/>
      <c r="AQ247" s="1863"/>
      <c r="AR247" s="1863"/>
      <c r="AS247" s="1863"/>
      <c r="AT247" s="1863"/>
      <c r="AU247" s="1863"/>
      <c r="AV247" s="1863"/>
      <c r="AW247" s="1863"/>
      <c r="AX247" s="1863"/>
      <c r="AY247" s="1863"/>
      <c r="AZ247" s="1863"/>
      <c r="BA247" s="1863"/>
      <c r="BB247" s="1863"/>
      <c r="BC247" s="1863"/>
      <c r="BD247" s="1863"/>
      <c r="BE247" s="1863"/>
      <c r="BF247" s="1863"/>
      <c r="BG247" s="1863"/>
      <c r="BH247" s="1863"/>
      <c r="BI247" s="1863"/>
      <c r="BJ247" s="1863"/>
      <c r="BK247" s="1863"/>
      <c r="BL247" s="1863"/>
      <c r="BM247" s="1863"/>
      <c r="BN247" s="1863"/>
      <c r="BO247" s="1863"/>
      <c r="BP247" s="1863"/>
      <c r="BQ247" s="1863"/>
      <c r="BR247" s="1863"/>
      <c r="BS247" s="1863"/>
      <c r="BT247" s="1863"/>
      <c r="BU247" s="1863"/>
      <c r="BV247" s="1863"/>
      <c r="BW247" s="1863"/>
      <c r="BX247" s="1863"/>
      <c r="BY247" s="1863"/>
      <c r="BZ247" s="1863"/>
      <c r="CA247" s="1863"/>
      <c r="CB247" s="1863"/>
      <c r="CC247" s="1863"/>
      <c r="CD247" s="1863"/>
      <c r="CE247" s="1863"/>
      <c r="CF247" s="10252"/>
    </row>
    <row customHeight="1" ht="15" hidden="1">
      <c r="A248" s="850" t="s">
        <v>660</v>
      </c>
      <c r="B248" s="851"/>
      <c r="C248" s="851" t="s">
        <v>22</v>
      </c>
      <c r="D248" s="2805" t="s">
        <v>740</v>
      </c>
      <c r="E248" s="2604" t="s">
        <v>111</v>
      </c>
      <c r="F248" s="2605"/>
      <c r="G248" s="2606"/>
      <c r="H248" s="2610">
        <f>IF(A248="","",INDEX(DIFFERENTIATION_UNMERGE_VD,MATCH(A248,DIFFERENTIATION_ID_DIFF,0)))</f>
      </c>
      <c r="I248" s="2610"/>
      <c r="J248" s="2610"/>
      <c r="K248" s="2610"/>
      <c r="L248" s="2610"/>
      <c r="M248" s="2610"/>
      <c r="N248" s="2610"/>
      <c r="O248" s="2610"/>
      <c r="P248" s="2610"/>
      <c r="Q248" s="2610"/>
      <c r="R248" s="2610"/>
      <c r="S248" s="946"/>
      <c r="T248" s="943"/>
      <c r="U248" s="852"/>
      <c r="V248" s="852"/>
      <c r="W248" s="853"/>
      <c r="X248" s="853"/>
      <c r="Y248" s="853"/>
      <c r="Z248" s="853"/>
      <c r="AA248" s="854"/>
      <c r="AB248" s="855"/>
      <c r="AC248" s="2602"/>
      <c r="AD248" s="856"/>
      <c r="AE248" s="857" t="s">
        <v>22</v>
      </c>
      <c r="AF248" s="857"/>
      <c r="AG248" s="858" t="s">
        <v>709</v>
      </c>
      <c r="AH248" s="859">
        <v>3</v>
      </c>
      <c r="AI248" s="852"/>
      <c r="AJ248" s="852"/>
      <c r="AK248" s="852"/>
      <c r="AL248" s="852"/>
      <c r="AM248" s="852"/>
      <c r="AN248" s="852"/>
      <c r="AO248" s="852"/>
      <c r="AP248" s="852"/>
      <c r="AQ248" s="852"/>
      <c r="AR248" s="852"/>
      <c r="AS248" s="852"/>
      <c r="AT248" s="852"/>
      <c r="AU248" s="852"/>
      <c r="AV248" s="852"/>
      <c r="AW248" s="852"/>
      <c r="AX248" s="852"/>
      <c r="AY248" s="852"/>
      <c r="AZ248" s="852"/>
      <c r="BA248" s="852"/>
      <c r="BB248" s="852"/>
      <c r="BC248" s="852"/>
      <c r="BD248" s="852"/>
      <c r="BE248" s="852"/>
      <c r="BF248" s="852"/>
      <c r="BG248" s="852"/>
      <c r="BH248" s="852"/>
      <c r="BI248" s="852"/>
      <c r="BJ248" s="852"/>
      <c r="BK248" s="852"/>
      <c r="BL248" s="852"/>
      <c r="BM248" s="852"/>
      <c r="BN248" s="852"/>
      <c r="BO248" s="852"/>
      <c r="BP248" s="852"/>
      <c r="BQ248" s="852"/>
      <c r="BR248" s="852"/>
      <c r="BS248" s="852"/>
      <c r="BT248" s="852"/>
      <c r="BU248" s="852"/>
      <c r="BV248" s="853"/>
      <c r="BW248" s="853"/>
      <c r="BX248" s="853"/>
      <c r="BY248" s="853"/>
      <c r="BZ248" s="853"/>
      <c r="CA248" s="853"/>
      <c r="CB248" s="853"/>
      <c r="CC248" s="853"/>
      <c r="CD248" s="853"/>
      <c r="CE248" s="853"/>
      <c r="CF248" s="10251"/>
    </row>
    <row customHeight="1" ht="15" hidden="1">
      <c r="A249" s="850"/>
      <c r="B249" s="851"/>
      <c r="C249" s="851"/>
      <c r="D249" s="2806"/>
      <c r="E249" s="2604" t="s">
        <v>664</v>
      </c>
      <c r="F249" s="2605"/>
      <c r="G249" s="2606"/>
      <c r="H249" s="2610">
        <f>IF(A248="","",INDEX(DIFFERENTIATION_UNMERGE_AREA,MATCH(A248,DIFFERENTIATION_ID_DIFF,0)))</f>
      </c>
      <c r="I249" s="2610"/>
      <c r="J249" s="2610"/>
      <c r="K249" s="2610"/>
      <c r="L249" s="2610"/>
      <c r="M249" s="2610"/>
      <c r="N249" s="2610"/>
      <c r="O249" s="2610"/>
      <c r="P249" s="2610"/>
      <c r="Q249" s="2610"/>
      <c r="R249" s="2610"/>
      <c r="S249" s="946"/>
      <c r="T249" s="943"/>
      <c r="U249" s="852"/>
      <c r="V249" s="852"/>
      <c r="W249" s="853"/>
      <c r="X249" s="853"/>
      <c r="Y249" s="853"/>
      <c r="Z249" s="853"/>
      <c r="AA249" s="854"/>
      <c r="AB249" s="855"/>
      <c r="AC249" s="2602"/>
      <c r="AD249" s="856"/>
      <c r="AE249" s="857"/>
      <c r="AF249" s="857"/>
      <c r="AG249" s="858"/>
      <c r="AH249" s="859"/>
      <c r="AI249" s="852"/>
      <c r="AJ249" s="852"/>
      <c r="AK249" s="852"/>
      <c r="AL249" s="852"/>
      <c r="AM249" s="852"/>
      <c r="AN249" s="852"/>
      <c r="AO249" s="852"/>
      <c r="AP249" s="852"/>
      <c r="AQ249" s="852"/>
      <c r="AR249" s="852"/>
      <c r="AS249" s="852"/>
      <c r="AT249" s="852"/>
      <c r="AU249" s="852"/>
      <c r="AV249" s="852"/>
      <c r="AW249" s="852"/>
      <c r="AX249" s="852"/>
      <c r="AY249" s="852"/>
      <c r="AZ249" s="852"/>
      <c r="BA249" s="852"/>
      <c r="BB249" s="852"/>
      <c r="BC249" s="852"/>
      <c r="BD249" s="852"/>
      <c r="BE249" s="852"/>
      <c r="BF249" s="852"/>
      <c r="BG249" s="852"/>
      <c r="BH249" s="852"/>
      <c r="BI249" s="852"/>
      <c r="BJ249" s="852"/>
      <c r="BK249" s="852"/>
      <c r="BL249" s="852"/>
      <c r="BM249" s="852"/>
      <c r="BN249" s="852"/>
      <c r="BO249" s="852"/>
      <c r="BP249" s="852"/>
      <c r="BQ249" s="852"/>
      <c r="BR249" s="852"/>
      <c r="BS249" s="852"/>
      <c r="BT249" s="852"/>
      <c r="BU249" s="852"/>
      <c r="BV249" s="853"/>
      <c r="BW249" s="853"/>
      <c r="BX249" s="853"/>
      <c r="BY249" s="853"/>
      <c r="BZ249" s="853"/>
      <c r="CA249" s="853"/>
      <c r="CB249" s="853"/>
      <c r="CC249" s="853"/>
      <c r="CD249" s="853"/>
      <c r="CE249" s="853"/>
      <c r="CF249" s="10251"/>
    </row>
    <row customHeight="1" ht="15" hidden="1">
      <c r="A250" s="850"/>
      <c r="B250" s="851"/>
      <c r="C250" s="851"/>
      <c r="D250" s="2806"/>
      <c r="E250" s="2604" t="s">
        <v>665</v>
      </c>
      <c r="F250" s="2605"/>
      <c r="G250" s="2606"/>
      <c r="H250" s="2610">
        <f>IF(A248="","",INDEX(DIFFERENTIATION_UNMERGE_SYSTEM,MATCH(A248,DIFFERENTIATION_ID_DIFF,0)))</f>
      </c>
      <c r="I250" s="2610"/>
      <c r="J250" s="2610"/>
      <c r="K250" s="2610"/>
      <c r="L250" s="2610"/>
      <c r="M250" s="2610"/>
      <c r="N250" s="2610"/>
      <c r="O250" s="2610"/>
      <c r="P250" s="2610"/>
      <c r="Q250" s="2610"/>
      <c r="R250" s="2610"/>
      <c r="S250" s="946"/>
      <c r="T250" s="943"/>
      <c r="U250" s="852"/>
      <c r="V250" s="852"/>
      <c r="W250" s="853"/>
      <c r="X250" s="853"/>
      <c r="Y250" s="853"/>
      <c r="Z250" s="853"/>
      <c r="AA250" s="854"/>
      <c r="AB250" s="855"/>
      <c r="AC250" s="2602"/>
      <c r="AD250" s="856"/>
      <c r="AE250" s="857"/>
      <c r="AF250" s="857"/>
      <c r="AG250" s="858"/>
      <c r="AH250" s="859"/>
      <c r="AI250" s="852"/>
      <c r="AJ250" s="852"/>
      <c r="AK250" s="852"/>
      <c r="AL250" s="852"/>
      <c r="AM250" s="852"/>
      <c r="AN250" s="852"/>
      <c r="AO250" s="852"/>
      <c r="AP250" s="852"/>
      <c r="AQ250" s="852"/>
      <c r="AR250" s="852"/>
      <c r="AS250" s="852"/>
      <c r="AT250" s="852"/>
      <c r="AU250" s="852"/>
      <c r="AV250" s="852"/>
      <c r="AW250" s="852"/>
      <c r="AX250" s="852"/>
      <c r="AY250" s="852"/>
      <c r="AZ250" s="852"/>
      <c r="BA250" s="852"/>
      <c r="BB250" s="852"/>
      <c r="BC250" s="852"/>
      <c r="BD250" s="852"/>
      <c r="BE250" s="852"/>
      <c r="BF250" s="852"/>
      <c r="BG250" s="852"/>
      <c r="BH250" s="852"/>
      <c r="BI250" s="852"/>
      <c r="BJ250" s="852"/>
      <c r="BK250" s="852"/>
      <c r="BL250" s="852"/>
      <c r="BM250" s="852"/>
      <c r="BN250" s="852"/>
      <c r="BO250" s="852"/>
      <c r="BP250" s="852"/>
      <c r="BQ250" s="852"/>
      <c r="BR250" s="852"/>
      <c r="BS250" s="852"/>
      <c r="BT250" s="852"/>
      <c r="BU250" s="852"/>
      <c r="BV250" s="853"/>
      <c r="BW250" s="853"/>
      <c r="BX250" s="853"/>
      <c r="BY250" s="853"/>
      <c r="BZ250" s="853"/>
      <c r="CA250" s="853"/>
      <c r="CB250" s="853"/>
      <c r="CC250" s="853"/>
      <c r="CD250" s="853"/>
      <c r="CE250" s="853"/>
      <c r="CF250" s="10251"/>
    </row>
    <row customHeight="1" ht="24.75" hidden="1">
      <c r="A251" s="2033"/>
      <c r="B251" s="1387"/>
      <c r="C251" s="639"/>
      <c r="D251" s="2806"/>
      <c r="E251" s="2603" t="s">
        <v>710</v>
      </c>
      <c r="F251" s="2603"/>
      <c r="G251" s="2603"/>
      <c r="H251" s="2603"/>
      <c r="I251" s="2603"/>
      <c r="J251" s="2603"/>
      <c r="K251" s="2603"/>
      <c r="L251" s="2603"/>
      <c r="M251" s="2603"/>
      <c r="N251" s="2603"/>
      <c r="O251" s="2603"/>
      <c r="P251" s="2603"/>
      <c r="Q251" s="785">
        <f>SUMIF(T252:T253,"i",Q252:Q253)</f>
        <v>0</v>
      </c>
      <c r="R251" s="1244"/>
      <c r="S251" s="2025" t="s">
        <v>711</v>
      </c>
      <c r="T251" s="944" t="s">
        <v>712</v>
      </c>
      <c r="U251" s="2601">
        <v>1</v>
      </c>
      <c r="V251" s="2601" t="s">
        <v>675</v>
      </c>
      <c r="W251" s="1387"/>
      <c r="X251" s="1387"/>
      <c r="Y251" s="1387"/>
      <c r="Z251" s="1387"/>
      <c r="AA251" s="1863"/>
      <c r="AB251" s="1387"/>
      <c r="AC251" s="2602"/>
      <c r="AD251" s="856"/>
      <c r="AE251" s="1387"/>
      <c r="AF251" s="1387"/>
      <c r="AG251" s="1863"/>
      <c r="AH251" s="1863"/>
      <c r="AI251" s="1863"/>
      <c r="AJ251" s="1863"/>
      <c r="AK251" s="1863"/>
      <c r="AL251" s="1863"/>
      <c r="AM251" s="1863"/>
      <c r="AN251" s="1863"/>
      <c r="AO251" s="1863"/>
      <c r="AP251" s="1863"/>
      <c r="AQ251" s="1863"/>
      <c r="AR251" s="1863"/>
      <c r="AS251" s="1863"/>
      <c r="AT251" s="1863"/>
      <c r="AU251" s="1863"/>
      <c r="AV251" s="1863"/>
      <c r="AW251" s="1863"/>
      <c r="AX251" s="1863"/>
      <c r="AY251" s="1863"/>
      <c r="AZ251" s="1863"/>
      <c r="BA251" s="1863"/>
      <c r="BB251" s="1863"/>
      <c r="BC251" s="1863"/>
      <c r="BD251" s="1863"/>
      <c r="BE251" s="1863"/>
      <c r="BF251" s="1863"/>
      <c r="BG251" s="1863"/>
      <c r="BH251" s="1863"/>
      <c r="BI251" s="1863"/>
      <c r="BJ251" s="1863"/>
      <c r="BK251" s="1863"/>
      <c r="BL251" s="1863"/>
      <c r="BM251" s="1863"/>
      <c r="BN251" s="1863"/>
      <c r="BO251" s="1863"/>
      <c r="BP251" s="1863"/>
      <c r="BQ251" s="1863"/>
      <c r="BR251" s="1863"/>
      <c r="BS251" s="1863"/>
      <c r="BT251" s="1863"/>
      <c r="BU251" s="1863"/>
      <c r="BV251" s="1387"/>
      <c r="BW251" s="1387"/>
      <c r="BX251" s="1387"/>
      <c r="BY251" s="1387"/>
      <c r="BZ251" s="1387"/>
      <c r="CA251" s="1387"/>
      <c r="CB251" s="1387"/>
      <c r="CC251" s="1387"/>
      <c r="CD251" s="1387"/>
      <c r="CE251" s="1387"/>
      <c r="CF251" s="10251"/>
    </row>
    <row customHeight="1" ht="11.25" hidden="1">
      <c r="A252" s="2020"/>
      <c r="B252" s="1863"/>
      <c r="C252" s="1863"/>
      <c r="D252" s="2806"/>
      <c r="E252" s="862"/>
      <c r="F252" s="862">
        <v>0</v>
      </c>
      <c r="G252" s="862"/>
      <c r="H252" s="862"/>
      <c r="I252" s="862"/>
      <c r="J252" s="862"/>
      <c r="K252" s="862"/>
      <c r="L252" s="862"/>
      <c r="M252" s="862"/>
      <c r="N252" s="862"/>
      <c r="O252" s="862"/>
      <c r="P252" s="862"/>
      <c r="Q252" s="862"/>
      <c r="R252" s="862"/>
      <c r="S252" s="863"/>
      <c r="T252" s="945"/>
      <c r="U252" s="2601"/>
      <c r="V252" s="2601"/>
      <c r="W252" s="1863"/>
      <c r="X252" s="1863"/>
      <c r="Y252" s="1863"/>
      <c r="Z252" s="1863"/>
      <c r="AA252" s="1863"/>
      <c r="AB252" s="1387"/>
      <c r="AC252" s="2602"/>
      <c r="AD252" s="856"/>
      <c r="AE252" s="1387"/>
      <c r="AF252" s="1387"/>
      <c r="AG252" s="1863"/>
      <c r="AH252" s="1863"/>
      <c r="AI252" s="1863"/>
      <c r="AJ252" s="1863"/>
      <c r="AK252" s="1863"/>
      <c r="AL252" s="1863"/>
      <c r="AM252" s="1863"/>
      <c r="AN252" s="1863"/>
      <c r="AO252" s="1863"/>
      <c r="AP252" s="1863"/>
      <c r="AQ252" s="1863"/>
      <c r="AR252" s="1863"/>
      <c r="AS252" s="1863"/>
      <c r="AT252" s="1863"/>
      <c r="AU252" s="1863"/>
      <c r="AV252" s="1863"/>
      <c r="AW252" s="1863"/>
      <c r="AX252" s="1863"/>
      <c r="AY252" s="1863"/>
      <c r="AZ252" s="1863"/>
      <c r="BA252" s="1863"/>
      <c r="BB252" s="1863"/>
      <c r="BC252" s="1863"/>
      <c r="BD252" s="1863"/>
      <c r="BE252" s="1863"/>
      <c r="BF252" s="1863"/>
      <c r="BG252" s="1863"/>
      <c r="BH252" s="1863"/>
      <c r="BI252" s="1863"/>
      <c r="BJ252" s="1863"/>
      <c r="BK252" s="1863"/>
      <c r="BL252" s="1863"/>
      <c r="BM252" s="1863"/>
      <c r="BN252" s="1863"/>
      <c r="BO252" s="1863"/>
      <c r="BP252" s="1863"/>
      <c r="BQ252" s="1863"/>
      <c r="BR252" s="1863"/>
      <c r="BS252" s="1863"/>
      <c r="BT252" s="1863"/>
      <c r="BU252" s="1863"/>
      <c r="BV252" s="1863"/>
      <c r="BW252" s="1863"/>
      <c r="BX252" s="1863"/>
      <c r="BY252" s="1863"/>
      <c r="BZ252" s="1863"/>
      <c r="CA252" s="1863"/>
      <c r="CB252" s="1863"/>
      <c r="CC252" s="1863"/>
      <c r="CD252" s="1863"/>
      <c r="CE252" s="1863"/>
      <c r="CF252" s="10251"/>
    </row>
    <row customHeight="1" ht="11.25" hidden="1">
      <c r="A253" s="2033"/>
      <c r="B253" s="1387"/>
      <c r="C253" s="639"/>
      <c r="D253" s="2806"/>
      <c r="E253" s="876" t="s">
        <v>22</v>
      </c>
      <c r="F253" s="1395" t="s">
        <v>22</v>
      </c>
      <c r="G253" s="1395" t="s">
        <v>715</v>
      </c>
      <c r="H253" s="878" t="s">
        <v>22</v>
      </c>
      <c r="I253" s="878"/>
      <c r="J253" s="878"/>
      <c r="K253" s="878"/>
      <c r="L253" s="878"/>
      <c r="M253" s="878"/>
      <c r="N253" s="878"/>
      <c r="O253" s="878"/>
      <c r="P253" s="878"/>
      <c r="Q253" s="878"/>
      <c r="R253" s="879"/>
      <c r="S253" s="880"/>
      <c r="T253" s="945"/>
      <c r="U253" s="2601"/>
      <c r="V253" s="2601"/>
      <c r="W253" s="1387"/>
      <c r="X253" s="1387"/>
      <c r="Y253" s="1387"/>
      <c r="Z253" s="1387"/>
      <c r="AA253" s="1863"/>
      <c r="AB253" s="1387"/>
      <c r="AC253" s="2602"/>
      <c r="AD253" s="856"/>
      <c r="AE253" s="1387"/>
      <c r="AF253" s="1387"/>
      <c r="AG253" s="1863"/>
      <c r="AH253" s="1863"/>
      <c r="AI253" s="1863"/>
      <c r="AJ253" s="1863"/>
      <c r="AK253" s="1863"/>
      <c r="AL253" s="1863"/>
      <c r="AM253" s="1863"/>
      <c r="AN253" s="1863"/>
      <c r="AO253" s="1863"/>
      <c r="AP253" s="1863"/>
      <c r="AQ253" s="1863"/>
      <c r="AR253" s="1863"/>
      <c r="AS253" s="1863"/>
      <c r="AT253" s="1863"/>
      <c r="AU253" s="1863"/>
      <c r="AV253" s="1863"/>
      <c r="AW253" s="1863"/>
      <c r="AX253" s="1863"/>
      <c r="AY253" s="1863"/>
      <c r="AZ253" s="1863"/>
      <c r="BA253" s="1863"/>
      <c r="BB253" s="1863"/>
      <c r="BC253" s="1863"/>
      <c r="BD253" s="1863"/>
      <c r="BE253" s="1863"/>
      <c r="BF253" s="1863"/>
      <c r="BG253" s="1863"/>
      <c r="BH253" s="1863"/>
      <c r="BI253" s="1863"/>
      <c r="BJ253" s="1863"/>
      <c r="BK253" s="1863"/>
      <c r="BL253" s="1863"/>
      <c r="BM253" s="1863"/>
      <c r="BN253" s="1863"/>
      <c r="BO253" s="1863"/>
      <c r="BP253" s="1863"/>
      <c r="BQ253" s="1863"/>
      <c r="BR253" s="1863"/>
      <c r="BS253" s="1863"/>
      <c r="BT253" s="1863"/>
      <c r="BU253" s="1863"/>
      <c r="BV253" s="1387"/>
      <c r="BW253" s="1387"/>
      <c r="BX253" s="1387"/>
      <c r="BY253" s="1387"/>
      <c r="BZ253" s="1387"/>
      <c r="CA253" s="1387"/>
      <c r="CB253" s="1387"/>
      <c r="CC253" s="1387"/>
      <c r="CD253" s="1387"/>
      <c r="CE253" s="1387"/>
      <c r="CF253" s="10251"/>
    </row>
    <row customHeight="1" ht="5.25" hidden="1">
      <c r="A254" s="2020"/>
      <c r="B254" s="1863"/>
      <c r="C254" s="1863"/>
      <c r="D254" s="2806"/>
      <c r="E254" s="1266"/>
      <c r="F254" s="1266"/>
      <c r="G254" s="1266"/>
      <c r="H254" s="1266"/>
      <c r="I254" s="1266"/>
      <c r="J254" s="1266"/>
      <c r="K254" s="1266"/>
      <c r="L254" s="1266"/>
      <c r="M254" s="1266"/>
      <c r="N254" s="1266"/>
      <c r="O254" s="1266"/>
      <c r="P254" s="1266"/>
      <c r="Q254" s="1267"/>
      <c r="R254" s="1268"/>
      <c r="S254" s="1269"/>
      <c r="T254" s="944" t="s">
        <v>712</v>
      </c>
      <c r="U254" s="2601">
        <v>1</v>
      </c>
      <c r="V254" s="2601" t="s">
        <v>675</v>
      </c>
      <c r="W254" s="1863"/>
      <c r="X254" s="1863"/>
      <c r="Y254" s="1863"/>
      <c r="Z254" s="1863"/>
      <c r="AA254" s="1863"/>
      <c r="AB254" s="1863"/>
      <c r="AC254" s="1264"/>
      <c r="AD254" s="1265"/>
      <c r="AE254" s="1863"/>
      <c r="AF254" s="1863"/>
      <c r="AG254" s="1863"/>
      <c r="AH254" s="1863"/>
      <c r="AI254" s="1863"/>
      <c r="AJ254" s="1863"/>
      <c r="AK254" s="1863"/>
      <c r="AL254" s="1863"/>
      <c r="AM254" s="1863"/>
      <c r="AN254" s="1863"/>
      <c r="AO254" s="1863"/>
      <c r="AP254" s="1863"/>
      <c r="AQ254" s="1863"/>
      <c r="AR254" s="1863"/>
      <c r="AS254" s="1863"/>
      <c r="AT254" s="1863"/>
      <c r="AU254" s="1863"/>
      <c r="AV254" s="1863"/>
      <c r="AW254" s="1863"/>
      <c r="AX254" s="1863"/>
      <c r="AY254" s="1863"/>
      <c r="AZ254" s="1863"/>
      <c r="BA254" s="1863"/>
      <c r="BB254" s="1863"/>
      <c r="BC254" s="1863"/>
      <c r="BD254" s="1863"/>
      <c r="BE254" s="1863"/>
      <c r="BF254" s="1863"/>
      <c r="BG254" s="1863"/>
      <c r="BH254" s="1863"/>
      <c r="BI254" s="1863"/>
      <c r="BJ254" s="1863"/>
      <c r="BK254" s="1863"/>
      <c r="BL254" s="1863"/>
      <c r="BM254" s="1863"/>
      <c r="BN254" s="1863"/>
      <c r="BO254" s="1863"/>
      <c r="BP254" s="1863"/>
      <c r="BQ254" s="1863"/>
      <c r="BR254" s="1863"/>
      <c r="BS254" s="1863"/>
      <c r="BT254" s="1863"/>
      <c r="BU254" s="1863"/>
      <c r="BV254" s="1863"/>
      <c r="BW254" s="1863"/>
      <c r="BX254" s="1863"/>
      <c r="BY254" s="1863"/>
      <c r="BZ254" s="1863"/>
      <c r="CA254" s="1863"/>
      <c r="CB254" s="1863"/>
      <c r="CC254" s="1863"/>
      <c r="CD254" s="1863"/>
      <c r="CE254" s="1863"/>
      <c r="CF254" s="10252"/>
    </row>
    <row customHeight="1" ht="5.25" hidden="1">
      <c r="A255" s="2020"/>
      <c r="B255" s="1863"/>
      <c r="C255" s="1863"/>
      <c r="D255" s="2806"/>
      <c r="E255" s="862"/>
      <c r="F255" s="862"/>
      <c r="G255" s="862"/>
      <c r="H255" s="862"/>
      <c r="I255" s="862"/>
      <c r="J255" s="862"/>
      <c r="K255" s="862"/>
      <c r="L255" s="862"/>
      <c r="M255" s="862"/>
      <c r="N255" s="862"/>
      <c r="O255" s="862"/>
      <c r="P255" s="862"/>
      <c r="Q255" s="862"/>
      <c r="R255" s="862"/>
      <c r="S255" s="863"/>
      <c r="T255" s="945"/>
      <c r="U255" s="2601"/>
      <c r="V255" s="2601"/>
      <c r="W255" s="1863"/>
      <c r="X255" s="1863"/>
      <c r="Y255" s="1863"/>
      <c r="Z255" s="1863"/>
      <c r="AA255" s="1863"/>
      <c r="AB255" s="1863"/>
      <c r="AC255" s="1264"/>
      <c r="AD255" s="1265"/>
      <c r="AE255" s="1863"/>
      <c r="AF255" s="1863"/>
      <c r="AG255" s="1863"/>
      <c r="AH255" s="1863"/>
      <c r="AI255" s="1863"/>
      <c r="AJ255" s="1863"/>
      <c r="AK255" s="1863"/>
      <c r="AL255" s="1863"/>
      <c r="AM255" s="1863"/>
      <c r="AN255" s="1863"/>
      <c r="AO255" s="1863"/>
      <c r="AP255" s="1863"/>
      <c r="AQ255" s="1863"/>
      <c r="AR255" s="1863"/>
      <c r="AS255" s="1863"/>
      <c r="AT255" s="1863"/>
      <c r="AU255" s="1863"/>
      <c r="AV255" s="1863"/>
      <c r="AW255" s="1863"/>
      <c r="AX255" s="1863"/>
      <c r="AY255" s="1863"/>
      <c r="AZ255" s="1863"/>
      <c r="BA255" s="1863"/>
      <c r="BB255" s="1863"/>
      <c r="BC255" s="1863"/>
      <c r="BD255" s="1863"/>
      <c r="BE255" s="1863"/>
      <c r="BF255" s="1863"/>
      <c r="BG255" s="1863"/>
      <c r="BH255" s="1863"/>
      <c r="BI255" s="1863"/>
      <c r="BJ255" s="1863"/>
      <c r="BK255" s="1863"/>
      <c r="BL255" s="1863"/>
      <c r="BM255" s="1863"/>
      <c r="BN255" s="1863"/>
      <c r="BO255" s="1863"/>
      <c r="BP255" s="1863"/>
      <c r="BQ255" s="1863"/>
      <c r="BR255" s="1863"/>
      <c r="BS255" s="1863"/>
      <c r="BT255" s="1863"/>
      <c r="BU255" s="1863"/>
      <c r="BV255" s="1863"/>
      <c r="BW255" s="1863"/>
      <c r="BX255" s="1863"/>
      <c r="BY255" s="1863"/>
      <c r="BZ255" s="1863"/>
      <c r="CA255" s="1863"/>
      <c r="CB255" s="1863"/>
      <c r="CC255" s="1863"/>
      <c r="CD255" s="1863"/>
      <c r="CE255" s="1863"/>
      <c r="CF255" s="10252"/>
    </row>
    <row customHeight="1" ht="5.25" hidden="1">
      <c r="A256" s="2020"/>
      <c r="B256" s="1863"/>
      <c r="C256" s="1863"/>
      <c r="D256" s="2807"/>
      <c r="E256" s="1270"/>
      <c r="F256" s="1271"/>
      <c r="G256" s="1271"/>
      <c r="H256" s="1272"/>
      <c r="I256" s="1272"/>
      <c r="J256" s="1272"/>
      <c r="K256" s="1272"/>
      <c r="L256" s="1272"/>
      <c r="M256" s="1272"/>
      <c r="N256" s="1272"/>
      <c r="O256" s="1272"/>
      <c r="P256" s="1272"/>
      <c r="Q256" s="1272"/>
      <c r="R256" s="1173"/>
      <c r="S256" s="1273"/>
      <c r="T256" s="945"/>
      <c r="U256" s="2601"/>
      <c r="V256" s="2601"/>
      <c r="W256" s="1863"/>
      <c r="X256" s="1863"/>
      <c r="Y256" s="1863"/>
      <c r="Z256" s="1863"/>
      <c r="AA256" s="1863"/>
      <c r="AB256" s="1863"/>
      <c r="AC256" s="1264"/>
      <c r="AD256" s="1265"/>
      <c r="AE256" s="1863"/>
      <c r="AF256" s="1863"/>
      <c r="AG256" s="1863"/>
      <c r="AH256" s="1863"/>
      <c r="AI256" s="1863"/>
      <c r="AJ256" s="1863"/>
      <c r="AK256" s="1863"/>
      <c r="AL256" s="1863"/>
      <c r="AM256" s="1863"/>
      <c r="AN256" s="1863"/>
      <c r="AO256" s="1863"/>
      <c r="AP256" s="1863"/>
      <c r="AQ256" s="1863"/>
      <c r="AR256" s="1863"/>
      <c r="AS256" s="1863"/>
      <c r="AT256" s="1863"/>
      <c r="AU256" s="1863"/>
      <c r="AV256" s="1863"/>
      <c r="AW256" s="1863"/>
      <c r="AX256" s="1863"/>
      <c r="AY256" s="1863"/>
      <c r="AZ256" s="1863"/>
      <c r="BA256" s="1863"/>
      <c r="BB256" s="1863"/>
      <c r="BC256" s="1863"/>
      <c r="BD256" s="1863"/>
      <c r="BE256" s="1863"/>
      <c r="BF256" s="1863"/>
      <c r="BG256" s="1863"/>
      <c r="BH256" s="1863"/>
      <c r="BI256" s="1863"/>
      <c r="BJ256" s="1863"/>
      <c r="BK256" s="1863"/>
      <c r="BL256" s="1863"/>
      <c r="BM256" s="1863"/>
      <c r="BN256" s="1863"/>
      <c r="BO256" s="1863"/>
      <c r="BP256" s="1863"/>
      <c r="BQ256" s="1863"/>
      <c r="BR256" s="1863"/>
      <c r="BS256" s="1863"/>
      <c r="BT256" s="1863"/>
      <c r="BU256" s="1863"/>
      <c r="BV256" s="1863"/>
      <c r="BW256" s="1863"/>
      <c r="BX256" s="1863"/>
      <c r="BY256" s="1863"/>
      <c r="BZ256" s="1863"/>
      <c r="CA256" s="1863"/>
      <c r="CB256" s="1863"/>
      <c r="CC256" s="1863"/>
      <c r="CD256" s="1863"/>
      <c r="CE256" s="1863"/>
      <c r="CF256" s="10252"/>
    </row>
    <row customHeight="1" ht="15" hidden="1">
      <c r="A257" s="850" t="s">
        <v>661</v>
      </c>
      <c r="B257" s="851"/>
      <c r="C257" s="851" t="s">
        <v>22</v>
      </c>
      <c r="D257" s="2805" t="s">
        <v>741</v>
      </c>
      <c r="E257" s="2604" t="s">
        <v>111</v>
      </c>
      <c r="F257" s="2605"/>
      <c r="G257" s="2606"/>
      <c r="H257" s="2610">
        <f>IF(A257="","",INDEX(DIFFERENTIATION_UNMERGE_VD,MATCH(A257,DIFFERENTIATION_ID_DIFF,0)))</f>
      </c>
      <c r="I257" s="2610"/>
      <c r="J257" s="2610"/>
      <c r="K257" s="2610"/>
      <c r="L257" s="2610"/>
      <c r="M257" s="2610"/>
      <c r="N257" s="2610"/>
      <c r="O257" s="2610"/>
      <c r="P257" s="2610"/>
      <c r="Q257" s="2610"/>
      <c r="R257" s="2610"/>
      <c r="S257" s="946"/>
      <c r="T257" s="943"/>
      <c r="U257" s="852"/>
      <c r="V257" s="852"/>
      <c r="W257" s="853"/>
      <c r="X257" s="853"/>
      <c r="Y257" s="853"/>
      <c r="Z257" s="853"/>
      <c r="AA257" s="854"/>
      <c r="AB257" s="855"/>
      <c r="AC257" s="2602"/>
      <c r="AD257" s="856"/>
      <c r="AE257" s="857" t="s">
        <v>22</v>
      </c>
      <c r="AF257" s="857"/>
      <c r="AG257" s="858" t="s">
        <v>709</v>
      </c>
      <c r="AH257" s="859">
        <v>3</v>
      </c>
      <c r="AI257" s="852"/>
      <c r="AJ257" s="852"/>
      <c r="AK257" s="852"/>
      <c r="AL257" s="852"/>
      <c r="AM257" s="852"/>
      <c r="AN257" s="852"/>
      <c r="AO257" s="852"/>
      <c r="AP257" s="852"/>
      <c r="AQ257" s="852"/>
      <c r="AR257" s="852"/>
      <c r="AS257" s="852"/>
      <c r="AT257" s="852"/>
      <c r="AU257" s="852"/>
      <c r="AV257" s="852"/>
      <c r="AW257" s="852"/>
      <c r="AX257" s="852"/>
      <c r="AY257" s="852"/>
      <c r="AZ257" s="852"/>
      <c r="BA257" s="852"/>
      <c r="BB257" s="852"/>
      <c r="BC257" s="852"/>
      <c r="BD257" s="852"/>
      <c r="BE257" s="852"/>
      <c r="BF257" s="852"/>
      <c r="BG257" s="852"/>
      <c r="BH257" s="852"/>
      <c r="BI257" s="852"/>
      <c r="BJ257" s="852"/>
      <c r="BK257" s="852"/>
      <c r="BL257" s="852"/>
      <c r="BM257" s="852"/>
      <c r="BN257" s="852"/>
      <c r="BO257" s="852"/>
      <c r="BP257" s="852"/>
      <c r="BQ257" s="852"/>
      <c r="BR257" s="852"/>
      <c r="BS257" s="852"/>
      <c r="BT257" s="852"/>
      <c r="BU257" s="852"/>
      <c r="BV257" s="853"/>
      <c r="BW257" s="853"/>
      <c r="BX257" s="853"/>
      <c r="BY257" s="853"/>
      <c r="BZ257" s="853"/>
      <c r="CA257" s="853"/>
      <c r="CB257" s="853"/>
      <c r="CC257" s="853"/>
      <c r="CD257" s="853"/>
      <c r="CE257" s="853"/>
      <c r="CF257" s="10251"/>
    </row>
    <row customHeight="1" ht="15" hidden="1">
      <c r="A258" s="850"/>
      <c r="B258" s="851"/>
      <c r="C258" s="851"/>
      <c r="D258" s="2806"/>
      <c r="E258" s="2604" t="s">
        <v>664</v>
      </c>
      <c r="F258" s="2605"/>
      <c r="G258" s="2606"/>
      <c r="H258" s="2610">
        <f>IF(A257="","",INDEX(DIFFERENTIATION_UNMERGE_AREA,MATCH(A257,DIFFERENTIATION_ID_DIFF,0)))</f>
      </c>
      <c r="I258" s="2610"/>
      <c r="J258" s="2610"/>
      <c r="K258" s="2610"/>
      <c r="L258" s="2610"/>
      <c r="M258" s="2610"/>
      <c r="N258" s="2610"/>
      <c r="O258" s="2610"/>
      <c r="P258" s="2610"/>
      <c r="Q258" s="2610"/>
      <c r="R258" s="2610"/>
      <c r="S258" s="946"/>
      <c r="T258" s="943"/>
      <c r="U258" s="852"/>
      <c r="V258" s="852"/>
      <c r="W258" s="853"/>
      <c r="X258" s="853"/>
      <c r="Y258" s="853"/>
      <c r="Z258" s="853"/>
      <c r="AA258" s="854"/>
      <c r="AB258" s="855"/>
      <c r="AC258" s="2602"/>
      <c r="AD258" s="856"/>
      <c r="AE258" s="857"/>
      <c r="AF258" s="857"/>
      <c r="AG258" s="858"/>
      <c r="AH258" s="859"/>
      <c r="AI258" s="852"/>
      <c r="AJ258" s="852"/>
      <c r="AK258" s="852"/>
      <c r="AL258" s="852"/>
      <c r="AM258" s="852"/>
      <c r="AN258" s="852"/>
      <c r="AO258" s="852"/>
      <c r="AP258" s="852"/>
      <c r="AQ258" s="852"/>
      <c r="AR258" s="852"/>
      <c r="AS258" s="852"/>
      <c r="AT258" s="852"/>
      <c r="AU258" s="852"/>
      <c r="AV258" s="852"/>
      <c r="AW258" s="852"/>
      <c r="AX258" s="852"/>
      <c r="AY258" s="852"/>
      <c r="AZ258" s="852"/>
      <c r="BA258" s="852"/>
      <c r="BB258" s="852"/>
      <c r="BC258" s="852"/>
      <c r="BD258" s="852"/>
      <c r="BE258" s="852"/>
      <c r="BF258" s="852"/>
      <c r="BG258" s="852"/>
      <c r="BH258" s="852"/>
      <c r="BI258" s="852"/>
      <c r="BJ258" s="852"/>
      <c r="BK258" s="852"/>
      <c r="BL258" s="852"/>
      <c r="BM258" s="852"/>
      <c r="BN258" s="852"/>
      <c r="BO258" s="852"/>
      <c r="BP258" s="852"/>
      <c r="BQ258" s="852"/>
      <c r="BR258" s="852"/>
      <c r="BS258" s="852"/>
      <c r="BT258" s="852"/>
      <c r="BU258" s="852"/>
      <c r="BV258" s="853"/>
      <c r="BW258" s="853"/>
      <c r="BX258" s="853"/>
      <c r="BY258" s="853"/>
      <c r="BZ258" s="853"/>
      <c r="CA258" s="853"/>
      <c r="CB258" s="853"/>
      <c r="CC258" s="853"/>
      <c r="CD258" s="853"/>
      <c r="CE258" s="853"/>
      <c r="CF258" s="10251"/>
    </row>
    <row customHeight="1" ht="15" hidden="1">
      <c r="A259" s="850"/>
      <c r="B259" s="851"/>
      <c r="C259" s="851"/>
      <c r="D259" s="2806"/>
      <c r="E259" s="2604" t="s">
        <v>665</v>
      </c>
      <c r="F259" s="2605"/>
      <c r="G259" s="2606"/>
      <c r="H259" s="2610">
        <f>IF(A257="","",INDEX(DIFFERENTIATION_UNMERGE_SYSTEM,MATCH(A257,DIFFERENTIATION_ID_DIFF,0)))</f>
      </c>
      <c r="I259" s="2610"/>
      <c r="J259" s="2610"/>
      <c r="K259" s="2610"/>
      <c r="L259" s="2610"/>
      <c r="M259" s="2610"/>
      <c r="N259" s="2610"/>
      <c r="O259" s="2610"/>
      <c r="P259" s="2610"/>
      <c r="Q259" s="2610"/>
      <c r="R259" s="2610"/>
      <c r="S259" s="946"/>
      <c r="T259" s="943"/>
      <c r="U259" s="852"/>
      <c r="V259" s="852"/>
      <c r="W259" s="853"/>
      <c r="X259" s="853"/>
      <c r="Y259" s="853"/>
      <c r="Z259" s="853"/>
      <c r="AA259" s="854"/>
      <c r="AB259" s="855"/>
      <c r="AC259" s="2602"/>
      <c r="AD259" s="856"/>
      <c r="AE259" s="857"/>
      <c r="AF259" s="857"/>
      <c r="AG259" s="858"/>
      <c r="AH259" s="859"/>
      <c r="AI259" s="852"/>
      <c r="AJ259" s="852"/>
      <c r="AK259" s="852"/>
      <c r="AL259" s="852"/>
      <c r="AM259" s="852"/>
      <c r="AN259" s="852"/>
      <c r="AO259" s="852"/>
      <c r="AP259" s="852"/>
      <c r="AQ259" s="852"/>
      <c r="AR259" s="852"/>
      <c r="AS259" s="852"/>
      <c r="AT259" s="852"/>
      <c r="AU259" s="852"/>
      <c r="AV259" s="852"/>
      <c r="AW259" s="852"/>
      <c r="AX259" s="852"/>
      <c r="AY259" s="852"/>
      <c r="AZ259" s="852"/>
      <c r="BA259" s="852"/>
      <c r="BB259" s="852"/>
      <c r="BC259" s="852"/>
      <c r="BD259" s="852"/>
      <c r="BE259" s="852"/>
      <c r="BF259" s="852"/>
      <c r="BG259" s="852"/>
      <c r="BH259" s="852"/>
      <c r="BI259" s="852"/>
      <c r="BJ259" s="852"/>
      <c r="BK259" s="852"/>
      <c r="BL259" s="852"/>
      <c r="BM259" s="852"/>
      <c r="BN259" s="852"/>
      <c r="BO259" s="852"/>
      <c r="BP259" s="852"/>
      <c r="BQ259" s="852"/>
      <c r="BR259" s="852"/>
      <c r="BS259" s="852"/>
      <c r="BT259" s="852"/>
      <c r="BU259" s="852"/>
      <c r="BV259" s="853"/>
      <c r="BW259" s="853"/>
      <c r="BX259" s="853"/>
      <c r="BY259" s="853"/>
      <c r="BZ259" s="853"/>
      <c r="CA259" s="853"/>
      <c r="CB259" s="853"/>
      <c r="CC259" s="853"/>
      <c r="CD259" s="853"/>
      <c r="CE259" s="853"/>
      <c r="CF259" s="10251"/>
    </row>
    <row customHeight="1" ht="24.75" hidden="1">
      <c r="A260" s="2033"/>
      <c r="B260" s="1387"/>
      <c r="C260" s="639"/>
      <c r="D260" s="2806"/>
      <c r="E260" s="2603" t="s">
        <v>710</v>
      </c>
      <c r="F260" s="2603"/>
      <c r="G260" s="2603"/>
      <c r="H260" s="2603"/>
      <c r="I260" s="2603"/>
      <c r="J260" s="2603"/>
      <c r="K260" s="2603"/>
      <c r="L260" s="2603"/>
      <c r="M260" s="2603"/>
      <c r="N260" s="2603"/>
      <c r="O260" s="2603"/>
      <c r="P260" s="2603"/>
      <c r="Q260" s="785">
        <f>SUMIF(T261:T262,"i",Q261:Q262)</f>
        <v>0</v>
      </c>
      <c r="R260" s="1244"/>
      <c r="S260" s="2025" t="s">
        <v>711</v>
      </c>
      <c r="T260" s="944" t="s">
        <v>712</v>
      </c>
      <c r="U260" s="2601">
        <v>1</v>
      </c>
      <c r="V260" s="2601" t="s">
        <v>675</v>
      </c>
      <c r="W260" s="1387"/>
      <c r="X260" s="1387"/>
      <c r="Y260" s="1387"/>
      <c r="Z260" s="1387"/>
      <c r="AA260" s="1863"/>
      <c r="AB260" s="1387"/>
      <c r="AC260" s="2602"/>
      <c r="AD260" s="856"/>
      <c r="AE260" s="1387"/>
      <c r="AF260" s="1387"/>
      <c r="AG260" s="1863"/>
      <c r="AH260" s="1863"/>
      <c r="AI260" s="1863"/>
      <c r="AJ260" s="1863"/>
      <c r="AK260" s="1863"/>
      <c r="AL260" s="1863"/>
      <c r="AM260" s="1863"/>
      <c r="AN260" s="1863"/>
      <c r="AO260" s="1863"/>
      <c r="AP260" s="1863"/>
      <c r="AQ260" s="1863"/>
      <c r="AR260" s="1863"/>
      <c r="AS260" s="1863"/>
      <c r="AT260" s="1863"/>
      <c r="AU260" s="1863"/>
      <c r="AV260" s="1863"/>
      <c r="AW260" s="1863"/>
      <c r="AX260" s="1863"/>
      <c r="AY260" s="1863"/>
      <c r="AZ260" s="1863"/>
      <c r="BA260" s="1863"/>
      <c r="BB260" s="1863"/>
      <c r="BC260" s="1863"/>
      <c r="BD260" s="1863"/>
      <c r="BE260" s="1863"/>
      <c r="BF260" s="1863"/>
      <c r="BG260" s="1863"/>
      <c r="BH260" s="1863"/>
      <c r="BI260" s="1863"/>
      <c r="BJ260" s="1863"/>
      <c r="BK260" s="1863"/>
      <c r="BL260" s="1863"/>
      <c r="BM260" s="1863"/>
      <c r="BN260" s="1863"/>
      <c r="BO260" s="1863"/>
      <c r="BP260" s="1863"/>
      <c r="BQ260" s="1863"/>
      <c r="BR260" s="1863"/>
      <c r="BS260" s="1863"/>
      <c r="BT260" s="1863"/>
      <c r="BU260" s="1863"/>
      <c r="BV260" s="1387"/>
      <c r="BW260" s="1387"/>
      <c r="BX260" s="1387"/>
      <c r="BY260" s="1387"/>
      <c r="BZ260" s="1387"/>
      <c r="CA260" s="1387"/>
      <c r="CB260" s="1387"/>
      <c r="CC260" s="1387"/>
      <c r="CD260" s="1387"/>
      <c r="CE260" s="1387"/>
      <c r="CF260" s="10251"/>
    </row>
    <row customHeight="1" ht="11.25" hidden="1">
      <c r="A261" s="2020"/>
      <c r="B261" s="1863"/>
      <c r="C261" s="1863"/>
      <c r="D261" s="2806"/>
      <c r="E261" s="862"/>
      <c r="F261" s="862">
        <v>0</v>
      </c>
      <c r="G261" s="862"/>
      <c r="H261" s="862"/>
      <c r="I261" s="862"/>
      <c r="J261" s="862"/>
      <c r="K261" s="862"/>
      <c r="L261" s="862"/>
      <c r="M261" s="862"/>
      <c r="N261" s="862"/>
      <c r="O261" s="862"/>
      <c r="P261" s="862"/>
      <c r="Q261" s="862"/>
      <c r="R261" s="862"/>
      <c r="S261" s="863"/>
      <c r="T261" s="945"/>
      <c r="U261" s="2601"/>
      <c r="V261" s="2601"/>
      <c r="W261" s="1863"/>
      <c r="X261" s="1863"/>
      <c r="Y261" s="1863"/>
      <c r="Z261" s="1863"/>
      <c r="AA261" s="1863"/>
      <c r="AB261" s="1387"/>
      <c r="AC261" s="2602"/>
      <c r="AD261" s="856"/>
      <c r="AE261" s="1387"/>
      <c r="AF261" s="1387"/>
      <c r="AG261" s="1863"/>
      <c r="AH261" s="1863"/>
      <c r="AI261" s="1863"/>
      <c r="AJ261" s="1863"/>
      <c r="AK261" s="1863"/>
      <c r="AL261" s="1863"/>
      <c r="AM261" s="1863"/>
      <c r="AN261" s="1863"/>
      <c r="AO261" s="1863"/>
      <c r="AP261" s="1863"/>
      <c r="AQ261" s="1863"/>
      <c r="AR261" s="1863"/>
      <c r="AS261" s="1863"/>
      <c r="AT261" s="1863"/>
      <c r="AU261" s="1863"/>
      <c r="AV261" s="1863"/>
      <c r="AW261" s="1863"/>
      <c r="AX261" s="1863"/>
      <c r="AY261" s="1863"/>
      <c r="AZ261" s="1863"/>
      <c r="BA261" s="1863"/>
      <c r="BB261" s="1863"/>
      <c r="BC261" s="1863"/>
      <c r="BD261" s="1863"/>
      <c r="BE261" s="1863"/>
      <c r="BF261" s="1863"/>
      <c r="BG261" s="1863"/>
      <c r="BH261" s="1863"/>
      <c r="BI261" s="1863"/>
      <c r="BJ261" s="1863"/>
      <c r="BK261" s="1863"/>
      <c r="BL261" s="1863"/>
      <c r="BM261" s="1863"/>
      <c r="BN261" s="1863"/>
      <c r="BO261" s="1863"/>
      <c r="BP261" s="1863"/>
      <c r="BQ261" s="1863"/>
      <c r="BR261" s="1863"/>
      <c r="BS261" s="1863"/>
      <c r="BT261" s="1863"/>
      <c r="BU261" s="1863"/>
      <c r="BV261" s="1863"/>
      <c r="BW261" s="1863"/>
      <c r="BX261" s="1863"/>
      <c r="BY261" s="1863"/>
      <c r="BZ261" s="1863"/>
      <c r="CA261" s="1863"/>
      <c r="CB261" s="1863"/>
      <c r="CC261" s="1863"/>
      <c r="CD261" s="1863"/>
      <c r="CE261" s="1863"/>
      <c r="CF261" s="10251"/>
    </row>
    <row customHeight="1" ht="11.25" hidden="1">
      <c r="A262" s="2033"/>
      <c r="B262" s="1387"/>
      <c r="C262" s="639"/>
      <c r="D262" s="2806"/>
      <c r="E262" s="876" t="s">
        <v>22</v>
      </c>
      <c r="F262" s="1395" t="s">
        <v>22</v>
      </c>
      <c r="G262" s="1395" t="s">
        <v>715</v>
      </c>
      <c r="H262" s="878" t="s">
        <v>22</v>
      </c>
      <c r="I262" s="878"/>
      <c r="J262" s="878"/>
      <c r="K262" s="878"/>
      <c r="L262" s="878"/>
      <c r="M262" s="878"/>
      <c r="N262" s="878"/>
      <c r="O262" s="878"/>
      <c r="P262" s="878"/>
      <c r="Q262" s="878"/>
      <c r="R262" s="879"/>
      <c r="S262" s="880"/>
      <c r="T262" s="945"/>
      <c r="U262" s="2601"/>
      <c r="V262" s="2601"/>
      <c r="W262" s="1387"/>
      <c r="X262" s="1387"/>
      <c r="Y262" s="1387"/>
      <c r="Z262" s="1387"/>
      <c r="AA262" s="1863"/>
      <c r="AB262" s="1387"/>
      <c r="AC262" s="2602"/>
      <c r="AD262" s="856"/>
      <c r="AE262" s="1387"/>
      <c r="AF262" s="1387"/>
      <c r="AG262" s="1863"/>
      <c r="AH262" s="1863"/>
      <c r="AI262" s="1863"/>
      <c r="AJ262" s="1863"/>
      <c r="AK262" s="1863"/>
      <c r="AL262" s="1863"/>
      <c r="AM262" s="1863"/>
      <c r="AN262" s="1863"/>
      <c r="AO262" s="1863"/>
      <c r="AP262" s="1863"/>
      <c r="AQ262" s="1863"/>
      <c r="AR262" s="1863"/>
      <c r="AS262" s="1863"/>
      <c r="AT262" s="1863"/>
      <c r="AU262" s="1863"/>
      <c r="AV262" s="1863"/>
      <c r="AW262" s="1863"/>
      <c r="AX262" s="1863"/>
      <c r="AY262" s="1863"/>
      <c r="AZ262" s="1863"/>
      <c r="BA262" s="1863"/>
      <c r="BB262" s="1863"/>
      <c r="BC262" s="1863"/>
      <c r="BD262" s="1863"/>
      <c r="BE262" s="1863"/>
      <c r="BF262" s="1863"/>
      <c r="BG262" s="1863"/>
      <c r="BH262" s="1863"/>
      <c r="BI262" s="1863"/>
      <c r="BJ262" s="1863"/>
      <c r="BK262" s="1863"/>
      <c r="BL262" s="1863"/>
      <c r="BM262" s="1863"/>
      <c r="BN262" s="1863"/>
      <c r="BO262" s="1863"/>
      <c r="BP262" s="1863"/>
      <c r="BQ262" s="1863"/>
      <c r="BR262" s="1863"/>
      <c r="BS262" s="1863"/>
      <c r="BT262" s="1863"/>
      <c r="BU262" s="1863"/>
      <c r="BV262" s="1387"/>
      <c r="BW262" s="1387"/>
      <c r="BX262" s="1387"/>
      <c r="BY262" s="1387"/>
      <c r="BZ262" s="1387"/>
      <c r="CA262" s="1387"/>
      <c r="CB262" s="1387"/>
      <c r="CC262" s="1387"/>
      <c r="CD262" s="1387"/>
      <c r="CE262" s="1387"/>
      <c r="CF262" s="10251"/>
    </row>
    <row customHeight="1" ht="5.25" hidden="1">
      <c r="A263" s="2020"/>
      <c r="B263" s="1863"/>
      <c r="C263" s="1863"/>
      <c r="D263" s="2806"/>
      <c r="E263" s="1266"/>
      <c r="F263" s="1266"/>
      <c r="G263" s="1266"/>
      <c r="H263" s="1266"/>
      <c r="I263" s="1266"/>
      <c r="J263" s="1266"/>
      <c r="K263" s="1266"/>
      <c r="L263" s="1266"/>
      <c r="M263" s="1266"/>
      <c r="N263" s="1266"/>
      <c r="O263" s="1266"/>
      <c r="P263" s="1266"/>
      <c r="Q263" s="1267"/>
      <c r="R263" s="1268"/>
      <c r="S263" s="1269"/>
      <c r="T263" s="944" t="s">
        <v>712</v>
      </c>
      <c r="U263" s="2601">
        <v>1</v>
      </c>
      <c r="V263" s="2601" t="s">
        <v>675</v>
      </c>
      <c r="W263" s="1863"/>
      <c r="X263" s="1863"/>
      <c r="Y263" s="1863"/>
      <c r="Z263" s="1863"/>
      <c r="AA263" s="1863"/>
      <c r="AB263" s="1863"/>
      <c r="AC263" s="1264"/>
      <c r="AD263" s="1265"/>
      <c r="AE263" s="1863"/>
      <c r="AF263" s="1863"/>
      <c r="AG263" s="1863"/>
      <c r="AH263" s="1863"/>
      <c r="AI263" s="1863"/>
      <c r="AJ263" s="1863"/>
      <c r="AK263" s="1863"/>
      <c r="AL263" s="1863"/>
      <c r="AM263" s="1863"/>
      <c r="AN263" s="1863"/>
      <c r="AO263" s="1863"/>
      <c r="AP263" s="1863"/>
      <c r="AQ263" s="1863"/>
      <c r="AR263" s="1863"/>
      <c r="AS263" s="1863"/>
      <c r="AT263" s="1863"/>
      <c r="AU263" s="1863"/>
      <c r="AV263" s="1863"/>
      <c r="AW263" s="1863"/>
      <c r="AX263" s="1863"/>
      <c r="AY263" s="1863"/>
      <c r="AZ263" s="1863"/>
      <c r="BA263" s="1863"/>
      <c r="BB263" s="1863"/>
      <c r="BC263" s="1863"/>
      <c r="BD263" s="1863"/>
      <c r="BE263" s="1863"/>
      <c r="BF263" s="1863"/>
      <c r="BG263" s="1863"/>
      <c r="BH263" s="1863"/>
      <c r="BI263" s="1863"/>
      <c r="BJ263" s="1863"/>
      <c r="BK263" s="1863"/>
      <c r="BL263" s="1863"/>
      <c r="BM263" s="1863"/>
      <c r="BN263" s="1863"/>
      <c r="BO263" s="1863"/>
      <c r="BP263" s="1863"/>
      <c r="BQ263" s="1863"/>
      <c r="BR263" s="1863"/>
      <c r="BS263" s="1863"/>
      <c r="BT263" s="1863"/>
      <c r="BU263" s="1863"/>
      <c r="BV263" s="1863"/>
      <c r="BW263" s="1863"/>
      <c r="BX263" s="1863"/>
      <c r="BY263" s="1863"/>
      <c r="BZ263" s="1863"/>
      <c r="CA263" s="1863"/>
      <c r="CB263" s="1863"/>
      <c r="CC263" s="1863"/>
      <c r="CD263" s="1863"/>
      <c r="CE263" s="1863"/>
      <c r="CF263" s="10252"/>
    </row>
    <row customHeight="1" ht="5.25" hidden="1">
      <c r="A264" s="2020"/>
      <c r="B264" s="1863"/>
      <c r="C264" s="1863"/>
      <c r="D264" s="2806"/>
      <c r="E264" s="862"/>
      <c r="F264" s="862"/>
      <c r="G264" s="862"/>
      <c r="H264" s="862"/>
      <c r="I264" s="862"/>
      <c r="J264" s="862"/>
      <c r="K264" s="862"/>
      <c r="L264" s="862"/>
      <c r="M264" s="862"/>
      <c r="N264" s="862"/>
      <c r="O264" s="862"/>
      <c r="P264" s="862"/>
      <c r="Q264" s="862"/>
      <c r="R264" s="862"/>
      <c r="S264" s="863"/>
      <c r="T264" s="945"/>
      <c r="U264" s="2601"/>
      <c r="V264" s="2601"/>
      <c r="W264" s="1863"/>
      <c r="X264" s="1863"/>
      <c r="Y264" s="1863"/>
      <c r="Z264" s="1863"/>
      <c r="AA264" s="1863"/>
      <c r="AB264" s="1863"/>
      <c r="AC264" s="1264"/>
      <c r="AD264" s="1265"/>
      <c r="AE264" s="1863"/>
      <c r="AF264" s="1863"/>
      <c r="AG264" s="1863"/>
      <c r="AH264" s="1863"/>
      <c r="AI264" s="1863"/>
      <c r="AJ264" s="1863"/>
      <c r="AK264" s="1863"/>
      <c r="AL264" s="1863"/>
      <c r="AM264" s="1863"/>
      <c r="AN264" s="1863"/>
      <c r="AO264" s="1863"/>
      <c r="AP264" s="1863"/>
      <c r="AQ264" s="1863"/>
      <c r="AR264" s="1863"/>
      <c r="AS264" s="1863"/>
      <c r="AT264" s="1863"/>
      <c r="AU264" s="1863"/>
      <c r="AV264" s="1863"/>
      <c r="AW264" s="1863"/>
      <c r="AX264" s="1863"/>
      <c r="AY264" s="1863"/>
      <c r="AZ264" s="1863"/>
      <c r="BA264" s="1863"/>
      <c r="BB264" s="1863"/>
      <c r="BC264" s="1863"/>
      <c r="BD264" s="1863"/>
      <c r="BE264" s="1863"/>
      <c r="BF264" s="1863"/>
      <c r="BG264" s="1863"/>
      <c r="BH264" s="1863"/>
      <c r="BI264" s="1863"/>
      <c r="BJ264" s="1863"/>
      <c r="BK264" s="1863"/>
      <c r="BL264" s="1863"/>
      <c r="BM264" s="1863"/>
      <c r="BN264" s="1863"/>
      <c r="BO264" s="1863"/>
      <c r="BP264" s="1863"/>
      <c r="BQ264" s="1863"/>
      <c r="BR264" s="1863"/>
      <c r="BS264" s="1863"/>
      <c r="BT264" s="1863"/>
      <c r="BU264" s="1863"/>
      <c r="BV264" s="1863"/>
      <c r="BW264" s="1863"/>
      <c r="BX264" s="1863"/>
      <c r="BY264" s="1863"/>
      <c r="BZ264" s="1863"/>
      <c r="CA264" s="1863"/>
      <c r="CB264" s="1863"/>
      <c r="CC264" s="1863"/>
      <c r="CD264" s="1863"/>
      <c r="CE264" s="1863"/>
      <c r="CF264" s="10252"/>
    </row>
    <row customHeight="1" ht="5.25" hidden="1">
      <c r="A265" s="2020"/>
      <c r="B265" s="1863"/>
      <c r="C265" s="1863"/>
      <c r="D265" s="2807"/>
      <c r="E265" s="1270"/>
      <c r="F265" s="1271"/>
      <c r="G265" s="1271"/>
      <c r="H265" s="1272"/>
      <c r="I265" s="1272"/>
      <c r="J265" s="1272"/>
      <c r="K265" s="1272"/>
      <c r="L265" s="1272"/>
      <c r="M265" s="1272"/>
      <c r="N265" s="1272"/>
      <c r="O265" s="1272"/>
      <c r="P265" s="1272"/>
      <c r="Q265" s="1272"/>
      <c r="R265" s="1173"/>
      <c r="S265" s="1273"/>
      <c r="T265" s="945"/>
      <c r="U265" s="2601"/>
      <c r="V265" s="2601"/>
      <c r="W265" s="1863"/>
      <c r="X265" s="1863"/>
      <c r="Y265" s="1863"/>
      <c r="Z265" s="1863"/>
      <c r="AA265" s="1863"/>
      <c r="AB265" s="1863"/>
      <c r="AC265" s="1264"/>
      <c r="AD265" s="1265"/>
      <c r="AE265" s="1863"/>
      <c r="AF265" s="1863"/>
      <c r="AG265" s="1863"/>
      <c r="AH265" s="1863"/>
      <c r="AI265" s="1863"/>
      <c r="AJ265" s="1863"/>
      <c r="AK265" s="1863"/>
      <c r="AL265" s="1863"/>
      <c r="AM265" s="1863"/>
      <c r="AN265" s="1863"/>
      <c r="AO265" s="1863"/>
      <c r="AP265" s="1863"/>
      <c r="AQ265" s="1863"/>
      <c r="AR265" s="1863"/>
      <c r="AS265" s="1863"/>
      <c r="AT265" s="1863"/>
      <c r="AU265" s="1863"/>
      <c r="AV265" s="1863"/>
      <c r="AW265" s="1863"/>
      <c r="AX265" s="1863"/>
      <c r="AY265" s="1863"/>
      <c r="AZ265" s="1863"/>
      <c r="BA265" s="1863"/>
      <c r="BB265" s="1863"/>
      <c r="BC265" s="1863"/>
      <c r="BD265" s="1863"/>
      <c r="BE265" s="1863"/>
      <c r="BF265" s="1863"/>
      <c r="BG265" s="1863"/>
      <c r="BH265" s="1863"/>
      <c r="BI265" s="1863"/>
      <c r="BJ265" s="1863"/>
      <c r="BK265" s="1863"/>
      <c r="BL265" s="1863"/>
      <c r="BM265" s="1863"/>
      <c r="BN265" s="1863"/>
      <c r="BO265" s="1863"/>
      <c r="BP265" s="1863"/>
      <c r="BQ265" s="1863"/>
      <c r="BR265" s="1863"/>
      <c r="BS265" s="1863"/>
      <c r="BT265" s="1863"/>
      <c r="BU265" s="1863"/>
      <c r="BV265" s="1863"/>
      <c r="BW265" s="1863"/>
      <c r="BX265" s="1863"/>
      <c r="BY265" s="1863"/>
      <c r="BZ265" s="1863"/>
      <c r="CA265" s="1863"/>
      <c r="CB265" s="1863"/>
      <c r="CC265" s="1863"/>
      <c r="CD265" s="1863"/>
      <c r="CE265" s="1863"/>
      <c r="CF265" s="10252"/>
    </row>
    <row customHeight="1" ht="15" hidden="1">
      <c r="A266" s="850" t="s">
        <v>662</v>
      </c>
      <c r="B266" s="851"/>
      <c r="C266" s="851" t="s">
        <v>22</v>
      </c>
      <c r="D266" s="2805" t="s">
        <v>742</v>
      </c>
      <c r="E266" s="2604" t="s">
        <v>111</v>
      </c>
      <c r="F266" s="2605"/>
      <c r="G266" s="2606"/>
      <c r="H266" s="2610">
        <f>IF(A266="","",INDEX(DIFFERENTIATION_UNMERGE_VD,MATCH(A266,DIFFERENTIATION_ID_DIFF,0)))</f>
      </c>
      <c r="I266" s="2610"/>
      <c r="J266" s="2610"/>
      <c r="K266" s="2610"/>
      <c r="L266" s="2610"/>
      <c r="M266" s="2610"/>
      <c r="N266" s="2610"/>
      <c r="O266" s="2610"/>
      <c r="P266" s="2610"/>
      <c r="Q266" s="2610"/>
      <c r="R266" s="2610"/>
      <c r="S266" s="946"/>
      <c r="T266" s="943"/>
      <c r="U266" s="852"/>
      <c r="V266" s="852"/>
      <c r="W266" s="853"/>
      <c r="X266" s="853"/>
      <c r="Y266" s="853"/>
      <c r="Z266" s="853"/>
      <c r="AA266" s="854"/>
      <c r="AB266" s="855"/>
      <c r="AC266" s="2602"/>
      <c r="AD266" s="856"/>
      <c r="AE266" s="857" t="s">
        <v>22</v>
      </c>
      <c r="AF266" s="857"/>
      <c r="AG266" s="858" t="s">
        <v>709</v>
      </c>
      <c r="AH266" s="859">
        <v>3</v>
      </c>
      <c r="AI266" s="852"/>
      <c r="AJ266" s="852"/>
      <c r="AK266" s="852"/>
      <c r="AL266" s="852"/>
      <c r="AM266" s="852"/>
      <c r="AN266" s="852"/>
      <c r="AO266" s="852"/>
      <c r="AP266" s="852"/>
      <c r="AQ266" s="852"/>
      <c r="AR266" s="852"/>
      <c r="AS266" s="852"/>
      <c r="AT266" s="852"/>
      <c r="AU266" s="852"/>
      <c r="AV266" s="852"/>
      <c r="AW266" s="852"/>
      <c r="AX266" s="852"/>
      <c r="AY266" s="852"/>
      <c r="AZ266" s="852"/>
      <c r="BA266" s="852"/>
      <c r="BB266" s="852"/>
      <c r="BC266" s="852"/>
      <c r="BD266" s="852"/>
      <c r="BE266" s="852"/>
      <c r="BF266" s="852"/>
      <c r="BG266" s="852"/>
      <c r="BH266" s="852"/>
      <c r="BI266" s="852"/>
      <c r="BJ266" s="852"/>
      <c r="BK266" s="852"/>
      <c r="BL266" s="852"/>
      <c r="BM266" s="852"/>
      <c r="BN266" s="852"/>
      <c r="BO266" s="852"/>
      <c r="BP266" s="852"/>
      <c r="BQ266" s="852"/>
      <c r="BR266" s="852"/>
      <c r="BS266" s="852"/>
      <c r="BT266" s="852"/>
      <c r="BU266" s="852"/>
      <c r="BV266" s="853"/>
      <c r="BW266" s="853"/>
      <c r="BX266" s="853"/>
      <c r="BY266" s="853"/>
      <c r="BZ266" s="853"/>
      <c r="CA266" s="853"/>
      <c r="CB266" s="853"/>
      <c r="CC266" s="853"/>
      <c r="CD266" s="853"/>
      <c r="CE266" s="853"/>
      <c r="CF266" s="10251"/>
    </row>
    <row customHeight="1" ht="15" hidden="1">
      <c r="A267" s="850"/>
      <c r="B267" s="851"/>
      <c r="C267" s="851"/>
      <c r="D267" s="2806"/>
      <c r="E267" s="2604" t="s">
        <v>664</v>
      </c>
      <c r="F267" s="2605"/>
      <c r="G267" s="2606"/>
      <c r="H267" s="2610">
        <f>IF(A266="","",INDEX(DIFFERENTIATION_UNMERGE_AREA,MATCH(A266,DIFFERENTIATION_ID_DIFF,0)))</f>
      </c>
      <c r="I267" s="2610"/>
      <c r="J267" s="2610"/>
      <c r="K267" s="2610"/>
      <c r="L267" s="2610"/>
      <c r="M267" s="2610"/>
      <c r="N267" s="2610"/>
      <c r="O267" s="2610"/>
      <c r="P267" s="2610"/>
      <c r="Q267" s="2610"/>
      <c r="R267" s="2610"/>
      <c r="S267" s="946"/>
      <c r="T267" s="943"/>
      <c r="U267" s="852"/>
      <c r="V267" s="852"/>
      <c r="W267" s="853"/>
      <c r="X267" s="853"/>
      <c r="Y267" s="853"/>
      <c r="Z267" s="853"/>
      <c r="AA267" s="854"/>
      <c r="AB267" s="855"/>
      <c r="AC267" s="2602"/>
      <c r="AD267" s="856"/>
      <c r="AE267" s="857"/>
      <c r="AF267" s="857"/>
      <c r="AG267" s="858"/>
      <c r="AH267" s="859"/>
      <c r="AI267" s="852"/>
      <c r="AJ267" s="852"/>
      <c r="AK267" s="852"/>
      <c r="AL267" s="852"/>
      <c r="AM267" s="852"/>
      <c r="AN267" s="852"/>
      <c r="AO267" s="852"/>
      <c r="AP267" s="852"/>
      <c r="AQ267" s="852"/>
      <c r="AR267" s="852"/>
      <c r="AS267" s="852"/>
      <c r="AT267" s="852"/>
      <c r="AU267" s="852"/>
      <c r="AV267" s="852"/>
      <c r="AW267" s="852"/>
      <c r="AX267" s="852"/>
      <c r="AY267" s="852"/>
      <c r="AZ267" s="852"/>
      <c r="BA267" s="852"/>
      <c r="BB267" s="852"/>
      <c r="BC267" s="852"/>
      <c r="BD267" s="852"/>
      <c r="BE267" s="852"/>
      <c r="BF267" s="852"/>
      <c r="BG267" s="852"/>
      <c r="BH267" s="852"/>
      <c r="BI267" s="852"/>
      <c r="BJ267" s="852"/>
      <c r="BK267" s="852"/>
      <c r="BL267" s="852"/>
      <c r="BM267" s="852"/>
      <c r="BN267" s="852"/>
      <c r="BO267" s="852"/>
      <c r="BP267" s="852"/>
      <c r="BQ267" s="852"/>
      <c r="BR267" s="852"/>
      <c r="BS267" s="852"/>
      <c r="BT267" s="852"/>
      <c r="BU267" s="852"/>
      <c r="BV267" s="853"/>
      <c r="BW267" s="853"/>
      <c r="BX267" s="853"/>
      <c r="BY267" s="853"/>
      <c r="BZ267" s="853"/>
      <c r="CA267" s="853"/>
      <c r="CB267" s="853"/>
      <c r="CC267" s="853"/>
      <c r="CD267" s="853"/>
      <c r="CE267" s="853"/>
      <c r="CF267" s="10251"/>
    </row>
    <row customHeight="1" ht="15" hidden="1">
      <c r="A268" s="850"/>
      <c r="B268" s="851"/>
      <c r="C268" s="851"/>
      <c r="D268" s="2806"/>
      <c r="E268" s="2604" t="s">
        <v>665</v>
      </c>
      <c r="F268" s="2605"/>
      <c r="G268" s="2606"/>
      <c r="H268" s="2610">
        <f>IF(A266="","",INDEX(DIFFERENTIATION_UNMERGE_SYSTEM,MATCH(A266,DIFFERENTIATION_ID_DIFF,0)))</f>
      </c>
      <c r="I268" s="2610"/>
      <c r="J268" s="2610"/>
      <c r="K268" s="2610"/>
      <c r="L268" s="2610"/>
      <c r="M268" s="2610"/>
      <c r="N268" s="2610"/>
      <c r="O268" s="2610"/>
      <c r="P268" s="2610"/>
      <c r="Q268" s="2610"/>
      <c r="R268" s="2610"/>
      <c r="S268" s="946"/>
      <c r="T268" s="943"/>
      <c r="U268" s="852"/>
      <c r="V268" s="852"/>
      <c r="W268" s="853"/>
      <c r="X268" s="853"/>
      <c r="Y268" s="853"/>
      <c r="Z268" s="853"/>
      <c r="AA268" s="854"/>
      <c r="AB268" s="855"/>
      <c r="AC268" s="2602"/>
      <c r="AD268" s="856"/>
      <c r="AE268" s="857"/>
      <c r="AF268" s="857"/>
      <c r="AG268" s="858"/>
      <c r="AH268" s="859"/>
      <c r="AI268" s="852"/>
      <c r="AJ268" s="852"/>
      <c r="AK268" s="852"/>
      <c r="AL268" s="852"/>
      <c r="AM268" s="852"/>
      <c r="AN268" s="852"/>
      <c r="AO268" s="852"/>
      <c r="AP268" s="852"/>
      <c r="AQ268" s="852"/>
      <c r="AR268" s="852"/>
      <c r="AS268" s="852"/>
      <c r="AT268" s="852"/>
      <c r="AU268" s="852"/>
      <c r="AV268" s="852"/>
      <c r="AW268" s="852"/>
      <c r="AX268" s="852"/>
      <c r="AY268" s="852"/>
      <c r="AZ268" s="852"/>
      <c r="BA268" s="852"/>
      <c r="BB268" s="852"/>
      <c r="BC268" s="852"/>
      <c r="BD268" s="852"/>
      <c r="BE268" s="852"/>
      <c r="BF268" s="852"/>
      <c r="BG268" s="852"/>
      <c r="BH268" s="852"/>
      <c r="BI268" s="852"/>
      <c r="BJ268" s="852"/>
      <c r="BK268" s="852"/>
      <c r="BL268" s="852"/>
      <c r="BM268" s="852"/>
      <c r="BN268" s="852"/>
      <c r="BO268" s="852"/>
      <c r="BP268" s="852"/>
      <c r="BQ268" s="852"/>
      <c r="BR268" s="852"/>
      <c r="BS268" s="852"/>
      <c r="BT268" s="852"/>
      <c r="BU268" s="852"/>
      <c r="BV268" s="853"/>
      <c r="BW268" s="853"/>
      <c r="BX268" s="853"/>
      <c r="BY268" s="853"/>
      <c r="BZ268" s="853"/>
      <c r="CA268" s="853"/>
      <c r="CB268" s="853"/>
      <c r="CC268" s="853"/>
      <c r="CD268" s="853"/>
      <c r="CE268" s="853"/>
      <c r="CF268" s="10251"/>
    </row>
    <row customHeight="1" ht="24.75" hidden="1">
      <c r="A269" s="2033"/>
      <c r="B269" s="1387"/>
      <c r="C269" s="639"/>
      <c r="D269" s="2806"/>
      <c r="E269" s="2603" t="s">
        <v>710</v>
      </c>
      <c r="F269" s="2603"/>
      <c r="G269" s="2603"/>
      <c r="H269" s="2603"/>
      <c r="I269" s="2603"/>
      <c r="J269" s="2603"/>
      <c r="K269" s="2603"/>
      <c r="L269" s="2603"/>
      <c r="M269" s="2603"/>
      <c r="N269" s="2603"/>
      <c r="O269" s="2603"/>
      <c r="P269" s="2603"/>
      <c r="Q269" s="785">
        <f>SUMIF(T270:T271,"i",Q270:Q271)</f>
        <v>0</v>
      </c>
      <c r="R269" s="1244"/>
      <c r="S269" s="2025" t="s">
        <v>711</v>
      </c>
      <c r="T269" s="944" t="s">
        <v>712</v>
      </c>
      <c r="U269" s="2601">
        <v>1</v>
      </c>
      <c r="V269" s="2601" t="s">
        <v>675</v>
      </c>
      <c r="W269" s="1387"/>
      <c r="X269" s="1387"/>
      <c r="Y269" s="1387"/>
      <c r="Z269" s="1387"/>
      <c r="AA269" s="1863"/>
      <c r="AB269" s="1387"/>
      <c r="AC269" s="2602"/>
      <c r="AD269" s="856"/>
      <c r="AE269" s="1387"/>
      <c r="AF269" s="1387"/>
      <c r="AG269" s="1863"/>
      <c r="AH269" s="1863"/>
      <c r="AI269" s="1863"/>
      <c r="AJ269" s="1863"/>
      <c r="AK269" s="1863"/>
      <c r="AL269" s="1863"/>
      <c r="AM269" s="1863"/>
      <c r="AN269" s="1863"/>
      <c r="AO269" s="1863"/>
      <c r="AP269" s="1863"/>
      <c r="AQ269" s="1863"/>
      <c r="AR269" s="1863"/>
      <c r="AS269" s="1863"/>
      <c r="AT269" s="1863"/>
      <c r="AU269" s="1863"/>
      <c r="AV269" s="1863"/>
      <c r="AW269" s="1863"/>
      <c r="AX269" s="1863"/>
      <c r="AY269" s="1863"/>
      <c r="AZ269" s="1863"/>
      <c r="BA269" s="1863"/>
      <c r="BB269" s="1863"/>
      <c r="BC269" s="1863"/>
      <c r="BD269" s="1863"/>
      <c r="BE269" s="1863"/>
      <c r="BF269" s="1863"/>
      <c r="BG269" s="1863"/>
      <c r="BH269" s="1863"/>
      <c r="BI269" s="1863"/>
      <c r="BJ269" s="1863"/>
      <c r="BK269" s="1863"/>
      <c r="BL269" s="1863"/>
      <c r="BM269" s="1863"/>
      <c r="BN269" s="1863"/>
      <c r="BO269" s="1863"/>
      <c r="BP269" s="1863"/>
      <c r="BQ269" s="1863"/>
      <c r="BR269" s="1863"/>
      <c r="BS269" s="1863"/>
      <c r="BT269" s="1863"/>
      <c r="BU269" s="1863"/>
      <c r="BV269" s="1387"/>
      <c r="BW269" s="1387"/>
      <c r="BX269" s="1387"/>
      <c r="BY269" s="1387"/>
      <c r="BZ269" s="1387"/>
      <c r="CA269" s="1387"/>
      <c r="CB269" s="1387"/>
      <c r="CC269" s="1387"/>
      <c r="CD269" s="1387"/>
      <c r="CE269" s="1387"/>
      <c r="CF269" s="10251"/>
    </row>
    <row customHeight="1" ht="11.25" hidden="1">
      <c r="A270" s="2020"/>
      <c r="B270" s="1863"/>
      <c r="C270" s="1863"/>
      <c r="D270" s="2806"/>
      <c r="E270" s="862"/>
      <c r="F270" s="862">
        <v>0</v>
      </c>
      <c r="G270" s="862"/>
      <c r="H270" s="862"/>
      <c r="I270" s="862"/>
      <c r="J270" s="862"/>
      <c r="K270" s="862"/>
      <c r="L270" s="862"/>
      <c r="M270" s="862"/>
      <c r="N270" s="862"/>
      <c r="O270" s="862"/>
      <c r="P270" s="862"/>
      <c r="Q270" s="862"/>
      <c r="R270" s="862"/>
      <c r="S270" s="863"/>
      <c r="T270" s="945"/>
      <c r="U270" s="2601"/>
      <c r="V270" s="2601"/>
      <c r="W270" s="1863"/>
      <c r="X270" s="1863"/>
      <c r="Y270" s="1863"/>
      <c r="Z270" s="1863"/>
      <c r="AA270" s="1863"/>
      <c r="AB270" s="1387"/>
      <c r="AC270" s="2602"/>
      <c r="AD270" s="856"/>
      <c r="AE270" s="1387"/>
      <c r="AF270" s="1387"/>
      <c r="AG270" s="1863"/>
      <c r="AH270" s="1863"/>
      <c r="AI270" s="1863"/>
      <c r="AJ270" s="1863"/>
      <c r="AK270" s="1863"/>
      <c r="AL270" s="1863"/>
      <c r="AM270" s="1863"/>
      <c r="AN270" s="1863"/>
      <c r="AO270" s="1863"/>
      <c r="AP270" s="1863"/>
      <c r="AQ270" s="1863"/>
      <c r="AR270" s="1863"/>
      <c r="AS270" s="1863"/>
      <c r="AT270" s="1863"/>
      <c r="AU270" s="1863"/>
      <c r="AV270" s="1863"/>
      <c r="AW270" s="1863"/>
      <c r="AX270" s="1863"/>
      <c r="AY270" s="1863"/>
      <c r="AZ270" s="1863"/>
      <c r="BA270" s="1863"/>
      <c r="BB270" s="1863"/>
      <c r="BC270" s="1863"/>
      <c r="BD270" s="1863"/>
      <c r="BE270" s="1863"/>
      <c r="BF270" s="1863"/>
      <c r="BG270" s="1863"/>
      <c r="BH270" s="1863"/>
      <c r="BI270" s="1863"/>
      <c r="BJ270" s="1863"/>
      <c r="BK270" s="1863"/>
      <c r="BL270" s="1863"/>
      <c r="BM270" s="1863"/>
      <c r="BN270" s="1863"/>
      <c r="BO270" s="1863"/>
      <c r="BP270" s="1863"/>
      <c r="BQ270" s="1863"/>
      <c r="BR270" s="1863"/>
      <c r="BS270" s="1863"/>
      <c r="BT270" s="1863"/>
      <c r="BU270" s="1863"/>
      <c r="BV270" s="1863"/>
      <c r="BW270" s="1863"/>
      <c r="BX270" s="1863"/>
      <c r="BY270" s="1863"/>
      <c r="BZ270" s="1863"/>
      <c r="CA270" s="1863"/>
      <c r="CB270" s="1863"/>
      <c r="CC270" s="1863"/>
      <c r="CD270" s="1863"/>
      <c r="CE270" s="1863"/>
      <c r="CF270" s="10251"/>
    </row>
    <row customHeight="1" ht="11.25" hidden="1">
      <c r="A271" s="2033"/>
      <c r="B271" s="1387"/>
      <c r="C271" s="639"/>
      <c r="D271" s="2806"/>
      <c r="E271" s="876" t="s">
        <v>22</v>
      </c>
      <c r="F271" s="1395" t="s">
        <v>22</v>
      </c>
      <c r="G271" s="1395" t="s">
        <v>715</v>
      </c>
      <c r="H271" s="878" t="s">
        <v>22</v>
      </c>
      <c r="I271" s="878"/>
      <c r="J271" s="878"/>
      <c r="K271" s="878"/>
      <c r="L271" s="878"/>
      <c r="M271" s="878"/>
      <c r="N271" s="878"/>
      <c r="O271" s="878"/>
      <c r="P271" s="878"/>
      <c r="Q271" s="878"/>
      <c r="R271" s="879"/>
      <c r="S271" s="880"/>
      <c r="T271" s="945"/>
      <c r="U271" s="2601"/>
      <c r="V271" s="2601"/>
      <c r="W271" s="1387"/>
      <c r="X271" s="1387"/>
      <c r="Y271" s="1387"/>
      <c r="Z271" s="1387"/>
      <c r="AA271" s="1863"/>
      <c r="AB271" s="1387"/>
      <c r="AC271" s="2602"/>
      <c r="AD271" s="856"/>
      <c r="AE271" s="1387"/>
      <c r="AF271" s="1387"/>
      <c r="AG271" s="1863"/>
      <c r="AH271" s="1863"/>
      <c r="AI271" s="1863"/>
      <c r="AJ271" s="1863"/>
      <c r="AK271" s="1863"/>
      <c r="AL271" s="1863"/>
      <c r="AM271" s="1863"/>
      <c r="AN271" s="1863"/>
      <c r="AO271" s="1863"/>
      <c r="AP271" s="1863"/>
      <c r="AQ271" s="1863"/>
      <c r="AR271" s="1863"/>
      <c r="AS271" s="1863"/>
      <c r="AT271" s="1863"/>
      <c r="AU271" s="1863"/>
      <c r="AV271" s="1863"/>
      <c r="AW271" s="1863"/>
      <c r="AX271" s="1863"/>
      <c r="AY271" s="1863"/>
      <c r="AZ271" s="1863"/>
      <c r="BA271" s="1863"/>
      <c r="BB271" s="1863"/>
      <c r="BC271" s="1863"/>
      <c r="BD271" s="1863"/>
      <c r="BE271" s="1863"/>
      <c r="BF271" s="1863"/>
      <c r="BG271" s="1863"/>
      <c r="BH271" s="1863"/>
      <c r="BI271" s="1863"/>
      <c r="BJ271" s="1863"/>
      <c r="BK271" s="1863"/>
      <c r="BL271" s="1863"/>
      <c r="BM271" s="1863"/>
      <c r="BN271" s="1863"/>
      <c r="BO271" s="1863"/>
      <c r="BP271" s="1863"/>
      <c r="BQ271" s="1863"/>
      <c r="BR271" s="1863"/>
      <c r="BS271" s="1863"/>
      <c r="BT271" s="1863"/>
      <c r="BU271" s="1863"/>
      <c r="BV271" s="1387"/>
      <c r="BW271" s="1387"/>
      <c r="BX271" s="1387"/>
      <c r="BY271" s="1387"/>
      <c r="BZ271" s="1387"/>
      <c r="CA271" s="1387"/>
      <c r="CB271" s="1387"/>
      <c r="CC271" s="1387"/>
      <c r="CD271" s="1387"/>
      <c r="CE271" s="1387"/>
      <c r="CF271" s="10251"/>
    </row>
    <row customHeight="1" ht="5.25" hidden="1">
      <c r="A272" s="2020"/>
      <c r="B272" s="1863"/>
      <c r="C272" s="1863"/>
      <c r="D272" s="2806"/>
      <c r="E272" s="1266"/>
      <c r="F272" s="1266"/>
      <c r="G272" s="1266"/>
      <c r="H272" s="1266"/>
      <c r="I272" s="1266"/>
      <c r="J272" s="1266"/>
      <c r="K272" s="1266"/>
      <c r="L272" s="1266"/>
      <c r="M272" s="1266"/>
      <c r="N272" s="1266"/>
      <c r="O272" s="1266"/>
      <c r="P272" s="1266"/>
      <c r="Q272" s="1267"/>
      <c r="R272" s="1268"/>
      <c r="S272" s="1269"/>
      <c r="T272" s="944" t="s">
        <v>712</v>
      </c>
      <c r="U272" s="2601">
        <v>1</v>
      </c>
      <c r="V272" s="2601" t="s">
        <v>675</v>
      </c>
      <c r="W272" s="1863"/>
      <c r="X272" s="1863"/>
      <c r="Y272" s="1863"/>
      <c r="Z272" s="1863"/>
      <c r="AA272" s="1863"/>
      <c r="AB272" s="1863"/>
      <c r="AC272" s="1264"/>
      <c r="AD272" s="1265"/>
      <c r="AE272" s="1863"/>
      <c r="AF272" s="1863"/>
      <c r="AG272" s="1863"/>
      <c r="AH272" s="1863"/>
      <c r="AI272" s="1863"/>
      <c r="AJ272" s="1863"/>
      <c r="AK272" s="1863"/>
      <c r="AL272" s="1863"/>
      <c r="AM272" s="1863"/>
      <c r="AN272" s="1863"/>
      <c r="AO272" s="1863"/>
      <c r="AP272" s="1863"/>
      <c r="AQ272" s="1863"/>
      <c r="AR272" s="1863"/>
      <c r="AS272" s="1863"/>
      <c r="AT272" s="1863"/>
      <c r="AU272" s="1863"/>
      <c r="AV272" s="1863"/>
      <c r="AW272" s="1863"/>
      <c r="AX272" s="1863"/>
      <c r="AY272" s="1863"/>
      <c r="AZ272" s="1863"/>
      <c r="BA272" s="1863"/>
      <c r="BB272" s="1863"/>
      <c r="BC272" s="1863"/>
      <c r="BD272" s="1863"/>
      <c r="BE272" s="1863"/>
      <c r="BF272" s="1863"/>
      <c r="BG272" s="1863"/>
      <c r="BH272" s="1863"/>
      <c r="BI272" s="1863"/>
      <c r="BJ272" s="1863"/>
      <c r="BK272" s="1863"/>
      <c r="BL272" s="1863"/>
      <c r="BM272" s="1863"/>
      <c r="BN272" s="1863"/>
      <c r="BO272" s="1863"/>
      <c r="BP272" s="1863"/>
      <c r="BQ272" s="1863"/>
      <c r="BR272" s="1863"/>
      <c r="BS272" s="1863"/>
      <c r="BT272" s="1863"/>
      <c r="BU272" s="1863"/>
      <c r="BV272" s="1863"/>
      <c r="BW272" s="1863"/>
      <c r="BX272" s="1863"/>
      <c r="BY272" s="1863"/>
      <c r="BZ272" s="1863"/>
      <c r="CA272" s="1863"/>
      <c r="CB272" s="1863"/>
      <c r="CC272" s="1863"/>
      <c r="CD272" s="1863"/>
      <c r="CE272" s="1863"/>
      <c r="CF272" s="10252"/>
    </row>
    <row customHeight="1" ht="5.25" hidden="1">
      <c r="A273" s="2020"/>
      <c r="B273" s="1863"/>
      <c r="C273" s="1863"/>
      <c r="D273" s="2806"/>
      <c r="E273" s="862"/>
      <c r="F273" s="862"/>
      <c r="G273" s="862"/>
      <c r="H273" s="862"/>
      <c r="I273" s="862"/>
      <c r="J273" s="862"/>
      <c r="K273" s="862"/>
      <c r="L273" s="862"/>
      <c r="M273" s="862"/>
      <c r="N273" s="862"/>
      <c r="O273" s="862"/>
      <c r="P273" s="862"/>
      <c r="Q273" s="862"/>
      <c r="R273" s="862"/>
      <c r="S273" s="863"/>
      <c r="T273" s="945"/>
      <c r="U273" s="2601"/>
      <c r="V273" s="2601"/>
      <c r="W273" s="1863"/>
      <c r="X273" s="1863"/>
      <c r="Y273" s="1863"/>
      <c r="Z273" s="1863"/>
      <c r="AA273" s="1863"/>
      <c r="AB273" s="1863"/>
      <c r="AC273" s="1264"/>
      <c r="AD273" s="1265"/>
      <c r="AE273" s="1863"/>
      <c r="AF273" s="1863"/>
      <c r="AG273" s="1863"/>
      <c r="AH273" s="1863"/>
      <c r="AI273" s="1863"/>
      <c r="AJ273" s="1863"/>
      <c r="AK273" s="1863"/>
      <c r="AL273" s="1863"/>
      <c r="AM273" s="1863"/>
      <c r="AN273" s="1863"/>
      <c r="AO273" s="1863"/>
      <c r="AP273" s="1863"/>
      <c r="AQ273" s="1863"/>
      <c r="AR273" s="1863"/>
      <c r="AS273" s="1863"/>
      <c r="AT273" s="1863"/>
      <c r="AU273" s="1863"/>
      <c r="AV273" s="1863"/>
      <c r="AW273" s="1863"/>
      <c r="AX273" s="1863"/>
      <c r="AY273" s="1863"/>
      <c r="AZ273" s="1863"/>
      <c r="BA273" s="1863"/>
      <c r="BB273" s="1863"/>
      <c r="BC273" s="1863"/>
      <c r="BD273" s="1863"/>
      <c r="BE273" s="1863"/>
      <c r="BF273" s="1863"/>
      <c r="BG273" s="1863"/>
      <c r="BH273" s="1863"/>
      <c r="BI273" s="1863"/>
      <c r="BJ273" s="1863"/>
      <c r="BK273" s="1863"/>
      <c r="BL273" s="1863"/>
      <c r="BM273" s="1863"/>
      <c r="BN273" s="1863"/>
      <c r="BO273" s="1863"/>
      <c r="BP273" s="1863"/>
      <c r="BQ273" s="1863"/>
      <c r="BR273" s="1863"/>
      <c r="BS273" s="1863"/>
      <c r="BT273" s="1863"/>
      <c r="BU273" s="1863"/>
      <c r="BV273" s="1863"/>
      <c r="BW273" s="1863"/>
      <c r="BX273" s="1863"/>
      <c r="BY273" s="1863"/>
      <c r="BZ273" s="1863"/>
      <c r="CA273" s="1863"/>
      <c r="CB273" s="1863"/>
      <c r="CC273" s="1863"/>
      <c r="CD273" s="1863"/>
      <c r="CE273" s="1863"/>
      <c r="CF273" s="10252"/>
    </row>
    <row customHeight="1" ht="5.25" hidden="1">
      <c r="A274" s="2020"/>
      <c r="B274" s="1863"/>
      <c r="C274" s="1863"/>
      <c r="D274" s="2807"/>
      <c r="E274" s="1270"/>
      <c r="F274" s="1271"/>
      <c r="G274" s="1271"/>
      <c r="H274" s="1272"/>
      <c r="I274" s="1272"/>
      <c r="J274" s="1272"/>
      <c r="K274" s="1272"/>
      <c r="L274" s="1272"/>
      <c r="M274" s="1272"/>
      <c r="N274" s="1272"/>
      <c r="O274" s="1272"/>
      <c r="P274" s="1272"/>
      <c r="Q274" s="1272"/>
      <c r="R274" s="1173"/>
      <c r="S274" s="1273"/>
      <c r="T274" s="945"/>
      <c r="U274" s="2601"/>
      <c r="V274" s="2601"/>
      <c r="W274" s="1863"/>
      <c r="X274" s="1863"/>
      <c r="Y274" s="1863"/>
      <c r="Z274" s="1863"/>
      <c r="AA274" s="1863"/>
      <c r="AB274" s="1863"/>
      <c r="AC274" s="1264"/>
      <c r="AD274" s="1265"/>
      <c r="AE274" s="1863"/>
      <c r="AF274" s="1863"/>
      <c r="AG274" s="1863"/>
      <c r="AH274" s="1863"/>
      <c r="AI274" s="1863"/>
      <c r="AJ274" s="1863"/>
      <c r="AK274" s="1863"/>
      <c r="AL274" s="1863"/>
      <c r="AM274" s="1863"/>
      <c r="AN274" s="1863"/>
      <c r="AO274" s="1863"/>
      <c r="AP274" s="1863"/>
      <c r="AQ274" s="1863"/>
      <c r="AR274" s="1863"/>
      <c r="AS274" s="1863"/>
      <c r="AT274" s="1863"/>
      <c r="AU274" s="1863"/>
      <c r="AV274" s="1863"/>
      <c r="AW274" s="1863"/>
      <c r="AX274" s="1863"/>
      <c r="AY274" s="1863"/>
      <c r="AZ274" s="1863"/>
      <c r="BA274" s="1863"/>
      <c r="BB274" s="1863"/>
      <c r="BC274" s="1863"/>
      <c r="BD274" s="1863"/>
      <c r="BE274" s="1863"/>
      <c r="BF274" s="1863"/>
      <c r="BG274" s="1863"/>
      <c r="BH274" s="1863"/>
      <c r="BI274" s="1863"/>
      <c r="BJ274" s="1863"/>
      <c r="BK274" s="1863"/>
      <c r="BL274" s="1863"/>
      <c r="BM274" s="1863"/>
      <c r="BN274" s="1863"/>
      <c r="BO274" s="1863"/>
      <c r="BP274" s="1863"/>
      <c r="BQ274" s="1863"/>
      <c r="BR274" s="1863"/>
      <c r="BS274" s="1863"/>
      <c r="BT274" s="1863"/>
      <c r="BU274" s="1863"/>
      <c r="BV274" s="1863"/>
      <c r="BW274" s="1863"/>
      <c r="BX274" s="1863"/>
      <c r="BY274" s="1863"/>
      <c r="BZ274" s="1863"/>
      <c r="CA274" s="1863"/>
      <c r="CB274" s="1863"/>
      <c r="CC274" s="1863"/>
      <c r="CD274" s="1863"/>
      <c r="CE274" s="1863"/>
      <c r="CF274" s="10252"/>
    </row>
    <row customHeight="1" ht="15" hidden="1">
      <c r="A275" s="850" t="s">
        <v>663</v>
      </c>
      <c r="B275" s="851"/>
      <c r="C275" s="851" t="s">
        <v>22</v>
      </c>
      <c r="D275" s="2805" t="s">
        <v>743</v>
      </c>
      <c r="E275" s="2604" t="s">
        <v>111</v>
      </c>
      <c r="F275" s="2605"/>
      <c r="G275" s="2606"/>
      <c r="H275" s="2610">
        <f>IF(A275="","",INDEX(DIFFERENTIATION_UNMERGE_VD,MATCH(A275,DIFFERENTIATION_ID_DIFF,0)))</f>
      </c>
      <c r="I275" s="2610"/>
      <c r="J275" s="2610"/>
      <c r="K275" s="2610"/>
      <c r="L275" s="2610"/>
      <c r="M275" s="2610"/>
      <c r="N275" s="2610"/>
      <c r="O275" s="2610"/>
      <c r="P275" s="2610"/>
      <c r="Q275" s="2610"/>
      <c r="R275" s="2610"/>
      <c r="S275" s="946"/>
      <c r="T275" s="943"/>
      <c r="U275" s="852"/>
      <c r="V275" s="852"/>
      <c r="W275" s="853"/>
      <c r="X275" s="853"/>
      <c r="Y275" s="853"/>
      <c r="Z275" s="853"/>
      <c r="AA275" s="854"/>
      <c r="AB275" s="855"/>
      <c r="AC275" s="2602"/>
      <c r="AD275" s="856"/>
      <c r="AE275" s="857" t="s">
        <v>22</v>
      </c>
      <c r="AF275" s="857"/>
      <c r="AG275" s="858" t="s">
        <v>709</v>
      </c>
      <c r="AH275" s="859">
        <v>3</v>
      </c>
      <c r="AI275" s="852"/>
      <c r="AJ275" s="852"/>
      <c r="AK275" s="852"/>
      <c r="AL275" s="852"/>
      <c r="AM275" s="852"/>
      <c r="AN275" s="852"/>
      <c r="AO275" s="852"/>
      <c r="AP275" s="852"/>
      <c r="AQ275" s="852"/>
      <c r="AR275" s="852"/>
      <c r="AS275" s="852"/>
      <c r="AT275" s="852"/>
      <c r="AU275" s="852"/>
      <c r="AV275" s="852"/>
      <c r="AW275" s="852"/>
      <c r="AX275" s="852"/>
      <c r="AY275" s="852"/>
      <c r="AZ275" s="852"/>
      <c r="BA275" s="852"/>
      <c r="BB275" s="852"/>
      <c r="BC275" s="852"/>
      <c r="BD275" s="852"/>
      <c r="BE275" s="852"/>
      <c r="BF275" s="852"/>
      <c r="BG275" s="852"/>
      <c r="BH275" s="852"/>
      <c r="BI275" s="852"/>
      <c r="BJ275" s="852"/>
      <c r="BK275" s="852"/>
      <c r="BL275" s="852"/>
      <c r="BM275" s="852"/>
      <c r="BN275" s="852"/>
      <c r="BO275" s="852"/>
      <c r="BP275" s="852"/>
      <c r="BQ275" s="852"/>
      <c r="BR275" s="852"/>
      <c r="BS275" s="852"/>
      <c r="BT275" s="852"/>
      <c r="BU275" s="852"/>
      <c r="BV275" s="853"/>
      <c r="BW275" s="853"/>
      <c r="BX275" s="853"/>
      <c r="BY275" s="853"/>
      <c r="BZ275" s="853"/>
      <c r="CA275" s="853"/>
      <c r="CB275" s="853"/>
      <c r="CC275" s="853"/>
      <c r="CD275" s="853"/>
      <c r="CE275" s="853"/>
      <c r="CF275" s="10251"/>
    </row>
    <row customHeight="1" ht="15" hidden="1">
      <c r="A276" s="850"/>
      <c r="B276" s="851"/>
      <c r="C276" s="851"/>
      <c r="D276" s="2806"/>
      <c r="E276" s="2604" t="s">
        <v>664</v>
      </c>
      <c r="F276" s="2605"/>
      <c r="G276" s="2606"/>
      <c r="H276" s="2610">
        <f>IF(A275="","",INDEX(DIFFERENTIATION_UNMERGE_AREA,MATCH(A275,DIFFERENTIATION_ID_DIFF,0)))</f>
      </c>
      <c r="I276" s="2610"/>
      <c r="J276" s="2610"/>
      <c r="K276" s="2610"/>
      <c r="L276" s="2610"/>
      <c r="M276" s="2610"/>
      <c r="N276" s="2610"/>
      <c r="O276" s="2610"/>
      <c r="P276" s="2610"/>
      <c r="Q276" s="2610"/>
      <c r="R276" s="2610"/>
      <c r="S276" s="946"/>
      <c r="T276" s="943"/>
      <c r="U276" s="852"/>
      <c r="V276" s="852"/>
      <c r="W276" s="853"/>
      <c r="X276" s="853"/>
      <c r="Y276" s="853"/>
      <c r="Z276" s="853"/>
      <c r="AA276" s="854"/>
      <c r="AB276" s="855"/>
      <c r="AC276" s="2602"/>
      <c r="AD276" s="856"/>
      <c r="AE276" s="857"/>
      <c r="AF276" s="857"/>
      <c r="AG276" s="858"/>
      <c r="AH276" s="859"/>
      <c r="AI276" s="852"/>
      <c r="AJ276" s="852"/>
      <c r="AK276" s="852"/>
      <c r="AL276" s="852"/>
      <c r="AM276" s="852"/>
      <c r="AN276" s="852"/>
      <c r="AO276" s="852"/>
      <c r="AP276" s="852"/>
      <c r="AQ276" s="852"/>
      <c r="AR276" s="852"/>
      <c r="AS276" s="852"/>
      <c r="AT276" s="852"/>
      <c r="AU276" s="852"/>
      <c r="AV276" s="852"/>
      <c r="AW276" s="852"/>
      <c r="AX276" s="852"/>
      <c r="AY276" s="852"/>
      <c r="AZ276" s="852"/>
      <c r="BA276" s="852"/>
      <c r="BB276" s="852"/>
      <c r="BC276" s="852"/>
      <c r="BD276" s="852"/>
      <c r="BE276" s="852"/>
      <c r="BF276" s="852"/>
      <c r="BG276" s="852"/>
      <c r="BH276" s="852"/>
      <c r="BI276" s="852"/>
      <c r="BJ276" s="852"/>
      <c r="BK276" s="852"/>
      <c r="BL276" s="852"/>
      <c r="BM276" s="852"/>
      <c r="BN276" s="852"/>
      <c r="BO276" s="852"/>
      <c r="BP276" s="852"/>
      <c r="BQ276" s="852"/>
      <c r="BR276" s="852"/>
      <c r="BS276" s="852"/>
      <c r="BT276" s="852"/>
      <c r="BU276" s="852"/>
      <c r="BV276" s="853"/>
      <c r="BW276" s="853"/>
      <c r="BX276" s="853"/>
      <c r="BY276" s="853"/>
      <c r="BZ276" s="853"/>
      <c r="CA276" s="853"/>
      <c r="CB276" s="853"/>
      <c r="CC276" s="853"/>
      <c r="CD276" s="853"/>
      <c r="CE276" s="853"/>
      <c r="CF276" s="10251"/>
    </row>
    <row customHeight="1" ht="15" hidden="1">
      <c r="A277" s="850"/>
      <c r="B277" s="851"/>
      <c r="C277" s="851"/>
      <c r="D277" s="2806"/>
      <c r="E277" s="2604" t="s">
        <v>665</v>
      </c>
      <c r="F277" s="2605"/>
      <c r="G277" s="2606"/>
      <c r="H277" s="2610">
        <f>IF(A275="","",INDEX(DIFFERENTIATION_UNMERGE_SYSTEM,MATCH(A275,DIFFERENTIATION_ID_DIFF,0)))</f>
      </c>
      <c r="I277" s="2610"/>
      <c r="J277" s="2610"/>
      <c r="K277" s="2610"/>
      <c r="L277" s="2610"/>
      <c r="M277" s="2610"/>
      <c r="N277" s="2610"/>
      <c r="O277" s="2610"/>
      <c r="P277" s="2610"/>
      <c r="Q277" s="2610"/>
      <c r="R277" s="2610"/>
      <c r="S277" s="946"/>
      <c r="T277" s="943"/>
      <c r="U277" s="852"/>
      <c r="V277" s="852"/>
      <c r="W277" s="853"/>
      <c r="X277" s="853"/>
      <c r="Y277" s="853"/>
      <c r="Z277" s="853"/>
      <c r="AA277" s="854"/>
      <c r="AB277" s="855"/>
      <c r="AC277" s="2602"/>
      <c r="AD277" s="856"/>
      <c r="AE277" s="857"/>
      <c r="AF277" s="857"/>
      <c r="AG277" s="858"/>
      <c r="AH277" s="859"/>
      <c r="AI277" s="852"/>
      <c r="AJ277" s="852"/>
      <c r="AK277" s="852"/>
      <c r="AL277" s="852"/>
      <c r="AM277" s="852"/>
      <c r="AN277" s="852"/>
      <c r="AO277" s="852"/>
      <c r="AP277" s="852"/>
      <c r="AQ277" s="852"/>
      <c r="AR277" s="852"/>
      <c r="AS277" s="852"/>
      <c r="AT277" s="852"/>
      <c r="AU277" s="852"/>
      <c r="AV277" s="852"/>
      <c r="AW277" s="852"/>
      <c r="AX277" s="852"/>
      <c r="AY277" s="852"/>
      <c r="AZ277" s="852"/>
      <c r="BA277" s="852"/>
      <c r="BB277" s="852"/>
      <c r="BC277" s="852"/>
      <c r="BD277" s="852"/>
      <c r="BE277" s="852"/>
      <c r="BF277" s="852"/>
      <c r="BG277" s="852"/>
      <c r="BH277" s="852"/>
      <c r="BI277" s="852"/>
      <c r="BJ277" s="852"/>
      <c r="BK277" s="852"/>
      <c r="BL277" s="852"/>
      <c r="BM277" s="852"/>
      <c r="BN277" s="852"/>
      <c r="BO277" s="852"/>
      <c r="BP277" s="852"/>
      <c r="BQ277" s="852"/>
      <c r="BR277" s="852"/>
      <c r="BS277" s="852"/>
      <c r="BT277" s="852"/>
      <c r="BU277" s="852"/>
      <c r="BV277" s="853"/>
      <c r="BW277" s="853"/>
      <c r="BX277" s="853"/>
      <c r="BY277" s="853"/>
      <c r="BZ277" s="853"/>
      <c r="CA277" s="853"/>
      <c r="CB277" s="853"/>
      <c r="CC277" s="853"/>
      <c r="CD277" s="853"/>
      <c r="CE277" s="853"/>
      <c r="CF277" s="10251"/>
    </row>
    <row customHeight="1" ht="24.75" hidden="1">
      <c r="A278" s="2033"/>
      <c r="B278" s="1387"/>
      <c r="C278" s="639"/>
      <c r="D278" s="2806"/>
      <c r="E278" s="2603" t="s">
        <v>710</v>
      </c>
      <c r="F278" s="2603"/>
      <c r="G278" s="2603"/>
      <c r="H278" s="2603"/>
      <c r="I278" s="2603"/>
      <c r="J278" s="2603"/>
      <c r="K278" s="2603"/>
      <c r="L278" s="2603"/>
      <c r="M278" s="2603"/>
      <c r="N278" s="2603"/>
      <c r="O278" s="2603"/>
      <c r="P278" s="2603"/>
      <c r="Q278" s="785">
        <f>SUMIF(T279:T280,"i",Q279:Q280)</f>
        <v>0</v>
      </c>
      <c r="R278" s="1244"/>
      <c r="S278" s="2025" t="s">
        <v>711</v>
      </c>
      <c r="T278" s="944" t="s">
        <v>712</v>
      </c>
      <c r="U278" s="2601">
        <v>1</v>
      </c>
      <c r="V278" s="2601" t="s">
        <v>675</v>
      </c>
      <c r="W278" s="1387"/>
      <c r="X278" s="1387"/>
      <c r="Y278" s="1387"/>
      <c r="Z278" s="1387"/>
      <c r="AA278" s="1863"/>
      <c r="AB278" s="1387"/>
      <c r="AC278" s="2602"/>
      <c r="AD278" s="856"/>
      <c r="AE278" s="1387"/>
      <c r="AF278" s="1387"/>
      <c r="AG278" s="1863"/>
      <c r="AH278" s="1863"/>
      <c r="AI278" s="1863"/>
      <c r="AJ278" s="1863"/>
      <c r="AK278" s="1863"/>
      <c r="AL278" s="1863"/>
      <c r="AM278" s="1863"/>
      <c r="AN278" s="1863"/>
      <c r="AO278" s="1863"/>
      <c r="AP278" s="1863"/>
      <c r="AQ278" s="1863"/>
      <c r="AR278" s="1863"/>
      <c r="AS278" s="1863"/>
      <c r="AT278" s="1863"/>
      <c r="AU278" s="1863"/>
      <c r="AV278" s="1863"/>
      <c r="AW278" s="1863"/>
      <c r="AX278" s="1863"/>
      <c r="AY278" s="1863"/>
      <c r="AZ278" s="1863"/>
      <c r="BA278" s="1863"/>
      <c r="BB278" s="1863"/>
      <c r="BC278" s="1863"/>
      <c r="BD278" s="1863"/>
      <c r="BE278" s="1863"/>
      <c r="BF278" s="1863"/>
      <c r="BG278" s="1863"/>
      <c r="BH278" s="1863"/>
      <c r="BI278" s="1863"/>
      <c r="BJ278" s="1863"/>
      <c r="BK278" s="1863"/>
      <c r="BL278" s="1863"/>
      <c r="BM278" s="1863"/>
      <c r="BN278" s="1863"/>
      <c r="BO278" s="1863"/>
      <c r="BP278" s="1863"/>
      <c r="BQ278" s="1863"/>
      <c r="BR278" s="1863"/>
      <c r="BS278" s="1863"/>
      <c r="BT278" s="1863"/>
      <c r="BU278" s="1863"/>
      <c r="BV278" s="1387"/>
      <c r="BW278" s="1387"/>
      <c r="BX278" s="1387"/>
      <c r="BY278" s="1387"/>
      <c r="BZ278" s="1387"/>
      <c r="CA278" s="1387"/>
      <c r="CB278" s="1387"/>
      <c r="CC278" s="1387"/>
      <c r="CD278" s="1387"/>
      <c r="CE278" s="1387"/>
      <c r="CF278" s="10251"/>
    </row>
    <row customHeight="1" ht="11.25" hidden="1">
      <c r="A279" s="2020"/>
      <c r="B279" s="1863"/>
      <c r="C279" s="1863"/>
      <c r="D279" s="2806"/>
      <c r="E279" s="862"/>
      <c r="F279" s="862">
        <v>0</v>
      </c>
      <c r="G279" s="862"/>
      <c r="H279" s="862"/>
      <c r="I279" s="862"/>
      <c r="J279" s="862"/>
      <c r="K279" s="862"/>
      <c r="L279" s="862"/>
      <c r="M279" s="862"/>
      <c r="N279" s="862"/>
      <c r="O279" s="862"/>
      <c r="P279" s="862"/>
      <c r="Q279" s="862"/>
      <c r="R279" s="862"/>
      <c r="S279" s="863"/>
      <c r="T279" s="945"/>
      <c r="U279" s="2601"/>
      <c r="V279" s="2601"/>
      <c r="W279" s="1863"/>
      <c r="X279" s="1863"/>
      <c r="Y279" s="1863"/>
      <c r="Z279" s="1863"/>
      <c r="AA279" s="1863"/>
      <c r="AB279" s="1387"/>
      <c r="AC279" s="2602"/>
      <c r="AD279" s="856"/>
      <c r="AE279" s="1387"/>
      <c r="AF279" s="1387"/>
      <c r="AG279" s="1863"/>
      <c r="AH279" s="1863"/>
      <c r="AI279" s="1863"/>
      <c r="AJ279" s="1863"/>
      <c r="AK279" s="1863"/>
      <c r="AL279" s="1863"/>
      <c r="AM279" s="1863"/>
      <c r="AN279" s="1863"/>
      <c r="AO279" s="1863"/>
      <c r="AP279" s="1863"/>
      <c r="AQ279" s="1863"/>
      <c r="AR279" s="1863"/>
      <c r="AS279" s="1863"/>
      <c r="AT279" s="1863"/>
      <c r="AU279" s="1863"/>
      <c r="AV279" s="1863"/>
      <c r="AW279" s="1863"/>
      <c r="AX279" s="1863"/>
      <c r="AY279" s="1863"/>
      <c r="AZ279" s="1863"/>
      <c r="BA279" s="1863"/>
      <c r="BB279" s="1863"/>
      <c r="BC279" s="1863"/>
      <c r="BD279" s="1863"/>
      <c r="BE279" s="1863"/>
      <c r="BF279" s="1863"/>
      <c r="BG279" s="1863"/>
      <c r="BH279" s="1863"/>
      <c r="BI279" s="1863"/>
      <c r="BJ279" s="1863"/>
      <c r="BK279" s="1863"/>
      <c r="BL279" s="1863"/>
      <c r="BM279" s="1863"/>
      <c r="BN279" s="1863"/>
      <c r="BO279" s="1863"/>
      <c r="BP279" s="1863"/>
      <c r="BQ279" s="1863"/>
      <c r="BR279" s="1863"/>
      <c r="BS279" s="1863"/>
      <c r="BT279" s="1863"/>
      <c r="BU279" s="1863"/>
      <c r="BV279" s="1863"/>
      <c r="BW279" s="1863"/>
      <c r="BX279" s="1863"/>
      <c r="BY279" s="1863"/>
      <c r="BZ279" s="1863"/>
      <c r="CA279" s="1863"/>
      <c r="CB279" s="1863"/>
      <c r="CC279" s="1863"/>
      <c r="CD279" s="1863"/>
      <c r="CE279" s="1863"/>
      <c r="CF279" s="10251"/>
    </row>
    <row customHeight="1" ht="11.25" hidden="1">
      <c r="A280" s="2033"/>
      <c r="B280" s="1387"/>
      <c r="C280" s="639"/>
      <c r="D280" s="2806"/>
      <c r="E280" s="876" t="s">
        <v>22</v>
      </c>
      <c r="F280" s="1395" t="s">
        <v>22</v>
      </c>
      <c r="G280" s="1395" t="s">
        <v>715</v>
      </c>
      <c r="H280" s="878" t="s">
        <v>22</v>
      </c>
      <c r="I280" s="878"/>
      <c r="J280" s="878"/>
      <c r="K280" s="878"/>
      <c r="L280" s="878"/>
      <c r="M280" s="878"/>
      <c r="N280" s="878"/>
      <c r="O280" s="878"/>
      <c r="P280" s="878"/>
      <c r="Q280" s="878"/>
      <c r="R280" s="879"/>
      <c r="S280" s="880"/>
      <c r="T280" s="945"/>
      <c r="U280" s="2601"/>
      <c r="V280" s="2601"/>
      <c r="W280" s="1387"/>
      <c r="X280" s="1387"/>
      <c r="Y280" s="1387"/>
      <c r="Z280" s="1387"/>
      <c r="AA280" s="1863"/>
      <c r="AB280" s="1387"/>
      <c r="AC280" s="2602"/>
      <c r="AD280" s="856"/>
      <c r="AE280" s="1387"/>
      <c r="AF280" s="1387"/>
      <c r="AG280" s="1863"/>
      <c r="AH280" s="1863"/>
      <c r="AI280" s="1863"/>
      <c r="AJ280" s="1863"/>
      <c r="AK280" s="1863"/>
      <c r="AL280" s="1863"/>
      <c r="AM280" s="1863"/>
      <c r="AN280" s="1863"/>
      <c r="AO280" s="1863"/>
      <c r="AP280" s="1863"/>
      <c r="AQ280" s="1863"/>
      <c r="AR280" s="1863"/>
      <c r="AS280" s="1863"/>
      <c r="AT280" s="1863"/>
      <c r="AU280" s="1863"/>
      <c r="AV280" s="1863"/>
      <c r="AW280" s="1863"/>
      <c r="AX280" s="1863"/>
      <c r="AY280" s="1863"/>
      <c r="AZ280" s="1863"/>
      <c r="BA280" s="1863"/>
      <c r="BB280" s="1863"/>
      <c r="BC280" s="1863"/>
      <c r="BD280" s="1863"/>
      <c r="BE280" s="1863"/>
      <c r="BF280" s="1863"/>
      <c r="BG280" s="1863"/>
      <c r="BH280" s="1863"/>
      <c r="BI280" s="1863"/>
      <c r="BJ280" s="1863"/>
      <c r="BK280" s="1863"/>
      <c r="BL280" s="1863"/>
      <c r="BM280" s="1863"/>
      <c r="BN280" s="1863"/>
      <c r="BO280" s="1863"/>
      <c r="BP280" s="1863"/>
      <c r="BQ280" s="1863"/>
      <c r="BR280" s="1863"/>
      <c r="BS280" s="1863"/>
      <c r="BT280" s="1863"/>
      <c r="BU280" s="1863"/>
      <c r="BV280" s="1387"/>
      <c r="BW280" s="1387"/>
      <c r="BX280" s="1387"/>
      <c r="BY280" s="1387"/>
      <c r="BZ280" s="1387"/>
      <c r="CA280" s="1387"/>
      <c r="CB280" s="1387"/>
      <c r="CC280" s="1387"/>
      <c r="CD280" s="1387"/>
      <c r="CE280" s="1387"/>
      <c r="CF280" s="10251"/>
    </row>
    <row customHeight="1" ht="5.25" hidden="1">
      <c r="A281" s="2020"/>
      <c r="B281" s="1863"/>
      <c r="C281" s="1863"/>
      <c r="D281" s="2806"/>
      <c r="E281" s="1266"/>
      <c r="F281" s="1266"/>
      <c r="G281" s="1266"/>
      <c r="H281" s="1266"/>
      <c r="I281" s="1266"/>
      <c r="J281" s="1266"/>
      <c r="K281" s="1266"/>
      <c r="L281" s="1266"/>
      <c r="M281" s="1266"/>
      <c r="N281" s="1266"/>
      <c r="O281" s="1266"/>
      <c r="P281" s="1266"/>
      <c r="Q281" s="1267"/>
      <c r="R281" s="1268"/>
      <c r="S281" s="1269"/>
      <c r="T281" s="944" t="s">
        <v>712</v>
      </c>
      <c r="U281" s="2601">
        <v>1</v>
      </c>
      <c r="V281" s="2601" t="s">
        <v>675</v>
      </c>
      <c r="W281" s="1863"/>
      <c r="X281" s="1863"/>
      <c r="Y281" s="1863"/>
      <c r="Z281" s="1863"/>
      <c r="AA281" s="1863"/>
      <c r="AB281" s="1863"/>
      <c r="AC281" s="1264"/>
      <c r="AD281" s="1265"/>
      <c r="AE281" s="1863"/>
      <c r="AF281" s="1863"/>
      <c r="AG281" s="1863"/>
      <c r="AH281" s="1863"/>
      <c r="AI281" s="1863"/>
      <c r="AJ281" s="1863"/>
      <c r="AK281" s="1863"/>
      <c r="AL281" s="1863"/>
      <c r="AM281" s="1863"/>
      <c r="AN281" s="1863"/>
      <c r="AO281" s="1863"/>
      <c r="AP281" s="1863"/>
      <c r="AQ281" s="1863"/>
      <c r="AR281" s="1863"/>
      <c r="AS281" s="1863"/>
      <c r="AT281" s="1863"/>
      <c r="AU281" s="1863"/>
      <c r="AV281" s="1863"/>
      <c r="AW281" s="1863"/>
      <c r="AX281" s="1863"/>
      <c r="AY281" s="1863"/>
      <c r="AZ281" s="1863"/>
      <c r="BA281" s="1863"/>
      <c r="BB281" s="1863"/>
      <c r="BC281" s="1863"/>
      <c r="BD281" s="1863"/>
      <c r="BE281" s="1863"/>
      <c r="BF281" s="1863"/>
      <c r="BG281" s="1863"/>
      <c r="BH281" s="1863"/>
      <c r="BI281" s="1863"/>
      <c r="BJ281" s="1863"/>
      <c r="BK281" s="1863"/>
      <c r="BL281" s="1863"/>
      <c r="BM281" s="1863"/>
      <c r="BN281" s="1863"/>
      <c r="BO281" s="1863"/>
      <c r="BP281" s="1863"/>
      <c r="BQ281" s="1863"/>
      <c r="BR281" s="1863"/>
      <c r="BS281" s="1863"/>
      <c r="BT281" s="1863"/>
      <c r="BU281" s="1863"/>
      <c r="BV281" s="1863"/>
      <c r="BW281" s="1863"/>
      <c r="BX281" s="1863"/>
      <c r="BY281" s="1863"/>
      <c r="BZ281" s="1863"/>
      <c r="CA281" s="1863"/>
      <c r="CB281" s="1863"/>
      <c r="CC281" s="1863"/>
      <c r="CD281" s="1863"/>
      <c r="CE281" s="1863"/>
      <c r="CF281" s="10252"/>
    </row>
    <row customHeight="1" ht="5.25" hidden="1">
      <c r="A282" s="2020"/>
      <c r="B282" s="1863"/>
      <c r="C282" s="1863"/>
      <c r="D282" s="2806"/>
      <c r="E282" s="862"/>
      <c r="F282" s="862"/>
      <c r="G282" s="862"/>
      <c r="H282" s="862"/>
      <c r="I282" s="862"/>
      <c r="J282" s="862"/>
      <c r="K282" s="862"/>
      <c r="L282" s="862"/>
      <c r="M282" s="862"/>
      <c r="N282" s="862"/>
      <c r="O282" s="862"/>
      <c r="P282" s="862"/>
      <c r="Q282" s="862"/>
      <c r="R282" s="862"/>
      <c r="S282" s="863"/>
      <c r="T282" s="945"/>
      <c r="U282" s="2601"/>
      <c r="V282" s="2601"/>
      <c r="W282" s="1863"/>
      <c r="X282" s="1863"/>
      <c r="Y282" s="1863"/>
      <c r="Z282" s="1863"/>
      <c r="AA282" s="1863"/>
      <c r="AB282" s="1863"/>
      <c r="AC282" s="1264"/>
      <c r="AD282" s="1265"/>
      <c r="AE282" s="1863"/>
      <c r="AF282" s="1863"/>
      <c r="AG282" s="1863"/>
      <c r="AH282" s="1863"/>
      <c r="AI282" s="1863"/>
      <c r="AJ282" s="1863"/>
      <c r="AK282" s="1863"/>
      <c r="AL282" s="1863"/>
      <c r="AM282" s="1863"/>
      <c r="AN282" s="1863"/>
      <c r="AO282" s="1863"/>
      <c r="AP282" s="1863"/>
      <c r="AQ282" s="1863"/>
      <c r="AR282" s="1863"/>
      <c r="AS282" s="1863"/>
      <c r="AT282" s="1863"/>
      <c r="AU282" s="1863"/>
      <c r="AV282" s="1863"/>
      <c r="AW282" s="1863"/>
      <c r="AX282" s="1863"/>
      <c r="AY282" s="1863"/>
      <c r="AZ282" s="1863"/>
      <c r="BA282" s="1863"/>
      <c r="BB282" s="1863"/>
      <c r="BC282" s="1863"/>
      <c r="BD282" s="1863"/>
      <c r="BE282" s="1863"/>
      <c r="BF282" s="1863"/>
      <c r="BG282" s="1863"/>
      <c r="BH282" s="1863"/>
      <c r="BI282" s="1863"/>
      <c r="BJ282" s="1863"/>
      <c r="BK282" s="1863"/>
      <c r="BL282" s="1863"/>
      <c r="BM282" s="1863"/>
      <c r="BN282" s="1863"/>
      <c r="BO282" s="1863"/>
      <c r="BP282" s="1863"/>
      <c r="BQ282" s="1863"/>
      <c r="BR282" s="1863"/>
      <c r="BS282" s="1863"/>
      <c r="BT282" s="1863"/>
      <c r="BU282" s="1863"/>
      <c r="BV282" s="1863"/>
      <c r="BW282" s="1863"/>
      <c r="BX282" s="1863"/>
      <c r="BY282" s="1863"/>
      <c r="BZ282" s="1863"/>
      <c r="CA282" s="1863"/>
      <c r="CB282" s="1863"/>
      <c r="CC282" s="1863"/>
      <c r="CD282" s="1863"/>
      <c r="CE282" s="1863"/>
      <c r="CF282" s="10252"/>
    </row>
    <row customHeight="1" ht="5.25" hidden="1">
      <c r="A283" s="2020"/>
      <c r="B283" s="1863"/>
      <c r="C283" s="1863"/>
      <c r="D283" s="2807"/>
      <c r="E283" s="1270"/>
      <c r="F283" s="1271"/>
      <c r="G283" s="1271"/>
      <c r="H283" s="1272"/>
      <c r="I283" s="1272"/>
      <c r="J283" s="1272"/>
      <c r="K283" s="1272"/>
      <c r="L283" s="1272"/>
      <c r="M283" s="1272"/>
      <c r="N283" s="1272"/>
      <c r="O283" s="1272"/>
      <c r="P283" s="1272"/>
      <c r="Q283" s="1272"/>
      <c r="R283" s="1173"/>
      <c r="S283" s="1273"/>
      <c r="T283" s="945"/>
      <c r="U283" s="2601"/>
      <c r="V283" s="2601"/>
      <c r="W283" s="1863"/>
      <c r="X283" s="1863"/>
      <c r="Y283" s="1863"/>
      <c r="Z283" s="1863"/>
      <c r="AA283" s="1863"/>
      <c r="AB283" s="1863"/>
      <c r="AC283" s="1264"/>
      <c r="AD283" s="1265"/>
      <c r="AE283" s="1863"/>
      <c r="AF283" s="1863"/>
      <c r="AG283" s="1863"/>
      <c r="AH283" s="1863"/>
      <c r="AI283" s="1863"/>
      <c r="AJ283" s="1863"/>
      <c r="AK283" s="1863"/>
      <c r="AL283" s="1863"/>
      <c r="AM283" s="1863"/>
      <c r="AN283" s="1863"/>
      <c r="AO283" s="1863"/>
      <c r="AP283" s="1863"/>
      <c r="AQ283" s="1863"/>
      <c r="AR283" s="1863"/>
      <c r="AS283" s="1863"/>
      <c r="AT283" s="1863"/>
      <c r="AU283" s="1863"/>
      <c r="AV283" s="1863"/>
      <c r="AW283" s="1863"/>
      <c r="AX283" s="1863"/>
      <c r="AY283" s="1863"/>
      <c r="AZ283" s="1863"/>
      <c r="BA283" s="1863"/>
      <c r="BB283" s="1863"/>
      <c r="BC283" s="1863"/>
      <c r="BD283" s="1863"/>
      <c r="BE283" s="1863"/>
      <c r="BF283" s="1863"/>
      <c r="BG283" s="1863"/>
      <c r="BH283" s="1863"/>
      <c r="BI283" s="1863"/>
      <c r="BJ283" s="1863"/>
      <c r="BK283" s="1863"/>
      <c r="BL283" s="1863"/>
      <c r="BM283" s="1863"/>
      <c r="BN283" s="1863"/>
      <c r="BO283" s="1863"/>
      <c r="BP283" s="1863"/>
      <c r="BQ283" s="1863"/>
      <c r="BR283" s="1863"/>
      <c r="BS283" s="1863"/>
      <c r="BT283" s="1863"/>
      <c r="BU283" s="1863"/>
      <c r="BV283" s="1863"/>
      <c r="BW283" s="1863"/>
      <c r="BX283" s="1863"/>
      <c r="BY283" s="1863"/>
      <c r="BZ283" s="1863"/>
      <c r="CA283" s="1863"/>
      <c r="CB283" s="1863"/>
      <c r="CC283" s="1863"/>
      <c r="CD283" s="1863"/>
      <c r="CE283" s="1863"/>
      <c r="CF283" s="10252"/>
    </row>
    <row customHeight="1" ht="15" hidden="1">
      <c r="A284" s="850" t="s">
        <v>203</v>
      </c>
      <c r="B284" s="851"/>
      <c r="C284" s="851" t="s">
        <v>22</v>
      </c>
      <c r="D284" s="2805" t="s">
        <v>744</v>
      </c>
      <c r="E284" s="2604" t="s">
        <v>111</v>
      </c>
      <c r="F284" s="2605"/>
      <c r="G284" s="2606"/>
      <c r="H284" s="2610" t="str">
        <f>IF(A284="","",INDEX(DIFFERENTIATION_UNMERGE_VD,MATCH(A284,DIFFERENTIATION_ID_DIFF,0)))</f>
        <v>Передача. Тепловая энергия</v>
      </c>
      <c r="I284" s="2610"/>
      <c r="J284" s="2610"/>
      <c r="K284" s="2610"/>
      <c r="L284" s="2610"/>
      <c r="M284" s="2610"/>
      <c r="N284" s="2610"/>
      <c r="O284" s="2610"/>
      <c r="P284" s="2610"/>
      <c r="Q284" s="2610"/>
      <c r="R284" s="2610"/>
      <c r="S284" s="946"/>
      <c r="T284" s="943"/>
      <c r="U284" s="852"/>
      <c r="V284" s="852"/>
      <c r="W284" s="853"/>
      <c r="X284" s="853"/>
      <c r="Y284" s="853"/>
      <c r="Z284" s="853"/>
      <c r="AA284" s="854"/>
      <c r="AB284" s="855"/>
      <c r="AC284" s="2602"/>
      <c r="AD284" s="856"/>
      <c r="AE284" s="857" t="s">
        <v>22</v>
      </c>
      <c r="AF284" s="857"/>
      <c r="AG284" s="858" t="s">
        <v>709</v>
      </c>
      <c r="AH284" s="859">
        <v>3</v>
      </c>
      <c r="AI284" s="852"/>
      <c r="AJ284" s="852"/>
      <c r="AK284" s="852"/>
      <c r="AL284" s="852"/>
      <c r="AM284" s="852"/>
      <c r="AN284" s="852"/>
      <c r="AO284" s="852"/>
      <c r="AP284" s="852"/>
      <c r="AQ284" s="852"/>
      <c r="AR284" s="852"/>
      <c r="AS284" s="852"/>
      <c r="AT284" s="852"/>
      <c r="AU284" s="852"/>
      <c r="AV284" s="852"/>
      <c r="AW284" s="852"/>
      <c r="AX284" s="852"/>
      <c r="AY284" s="852"/>
      <c r="AZ284" s="852"/>
      <c r="BA284" s="852"/>
      <c r="BB284" s="852"/>
      <c r="BC284" s="852"/>
      <c r="BD284" s="852"/>
      <c r="BE284" s="852"/>
      <c r="BF284" s="852"/>
      <c r="BG284" s="852"/>
      <c r="BH284" s="852"/>
      <c r="BI284" s="852"/>
      <c r="BJ284" s="852"/>
      <c r="BK284" s="852"/>
      <c r="BL284" s="852"/>
      <c r="BM284" s="852"/>
      <c r="BN284" s="852"/>
      <c r="BO284" s="852"/>
      <c r="BP284" s="852"/>
      <c r="BQ284" s="852"/>
      <c r="BR284" s="852"/>
      <c r="BS284" s="852"/>
      <c r="BT284" s="852"/>
      <c r="BU284" s="852"/>
      <c r="BV284" s="853"/>
      <c r="BW284" s="853"/>
      <c r="BX284" s="853"/>
      <c r="BY284" s="853"/>
      <c r="BZ284" s="853"/>
      <c r="CA284" s="853"/>
      <c r="CB284" s="853"/>
      <c r="CC284" s="853"/>
      <c r="CD284" s="853"/>
      <c r="CE284" s="853"/>
      <c r="CF284" s="10251"/>
    </row>
    <row customHeight="1" ht="15" hidden="1">
      <c r="A285" s="850"/>
      <c r="B285" s="851"/>
      <c r="C285" s="851"/>
      <c r="D285" s="2806"/>
      <c r="E285" s="2604" t="s">
        <v>664</v>
      </c>
      <c r="F285" s="2605"/>
      <c r="G285" s="2606"/>
      <c r="H285" s="2610" t="str">
        <f>IF(A284="","",INDEX(DIFFERENTIATION_UNMERGE_AREA,MATCH(A284,DIFFERENTIATION_ID_DIFF,0)))</f>
        <v>Территория 2</v>
      </c>
      <c r="I285" s="2610"/>
      <c r="J285" s="2610"/>
      <c r="K285" s="2610"/>
      <c r="L285" s="2610"/>
      <c r="M285" s="2610"/>
      <c r="N285" s="2610"/>
      <c r="O285" s="2610"/>
      <c r="P285" s="2610"/>
      <c r="Q285" s="2610"/>
      <c r="R285" s="2610"/>
      <c r="S285" s="946"/>
      <c r="T285" s="943"/>
      <c r="U285" s="852"/>
      <c r="V285" s="852"/>
      <c r="W285" s="853"/>
      <c r="X285" s="853"/>
      <c r="Y285" s="853"/>
      <c r="Z285" s="853"/>
      <c r="AA285" s="854"/>
      <c r="AB285" s="855"/>
      <c r="AC285" s="2602"/>
      <c r="AD285" s="856"/>
      <c r="AE285" s="857"/>
      <c r="AF285" s="857"/>
      <c r="AG285" s="858"/>
      <c r="AH285" s="859"/>
      <c r="AI285" s="852"/>
      <c r="AJ285" s="852"/>
      <c r="AK285" s="852"/>
      <c r="AL285" s="852"/>
      <c r="AM285" s="852"/>
      <c r="AN285" s="852"/>
      <c r="AO285" s="852"/>
      <c r="AP285" s="852"/>
      <c r="AQ285" s="852"/>
      <c r="AR285" s="852"/>
      <c r="AS285" s="852"/>
      <c r="AT285" s="852"/>
      <c r="AU285" s="852"/>
      <c r="AV285" s="852"/>
      <c r="AW285" s="852"/>
      <c r="AX285" s="852"/>
      <c r="AY285" s="852"/>
      <c r="AZ285" s="852"/>
      <c r="BA285" s="852"/>
      <c r="BB285" s="852"/>
      <c r="BC285" s="852"/>
      <c r="BD285" s="852"/>
      <c r="BE285" s="852"/>
      <c r="BF285" s="852"/>
      <c r="BG285" s="852"/>
      <c r="BH285" s="852"/>
      <c r="BI285" s="852"/>
      <c r="BJ285" s="852"/>
      <c r="BK285" s="852"/>
      <c r="BL285" s="852"/>
      <c r="BM285" s="852"/>
      <c r="BN285" s="852"/>
      <c r="BO285" s="852"/>
      <c r="BP285" s="852"/>
      <c r="BQ285" s="852"/>
      <c r="BR285" s="852"/>
      <c r="BS285" s="852"/>
      <c r="BT285" s="852"/>
      <c r="BU285" s="852"/>
      <c r="BV285" s="853"/>
      <c r="BW285" s="853"/>
      <c r="BX285" s="853"/>
      <c r="BY285" s="853"/>
      <c r="BZ285" s="853"/>
      <c r="CA285" s="853"/>
      <c r="CB285" s="853"/>
      <c r="CC285" s="853"/>
      <c r="CD285" s="853"/>
      <c r="CE285" s="853"/>
      <c r="CF285" s="10251"/>
    </row>
    <row customHeight="1" ht="15" hidden="1">
      <c r="A286" s="850"/>
      <c r="B286" s="851"/>
      <c r="C286" s="851"/>
      <c r="D286" s="2806"/>
      <c r="E286" s="2604" t="s">
        <v>665</v>
      </c>
      <c r="F286" s="2605"/>
      <c r="G286" s="2606"/>
      <c r="H286" s="2610" t="str">
        <f>IF(A284="","",INDEX(DIFFERENTIATION_UNMERGE_SYSTEM,MATCH(A284,DIFFERENTIATION_ID_DIFF,0)))</f>
        <v>Сибтехинвест, Полярная, 97</v>
      </c>
      <c r="I286" s="2610"/>
      <c r="J286" s="2610"/>
      <c r="K286" s="2610"/>
      <c r="L286" s="2610"/>
      <c r="M286" s="2610"/>
      <c r="N286" s="2610"/>
      <c r="O286" s="2610"/>
      <c r="P286" s="2610"/>
      <c r="Q286" s="2610"/>
      <c r="R286" s="2610"/>
      <c r="S286" s="946"/>
      <c r="T286" s="943"/>
      <c r="U286" s="852"/>
      <c r="V286" s="852"/>
      <c r="W286" s="853"/>
      <c r="X286" s="853"/>
      <c r="Y286" s="853"/>
      <c r="Z286" s="853"/>
      <c r="AA286" s="854"/>
      <c r="AB286" s="855"/>
      <c r="AC286" s="2602"/>
      <c r="AD286" s="856"/>
      <c r="AE286" s="857"/>
      <c r="AF286" s="857"/>
      <c r="AG286" s="858"/>
      <c r="AH286" s="859"/>
      <c r="AI286" s="852"/>
      <c r="AJ286" s="852"/>
      <c r="AK286" s="852"/>
      <c r="AL286" s="852"/>
      <c r="AM286" s="852"/>
      <c r="AN286" s="852"/>
      <c r="AO286" s="852"/>
      <c r="AP286" s="852"/>
      <c r="AQ286" s="852"/>
      <c r="AR286" s="852"/>
      <c r="AS286" s="852"/>
      <c r="AT286" s="852"/>
      <c r="AU286" s="852"/>
      <c r="AV286" s="852"/>
      <c r="AW286" s="852"/>
      <c r="AX286" s="852"/>
      <c r="AY286" s="852"/>
      <c r="AZ286" s="852"/>
      <c r="BA286" s="852"/>
      <c r="BB286" s="852"/>
      <c r="BC286" s="852"/>
      <c r="BD286" s="852"/>
      <c r="BE286" s="852"/>
      <c r="BF286" s="852"/>
      <c r="BG286" s="852"/>
      <c r="BH286" s="852"/>
      <c r="BI286" s="852"/>
      <c r="BJ286" s="852"/>
      <c r="BK286" s="852"/>
      <c r="BL286" s="852"/>
      <c r="BM286" s="852"/>
      <c r="BN286" s="852"/>
      <c r="BO286" s="852"/>
      <c r="BP286" s="852"/>
      <c r="BQ286" s="852"/>
      <c r="BR286" s="852"/>
      <c r="BS286" s="852"/>
      <c r="BT286" s="852"/>
      <c r="BU286" s="852"/>
      <c r="BV286" s="853"/>
      <c r="BW286" s="853"/>
      <c r="BX286" s="853"/>
      <c r="BY286" s="853"/>
      <c r="BZ286" s="853"/>
      <c r="CA286" s="853"/>
      <c r="CB286" s="853"/>
      <c r="CC286" s="853"/>
      <c r="CD286" s="853"/>
      <c r="CE286" s="853"/>
      <c r="CF286" s="10251"/>
    </row>
    <row customHeight="1" ht="24.75" hidden="1">
      <c r="A287" s="2033"/>
      <c r="B287" s="1387"/>
      <c r="C287" s="639"/>
      <c r="D287" s="2806"/>
      <c r="E287" s="2603" t="s">
        <v>710</v>
      </c>
      <c r="F287" s="2603"/>
      <c r="G287" s="2603"/>
      <c r="H287" s="2603"/>
      <c r="I287" s="2603"/>
      <c r="J287" s="2603"/>
      <c r="K287" s="2603"/>
      <c r="L287" s="2603"/>
      <c r="M287" s="2603"/>
      <c r="N287" s="2603"/>
      <c r="O287" s="2603"/>
      <c r="P287" s="2603"/>
      <c r="Q287" s="785">
        <f>SUMIF(T288:T289,"i",Q288:Q289)</f>
        <v>0</v>
      </c>
      <c r="R287" s="1244"/>
      <c r="S287" s="2025" t="s">
        <v>711</v>
      </c>
      <c r="T287" s="944" t="s">
        <v>712</v>
      </c>
      <c r="U287" s="2601">
        <v>1</v>
      </c>
      <c r="V287" s="2601" t="s">
        <v>675</v>
      </c>
      <c r="W287" s="1387"/>
      <c r="X287" s="1387"/>
      <c r="Y287" s="1387"/>
      <c r="Z287" s="1387"/>
      <c r="AA287" s="1863"/>
      <c r="AB287" s="1387"/>
      <c r="AC287" s="2602"/>
      <c r="AD287" s="856"/>
      <c r="AE287" s="1387"/>
      <c r="AF287" s="1387"/>
      <c r="AG287" s="1863"/>
      <c r="AH287" s="1863"/>
      <c r="AI287" s="1863"/>
      <c r="AJ287" s="1863"/>
      <c r="AK287" s="1863"/>
      <c r="AL287" s="1863"/>
      <c r="AM287" s="1863"/>
      <c r="AN287" s="1863"/>
      <c r="AO287" s="1863"/>
      <c r="AP287" s="1863"/>
      <c r="AQ287" s="1863"/>
      <c r="AR287" s="1863"/>
      <c r="AS287" s="1863"/>
      <c r="AT287" s="1863"/>
      <c r="AU287" s="1863"/>
      <c r="AV287" s="1863"/>
      <c r="AW287" s="1863"/>
      <c r="AX287" s="1863"/>
      <c r="AY287" s="1863"/>
      <c r="AZ287" s="1863"/>
      <c r="BA287" s="1863"/>
      <c r="BB287" s="1863"/>
      <c r="BC287" s="1863"/>
      <c r="BD287" s="1863"/>
      <c r="BE287" s="1863"/>
      <c r="BF287" s="1863"/>
      <c r="BG287" s="1863"/>
      <c r="BH287" s="1863"/>
      <c r="BI287" s="1863"/>
      <c r="BJ287" s="1863"/>
      <c r="BK287" s="1863"/>
      <c r="BL287" s="1863"/>
      <c r="BM287" s="1863"/>
      <c r="BN287" s="1863"/>
      <c r="BO287" s="1863"/>
      <c r="BP287" s="1863"/>
      <c r="BQ287" s="1863"/>
      <c r="BR287" s="1863"/>
      <c r="BS287" s="1863"/>
      <c r="BT287" s="1863"/>
      <c r="BU287" s="1863"/>
      <c r="BV287" s="1387"/>
      <c r="BW287" s="1387"/>
      <c r="BX287" s="1387"/>
      <c r="BY287" s="1387"/>
      <c r="BZ287" s="1387"/>
      <c r="CA287" s="1387"/>
      <c r="CB287" s="1387"/>
      <c r="CC287" s="1387"/>
      <c r="CD287" s="1387"/>
      <c r="CE287" s="1387"/>
      <c r="CF287" s="10251"/>
    </row>
    <row customHeight="1" ht="11.25" hidden="1">
      <c r="A288" s="2020"/>
      <c r="B288" s="1863"/>
      <c r="C288" s="1863"/>
      <c r="D288" s="2806"/>
      <c r="E288" s="862"/>
      <c r="F288" s="862">
        <v>0</v>
      </c>
      <c r="G288" s="862"/>
      <c r="H288" s="862"/>
      <c r="I288" s="862"/>
      <c r="J288" s="862"/>
      <c r="K288" s="862"/>
      <c r="L288" s="862"/>
      <c r="M288" s="862"/>
      <c r="N288" s="862"/>
      <c r="O288" s="862"/>
      <c r="P288" s="862"/>
      <c r="Q288" s="862"/>
      <c r="R288" s="862"/>
      <c r="S288" s="863"/>
      <c r="T288" s="945"/>
      <c r="U288" s="2601"/>
      <c r="V288" s="2601"/>
      <c r="W288" s="1863"/>
      <c r="X288" s="1863"/>
      <c r="Y288" s="1863"/>
      <c r="Z288" s="1863"/>
      <c r="AA288" s="1863"/>
      <c r="AB288" s="1387"/>
      <c r="AC288" s="2602"/>
      <c r="AD288" s="856"/>
      <c r="AE288" s="1387"/>
      <c r="AF288" s="1387"/>
      <c r="AG288" s="1863"/>
      <c r="AH288" s="1863"/>
      <c r="AI288" s="1863"/>
      <c r="AJ288" s="1863"/>
      <c r="AK288" s="1863"/>
      <c r="AL288" s="1863"/>
      <c r="AM288" s="1863"/>
      <c r="AN288" s="1863"/>
      <c r="AO288" s="1863"/>
      <c r="AP288" s="1863"/>
      <c r="AQ288" s="1863"/>
      <c r="AR288" s="1863"/>
      <c r="AS288" s="1863"/>
      <c r="AT288" s="1863"/>
      <c r="AU288" s="1863"/>
      <c r="AV288" s="1863"/>
      <c r="AW288" s="1863"/>
      <c r="AX288" s="1863"/>
      <c r="AY288" s="1863"/>
      <c r="AZ288" s="1863"/>
      <c r="BA288" s="1863"/>
      <c r="BB288" s="1863"/>
      <c r="BC288" s="1863"/>
      <c r="BD288" s="1863"/>
      <c r="BE288" s="1863"/>
      <c r="BF288" s="1863"/>
      <c r="BG288" s="1863"/>
      <c r="BH288" s="1863"/>
      <c r="BI288" s="1863"/>
      <c r="BJ288" s="1863"/>
      <c r="BK288" s="1863"/>
      <c r="BL288" s="1863"/>
      <c r="BM288" s="1863"/>
      <c r="BN288" s="1863"/>
      <c r="BO288" s="1863"/>
      <c r="BP288" s="1863"/>
      <c r="BQ288" s="1863"/>
      <c r="BR288" s="1863"/>
      <c r="BS288" s="1863"/>
      <c r="BT288" s="1863"/>
      <c r="BU288" s="1863"/>
      <c r="BV288" s="1863"/>
      <c r="BW288" s="1863"/>
      <c r="BX288" s="1863"/>
      <c r="BY288" s="1863"/>
      <c r="BZ288" s="1863"/>
      <c r="CA288" s="1863"/>
      <c r="CB288" s="1863"/>
      <c r="CC288" s="1863"/>
      <c r="CD288" s="1863"/>
      <c r="CE288" s="1863"/>
      <c r="CF288" s="10251"/>
    </row>
    <row customHeight="1" ht="11.25" hidden="1">
      <c r="A289" s="2033"/>
      <c r="B289" s="1387"/>
      <c r="C289" s="639"/>
      <c r="D289" s="2806"/>
      <c r="E289" s="876" t="s">
        <v>22</v>
      </c>
      <c r="F289" s="1395" t="s">
        <v>22</v>
      </c>
      <c r="G289" s="1395" t="s">
        <v>715</v>
      </c>
      <c r="H289" s="878" t="s">
        <v>22</v>
      </c>
      <c r="I289" s="878"/>
      <c r="J289" s="878"/>
      <c r="K289" s="878"/>
      <c r="L289" s="878"/>
      <c r="M289" s="878"/>
      <c r="N289" s="878"/>
      <c r="O289" s="878"/>
      <c r="P289" s="878"/>
      <c r="Q289" s="878"/>
      <c r="R289" s="879"/>
      <c r="S289" s="880"/>
      <c r="T289" s="945"/>
      <c r="U289" s="2601"/>
      <c r="V289" s="2601"/>
      <c r="W289" s="1387"/>
      <c r="X289" s="1387"/>
      <c r="Y289" s="1387"/>
      <c r="Z289" s="1387"/>
      <c r="AA289" s="1863"/>
      <c r="AB289" s="1387"/>
      <c r="AC289" s="2602"/>
      <c r="AD289" s="856"/>
      <c r="AE289" s="1387"/>
      <c r="AF289" s="1387"/>
      <c r="AG289" s="1863"/>
      <c r="AH289" s="1863"/>
      <c r="AI289" s="1863"/>
      <c r="AJ289" s="1863"/>
      <c r="AK289" s="1863"/>
      <c r="AL289" s="1863"/>
      <c r="AM289" s="1863"/>
      <c r="AN289" s="1863"/>
      <c r="AO289" s="1863"/>
      <c r="AP289" s="1863"/>
      <c r="AQ289" s="1863"/>
      <c r="AR289" s="1863"/>
      <c r="AS289" s="1863"/>
      <c r="AT289" s="1863"/>
      <c r="AU289" s="1863"/>
      <c r="AV289" s="1863"/>
      <c r="AW289" s="1863"/>
      <c r="AX289" s="1863"/>
      <c r="AY289" s="1863"/>
      <c r="AZ289" s="1863"/>
      <c r="BA289" s="1863"/>
      <c r="BB289" s="1863"/>
      <c r="BC289" s="1863"/>
      <c r="BD289" s="1863"/>
      <c r="BE289" s="1863"/>
      <c r="BF289" s="1863"/>
      <c r="BG289" s="1863"/>
      <c r="BH289" s="1863"/>
      <c r="BI289" s="1863"/>
      <c r="BJ289" s="1863"/>
      <c r="BK289" s="1863"/>
      <c r="BL289" s="1863"/>
      <c r="BM289" s="1863"/>
      <c r="BN289" s="1863"/>
      <c r="BO289" s="1863"/>
      <c r="BP289" s="1863"/>
      <c r="BQ289" s="1863"/>
      <c r="BR289" s="1863"/>
      <c r="BS289" s="1863"/>
      <c r="BT289" s="1863"/>
      <c r="BU289" s="1863"/>
      <c r="BV289" s="1387"/>
      <c r="BW289" s="1387"/>
      <c r="BX289" s="1387"/>
      <c r="BY289" s="1387"/>
      <c r="BZ289" s="1387"/>
      <c r="CA289" s="1387"/>
      <c r="CB289" s="1387"/>
      <c r="CC289" s="1387"/>
      <c r="CD289" s="1387"/>
      <c r="CE289" s="1387"/>
      <c r="CF289" s="10251"/>
    </row>
    <row customHeight="1" ht="5.25" hidden="1">
      <c r="A290" s="2020"/>
      <c r="B290" s="1863"/>
      <c r="C290" s="1863"/>
      <c r="D290" s="2806"/>
      <c r="E290" s="1266"/>
      <c r="F290" s="1266"/>
      <c r="G290" s="1266"/>
      <c r="H290" s="1266"/>
      <c r="I290" s="1266"/>
      <c r="J290" s="1266"/>
      <c r="K290" s="1266"/>
      <c r="L290" s="1266"/>
      <c r="M290" s="1266"/>
      <c r="N290" s="1266"/>
      <c r="O290" s="1266"/>
      <c r="P290" s="1266"/>
      <c r="Q290" s="1267"/>
      <c r="R290" s="1268"/>
      <c r="S290" s="1269"/>
      <c r="T290" s="944" t="s">
        <v>712</v>
      </c>
      <c r="U290" s="2601">
        <v>1</v>
      </c>
      <c r="V290" s="2601" t="s">
        <v>675</v>
      </c>
      <c r="W290" s="1863"/>
      <c r="X290" s="1863"/>
      <c r="Y290" s="1863"/>
      <c r="Z290" s="1863"/>
      <c r="AA290" s="1863"/>
      <c r="AB290" s="1863"/>
      <c r="AC290" s="1264"/>
      <c r="AD290" s="1265"/>
      <c r="AE290" s="1863"/>
      <c r="AF290" s="1863"/>
      <c r="AG290" s="1863"/>
      <c r="AH290" s="1863"/>
      <c r="AI290" s="1863"/>
      <c r="AJ290" s="1863"/>
      <c r="AK290" s="1863"/>
      <c r="AL290" s="1863"/>
      <c r="AM290" s="1863"/>
      <c r="AN290" s="1863"/>
      <c r="AO290" s="1863"/>
      <c r="AP290" s="1863"/>
      <c r="AQ290" s="1863"/>
      <c r="AR290" s="1863"/>
      <c r="AS290" s="1863"/>
      <c r="AT290" s="1863"/>
      <c r="AU290" s="1863"/>
      <c r="AV290" s="1863"/>
      <c r="AW290" s="1863"/>
      <c r="AX290" s="1863"/>
      <c r="AY290" s="1863"/>
      <c r="AZ290" s="1863"/>
      <c r="BA290" s="1863"/>
      <c r="BB290" s="1863"/>
      <c r="BC290" s="1863"/>
      <c r="BD290" s="1863"/>
      <c r="BE290" s="1863"/>
      <c r="BF290" s="1863"/>
      <c r="BG290" s="1863"/>
      <c r="BH290" s="1863"/>
      <c r="BI290" s="1863"/>
      <c r="BJ290" s="1863"/>
      <c r="BK290" s="1863"/>
      <c r="BL290" s="1863"/>
      <c r="BM290" s="1863"/>
      <c r="BN290" s="1863"/>
      <c r="BO290" s="1863"/>
      <c r="BP290" s="1863"/>
      <c r="BQ290" s="1863"/>
      <c r="BR290" s="1863"/>
      <c r="BS290" s="1863"/>
      <c r="BT290" s="1863"/>
      <c r="BU290" s="1863"/>
      <c r="BV290" s="1863"/>
      <c r="BW290" s="1863"/>
      <c r="BX290" s="1863"/>
      <c r="BY290" s="1863"/>
      <c r="BZ290" s="1863"/>
      <c r="CA290" s="1863"/>
      <c r="CB290" s="1863"/>
      <c r="CC290" s="1863"/>
      <c r="CD290" s="1863"/>
      <c r="CE290" s="1863"/>
      <c r="CF290" s="10252"/>
    </row>
    <row customHeight="1" ht="5.25" hidden="1">
      <c r="A291" s="2020"/>
      <c r="B291" s="1863"/>
      <c r="C291" s="1863"/>
      <c r="D291" s="2806"/>
      <c r="E291" s="862"/>
      <c r="F291" s="862"/>
      <c r="G291" s="862"/>
      <c r="H291" s="862"/>
      <c r="I291" s="862"/>
      <c r="J291" s="862"/>
      <c r="K291" s="862"/>
      <c r="L291" s="862"/>
      <c r="M291" s="862"/>
      <c r="N291" s="862"/>
      <c r="O291" s="862"/>
      <c r="P291" s="862"/>
      <c r="Q291" s="862"/>
      <c r="R291" s="862"/>
      <c r="S291" s="863"/>
      <c r="T291" s="945"/>
      <c r="U291" s="2601"/>
      <c r="V291" s="2601"/>
      <c r="W291" s="1863"/>
      <c r="X291" s="1863"/>
      <c r="Y291" s="1863"/>
      <c r="Z291" s="1863"/>
      <c r="AA291" s="1863"/>
      <c r="AB291" s="1863"/>
      <c r="AC291" s="1264"/>
      <c r="AD291" s="1265"/>
      <c r="AE291" s="1863"/>
      <c r="AF291" s="1863"/>
      <c r="AG291" s="1863"/>
      <c r="AH291" s="1863"/>
      <c r="AI291" s="1863"/>
      <c r="AJ291" s="1863"/>
      <c r="AK291" s="1863"/>
      <c r="AL291" s="1863"/>
      <c r="AM291" s="1863"/>
      <c r="AN291" s="1863"/>
      <c r="AO291" s="1863"/>
      <c r="AP291" s="1863"/>
      <c r="AQ291" s="1863"/>
      <c r="AR291" s="1863"/>
      <c r="AS291" s="1863"/>
      <c r="AT291" s="1863"/>
      <c r="AU291" s="1863"/>
      <c r="AV291" s="1863"/>
      <c r="AW291" s="1863"/>
      <c r="AX291" s="1863"/>
      <c r="AY291" s="1863"/>
      <c r="AZ291" s="1863"/>
      <c r="BA291" s="1863"/>
      <c r="BB291" s="1863"/>
      <c r="BC291" s="1863"/>
      <c r="BD291" s="1863"/>
      <c r="BE291" s="1863"/>
      <c r="BF291" s="1863"/>
      <c r="BG291" s="1863"/>
      <c r="BH291" s="1863"/>
      <c r="BI291" s="1863"/>
      <c r="BJ291" s="1863"/>
      <c r="BK291" s="1863"/>
      <c r="BL291" s="1863"/>
      <c r="BM291" s="1863"/>
      <c r="BN291" s="1863"/>
      <c r="BO291" s="1863"/>
      <c r="BP291" s="1863"/>
      <c r="BQ291" s="1863"/>
      <c r="BR291" s="1863"/>
      <c r="BS291" s="1863"/>
      <c r="BT291" s="1863"/>
      <c r="BU291" s="1863"/>
      <c r="BV291" s="1863"/>
      <c r="BW291" s="1863"/>
      <c r="BX291" s="1863"/>
      <c r="BY291" s="1863"/>
      <c r="BZ291" s="1863"/>
      <c r="CA291" s="1863"/>
      <c r="CB291" s="1863"/>
      <c r="CC291" s="1863"/>
      <c r="CD291" s="1863"/>
      <c r="CE291" s="1863"/>
      <c r="CF291" s="10252"/>
    </row>
    <row customHeight="1" ht="5.25" hidden="1">
      <c r="A292" s="2020"/>
      <c r="B292" s="1863"/>
      <c r="C292" s="1863"/>
      <c r="D292" s="2807"/>
      <c r="E292" s="1270"/>
      <c r="F292" s="1271"/>
      <c r="G292" s="1271"/>
      <c r="H292" s="1272"/>
      <c r="I292" s="1272"/>
      <c r="J292" s="1272"/>
      <c r="K292" s="1272"/>
      <c r="L292" s="1272"/>
      <c r="M292" s="1272"/>
      <c r="N292" s="1272"/>
      <c r="O292" s="1272"/>
      <c r="P292" s="1272"/>
      <c r="Q292" s="1272"/>
      <c r="R292" s="1173"/>
      <c r="S292" s="1273"/>
      <c r="T292" s="945"/>
      <c r="U292" s="2601"/>
      <c r="V292" s="2601"/>
      <c r="W292" s="1863"/>
      <c r="X292" s="1863"/>
      <c r="Y292" s="1863"/>
      <c r="Z292" s="1863"/>
      <c r="AA292" s="1863"/>
      <c r="AB292" s="1863"/>
      <c r="AC292" s="1264"/>
      <c r="AD292" s="1265"/>
      <c r="AE292" s="1863"/>
      <c r="AF292" s="1863"/>
      <c r="AG292" s="1863"/>
      <c r="AH292" s="1863"/>
      <c r="AI292" s="1863"/>
      <c r="AJ292" s="1863"/>
      <c r="AK292" s="1863"/>
      <c r="AL292" s="1863"/>
      <c r="AM292" s="1863"/>
      <c r="AN292" s="1863"/>
      <c r="AO292" s="1863"/>
      <c r="AP292" s="1863"/>
      <c r="AQ292" s="1863"/>
      <c r="AR292" s="1863"/>
      <c r="AS292" s="1863"/>
      <c r="AT292" s="1863"/>
      <c r="AU292" s="1863"/>
      <c r="AV292" s="1863"/>
      <c r="AW292" s="1863"/>
      <c r="AX292" s="1863"/>
      <c r="AY292" s="1863"/>
      <c r="AZ292" s="1863"/>
      <c r="BA292" s="1863"/>
      <c r="BB292" s="1863"/>
      <c r="BC292" s="1863"/>
      <c r="BD292" s="1863"/>
      <c r="BE292" s="1863"/>
      <c r="BF292" s="1863"/>
      <c r="BG292" s="1863"/>
      <c r="BH292" s="1863"/>
      <c r="BI292" s="1863"/>
      <c r="BJ292" s="1863"/>
      <c r="BK292" s="1863"/>
      <c r="BL292" s="1863"/>
      <c r="BM292" s="1863"/>
      <c r="BN292" s="1863"/>
      <c r="BO292" s="1863"/>
      <c r="BP292" s="1863"/>
      <c r="BQ292" s="1863"/>
      <c r="BR292" s="1863"/>
      <c r="BS292" s="1863"/>
      <c r="BT292" s="1863"/>
      <c r="BU292" s="1863"/>
      <c r="BV292" s="1863"/>
      <c r="BW292" s="1863"/>
      <c r="BX292" s="1863"/>
      <c r="BY292" s="1863"/>
      <c r="BZ292" s="1863"/>
      <c r="CA292" s="1863"/>
      <c r="CB292" s="1863"/>
      <c r="CC292" s="1863"/>
      <c r="CD292" s="1863"/>
      <c r="CE292" s="1863"/>
      <c r="CF292" s="10252"/>
    </row>
    <row customHeight="1" ht="15" hidden="1">
      <c r="A293" s="850" t="s">
        <v>205</v>
      </c>
      <c r="B293" s="851"/>
      <c r="C293" s="851" t="s">
        <v>22</v>
      </c>
      <c r="D293" s="2805" t="s">
        <v>745</v>
      </c>
      <c r="E293" s="2604" t="s">
        <v>111</v>
      </c>
      <c r="F293" s="2605"/>
      <c r="G293" s="2606"/>
      <c r="H293" s="2610" t="str">
        <f>IF(A293="","",INDEX(DIFFERENTIATION_UNMERGE_VD,MATCH(A293,DIFFERENTIATION_ID_DIFF,0)))</f>
        <v>Передача. Тепловая энергия</v>
      </c>
      <c r="I293" s="2610"/>
      <c r="J293" s="2610"/>
      <c r="K293" s="2610"/>
      <c r="L293" s="2610"/>
      <c r="M293" s="2610"/>
      <c r="N293" s="2610"/>
      <c r="O293" s="2610"/>
      <c r="P293" s="2610"/>
      <c r="Q293" s="2610"/>
      <c r="R293" s="2610"/>
      <c r="S293" s="946"/>
      <c r="T293" s="943"/>
      <c r="U293" s="852"/>
      <c r="V293" s="852"/>
      <c r="W293" s="853"/>
      <c r="X293" s="853"/>
      <c r="Y293" s="853"/>
      <c r="Z293" s="853"/>
      <c r="AA293" s="854"/>
      <c r="AB293" s="855"/>
      <c r="AC293" s="2602"/>
      <c r="AD293" s="856"/>
      <c r="AE293" s="857" t="s">
        <v>22</v>
      </c>
      <c r="AF293" s="857"/>
      <c r="AG293" s="858" t="s">
        <v>709</v>
      </c>
      <c r="AH293" s="859">
        <v>3</v>
      </c>
      <c r="AI293" s="852"/>
      <c r="AJ293" s="852"/>
      <c r="AK293" s="852"/>
      <c r="AL293" s="852"/>
      <c r="AM293" s="852"/>
      <c r="AN293" s="852"/>
      <c r="AO293" s="852"/>
      <c r="AP293" s="852"/>
      <c r="AQ293" s="852"/>
      <c r="AR293" s="852"/>
      <c r="AS293" s="852"/>
      <c r="AT293" s="852"/>
      <c r="AU293" s="852"/>
      <c r="AV293" s="852"/>
      <c r="AW293" s="852"/>
      <c r="AX293" s="852"/>
      <c r="AY293" s="852"/>
      <c r="AZ293" s="852"/>
      <c r="BA293" s="852"/>
      <c r="BB293" s="852"/>
      <c r="BC293" s="852"/>
      <c r="BD293" s="852"/>
      <c r="BE293" s="852"/>
      <c r="BF293" s="852"/>
      <c r="BG293" s="852"/>
      <c r="BH293" s="852"/>
      <c r="BI293" s="852"/>
      <c r="BJ293" s="852"/>
      <c r="BK293" s="852"/>
      <c r="BL293" s="852"/>
      <c r="BM293" s="852"/>
      <c r="BN293" s="852"/>
      <c r="BO293" s="852"/>
      <c r="BP293" s="852"/>
      <c r="BQ293" s="852"/>
      <c r="BR293" s="852"/>
      <c r="BS293" s="852"/>
      <c r="BT293" s="852"/>
      <c r="BU293" s="852"/>
      <c r="BV293" s="853"/>
      <c r="BW293" s="853"/>
      <c r="BX293" s="853"/>
      <c r="BY293" s="853"/>
      <c r="BZ293" s="853"/>
      <c r="CA293" s="853"/>
      <c r="CB293" s="853"/>
      <c r="CC293" s="853"/>
      <c r="CD293" s="853"/>
      <c r="CE293" s="853"/>
      <c r="CF293" s="10251"/>
    </row>
    <row customHeight="1" ht="15" hidden="1">
      <c r="A294" s="850"/>
      <c r="B294" s="851"/>
      <c r="C294" s="851"/>
      <c r="D294" s="2806"/>
      <c r="E294" s="2604" t="s">
        <v>664</v>
      </c>
      <c r="F294" s="2605"/>
      <c r="G294" s="2606"/>
      <c r="H294" s="2610" t="str">
        <f>IF(A293="","",INDEX(DIFFERENTIATION_UNMERGE_AREA,MATCH(A293,DIFFERENTIATION_ID_DIFF,0)))</f>
        <v>Территория 2</v>
      </c>
      <c r="I294" s="2610"/>
      <c r="J294" s="2610"/>
      <c r="K294" s="2610"/>
      <c r="L294" s="2610"/>
      <c r="M294" s="2610"/>
      <c r="N294" s="2610"/>
      <c r="O294" s="2610"/>
      <c r="P294" s="2610"/>
      <c r="Q294" s="2610"/>
      <c r="R294" s="2610"/>
      <c r="S294" s="946"/>
      <c r="T294" s="943"/>
      <c r="U294" s="852"/>
      <c r="V294" s="852"/>
      <c r="W294" s="853"/>
      <c r="X294" s="853"/>
      <c r="Y294" s="853"/>
      <c r="Z294" s="853"/>
      <c r="AA294" s="854"/>
      <c r="AB294" s="855"/>
      <c r="AC294" s="2602"/>
      <c r="AD294" s="856"/>
      <c r="AE294" s="857"/>
      <c r="AF294" s="857"/>
      <c r="AG294" s="858"/>
      <c r="AH294" s="859"/>
      <c r="AI294" s="852"/>
      <c r="AJ294" s="852"/>
      <c r="AK294" s="852"/>
      <c r="AL294" s="852"/>
      <c r="AM294" s="852"/>
      <c r="AN294" s="852"/>
      <c r="AO294" s="852"/>
      <c r="AP294" s="852"/>
      <c r="AQ294" s="852"/>
      <c r="AR294" s="852"/>
      <c r="AS294" s="852"/>
      <c r="AT294" s="852"/>
      <c r="AU294" s="852"/>
      <c r="AV294" s="852"/>
      <c r="AW294" s="852"/>
      <c r="AX294" s="852"/>
      <c r="AY294" s="852"/>
      <c r="AZ294" s="852"/>
      <c r="BA294" s="852"/>
      <c r="BB294" s="852"/>
      <c r="BC294" s="852"/>
      <c r="BD294" s="852"/>
      <c r="BE294" s="852"/>
      <c r="BF294" s="852"/>
      <c r="BG294" s="852"/>
      <c r="BH294" s="852"/>
      <c r="BI294" s="852"/>
      <c r="BJ294" s="852"/>
      <c r="BK294" s="852"/>
      <c r="BL294" s="852"/>
      <c r="BM294" s="852"/>
      <c r="BN294" s="852"/>
      <c r="BO294" s="852"/>
      <c r="BP294" s="852"/>
      <c r="BQ294" s="852"/>
      <c r="BR294" s="852"/>
      <c r="BS294" s="852"/>
      <c r="BT294" s="852"/>
      <c r="BU294" s="852"/>
      <c r="BV294" s="853"/>
      <c r="BW294" s="853"/>
      <c r="BX294" s="853"/>
      <c r="BY294" s="853"/>
      <c r="BZ294" s="853"/>
      <c r="CA294" s="853"/>
      <c r="CB294" s="853"/>
      <c r="CC294" s="853"/>
      <c r="CD294" s="853"/>
      <c r="CE294" s="853"/>
      <c r="CF294" s="10251"/>
    </row>
    <row customHeight="1" ht="15" hidden="1">
      <c r="A295" s="850"/>
      <c r="B295" s="851"/>
      <c r="C295" s="851"/>
      <c r="D295" s="2806"/>
      <c r="E295" s="2604" t="s">
        <v>665</v>
      </c>
      <c r="F295" s="2605"/>
      <c r="G295" s="2606"/>
      <c r="H295" s="2610" t="str">
        <f>IF(A293="","",INDEX(DIFFERENTIATION_UNMERGE_SYSTEM,MATCH(A293,DIFFERENTIATION_ID_DIFF,0)))</f>
        <v>Иркутскнефтепродукт, Полярная, 199</v>
      </c>
      <c r="I295" s="2610"/>
      <c r="J295" s="2610"/>
      <c r="K295" s="2610"/>
      <c r="L295" s="2610"/>
      <c r="M295" s="2610"/>
      <c r="N295" s="2610"/>
      <c r="O295" s="2610"/>
      <c r="P295" s="2610"/>
      <c r="Q295" s="2610"/>
      <c r="R295" s="2610"/>
      <c r="S295" s="946"/>
      <c r="T295" s="943"/>
      <c r="U295" s="852"/>
      <c r="V295" s="852"/>
      <c r="W295" s="853"/>
      <c r="X295" s="853"/>
      <c r="Y295" s="853"/>
      <c r="Z295" s="853"/>
      <c r="AA295" s="854"/>
      <c r="AB295" s="855"/>
      <c r="AC295" s="2602"/>
      <c r="AD295" s="856"/>
      <c r="AE295" s="857"/>
      <c r="AF295" s="857"/>
      <c r="AG295" s="858"/>
      <c r="AH295" s="859"/>
      <c r="AI295" s="852"/>
      <c r="AJ295" s="852"/>
      <c r="AK295" s="852"/>
      <c r="AL295" s="852"/>
      <c r="AM295" s="852"/>
      <c r="AN295" s="852"/>
      <c r="AO295" s="852"/>
      <c r="AP295" s="852"/>
      <c r="AQ295" s="852"/>
      <c r="AR295" s="852"/>
      <c r="AS295" s="852"/>
      <c r="AT295" s="852"/>
      <c r="AU295" s="852"/>
      <c r="AV295" s="852"/>
      <c r="AW295" s="852"/>
      <c r="AX295" s="852"/>
      <c r="AY295" s="852"/>
      <c r="AZ295" s="852"/>
      <c r="BA295" s="852"/>
      <c r="BB295" s="852"/>
      <c r="BC295" s="852"/>
      <c r="BD295" s="852"/>
      <c r="BE295" s="852"/>
      <c r="BF295" s="852"/>
      <c r="BG295" s="852"/>
      <c r="BH295" s="852"/>
      <c r="BI295" s="852"/>
      <c r="BJ295" s="852"/>
      <c r="BK295" s="852"/>
      <c r="BL295" s="852"/>
      <c r="BM295" s="852"/>
      <c r="BN295" s="852"/>
      <c r="BO295" s="852"/>
      <c r="BP295" s="852"/>
      <c r="BQ295" s="852"/>
      <c r="BR295" s="852"/>
      <c r="BS295" s="852"/>
      <c r="BT295" s="852"/>
      <c r="BU295" s="852"/>
      <c r="BV295" s="853"/>
      <c r="BW295" s="853"/>
      <c r="BX295" s="853"/>
      <c r="BY295" s="853"/>
      <c r="BZ295" s="853"/>
      <c r="CA295" s="853"/>
      <c r="CB295" s="853"/>
      <c r="CC295" s="853"/>
      <c r="CD295" s="853"/>
      <c r="CE295" s="853"/>
      <c r="CF295" s="10251"/>
    </row>
    <row customHeight="1" ht="24.75" hidden="1">
      <c r="A296" s="2033"/>
      <c r="B296" s="1387"/>
      <c r="C296" s="639"/>
      <c r="D296" s="2806"/>
      <c r="E296" s="2603" t="s">
        <v>710</v>
      </c>
      <c r="F296" s="2603"/>
      <c r="G296" s="2603"/>
      <c r="H296" s="2603"/>
      <c r="I296" s="2603"/>
      <c r="J296" s="2603"/>
      <c r="K296" s="2603"/>
      <c r="L296" s="2603"/>
      <c r="M296" s="2603"/>
      <c r="N296" s="2603"/>
      <c r="O296" s="2603"/>
      <c r="P296" s="2603"/>
      <c r="Q296" s="785">
        <f>SUMIF(T297:T298,"i",Q297:Q298)</f>
        <v>0</v>
      </c>
      <c r="R296" s="1244"/>
      <c r="S296" s="2025" t="s">
        <v>711</v>
      </c>
      <c r="T296" s="944" t="s">
        <v>712</v>
      </c>
      <c r="U296" s="2601">
        <v>1</v>
      </c>
      <c r="V296" s="2601" t="s">
        <v>675</v>
      </c>
      <c r="W296" s="1387"/>
      <c r="X296" s="1387"/>
      <c r="Y296" s="1387"/>
      <c r="Z296" s="1387"/>
      <c r="AA296" s="1863"/>
      <c r="AB296" s="1387"/>
      <c r="AC296" s="2602"/>
      <c r="AD296" s="856"/>
      <c r="AE296" s="1387"/>
      <c r="AF296" s="1387"/>
      <c r="AG296" s="1863"/>
      <c r="AH296" s="1863"/>
      <c r="AI296" s="1863"/>
      <c r="AJ296" s="1863"/>
      <c r="AK296" s="1863"/>
      <c r="AL296" s="1863"/>
      <c r="AM296" s="1863"/>
      <c r="AN296" s="1863"/>
      <c r="AO296" s="1863"/>
      <c r="AP296" s="1863"/>
      <c r="AQ296" s="1863"/>
      <c r="AR296" s="1863"/>
      <c r="AS296" s="1863"/>
      <c r="AT296" s="1863"/>
      <c r="AU296" s="1863"/>
      <c r="AV296" s="1863"/>
      <c r="AW296" s="1863"/>
      <c r="AX296" s="1863"/>
      <c r="AY296" s="1863"/>
      <c r="AZ296" s="1863"/>
      <c r="BA296" s="1863"/>
      <c r="BB296" s="1863"/>
      <c r="BC296" s="1863"/>
      <c r="BD296" s="1863"/>
      <c r="BE296" s="1863"/>
      <c r="BF296" s="1863"/>
      <c r="BG296" s="1863"/>
      <c r="BH296" s="1863"/>
      <c r="BI296" s="1863"/>
      <c r="BJ296" s="1863"/>
      <c r="BK296" s="1863"/>
      <c r="BL296" s="1863"/>
      <c r="BM296" s="1863"/>
      <c r="BN296" s="1863"/>
      <c r="BO296" s="1863"/>
      <c r="BP296" s="1863"/>
      <c r="BQ296" s="1863"/>
      <c r="BR296" s="1863"/>
      <c r="BS296" s="1863"/>
      <c r="BT296" s="1863"/>
      <c r="BU296" s="1863"/>
      <c r="BV296" s="1387"/>
      <c r="BW296" s="1387"/>
      <c r="BX296" s="1387"/>
      <c r="BY296" s="1387"/>
      <c r="BZ296" s="1387"/>
      <c r="CA296" s="1387"/>
      <c r="CB296" s="1387"/>
      <c r="CC296" s="1387"/>
      <c r="CD296" s="1387"/>
      <c r="CE296" s="1387"/>
      <c r="CF296" s="10251"/>
    </row>
    <row customHeight="1" ht="11.25" hidden="1">
      <c r="A297" s="2020"/>
      <c r="B297" s="1863"/>
      <c r="C297" s="1863"/>
      <c r="D297" s="2806"/>
      <c r="E297" s="862"/>
      <c r="F297" s="862">
        <v>0</v>
      </c>
      <c r="G297" s="862"/>
      <c r="H297" s="862"/>
      <c r="I297" s="862"/>
      <c r="J297" s="862"/>
      <c r="K297" s="862"/>
      <c r="L297" s="862"/>
      <c r="M297" s="862"/>
      <c r="N297" s="862"/>
      <c r="O297" s="862"/>
      <c r="P297" s="862"/>
      <c r="Q297" s="862"/>
      <c r="R297" s="862"/>
      <c r="S297" s="863"/>
      <c r="T297" s="945"/>
      <c r="U297" s="2601"/>
      <c r="V297" s="2601"/>
      <c r="W297" s="1863"/>
      <c r="X297" s="1863"/>
      <c r="Y297" s="1863"/>
      <c r="Z297" s="1863"/>
      <c r="AA297" s="1863"/>
      <c r="AB297" s="1387"/>
      <c r="AC297" s="2602"/>
      <c r="AD297" s="856"/>
      <c r="AE297" s="1387"/>
      <c r="AF297" s="1387"/>
      <c r="AG297" s="1863"/>
      <c r="AH297" s="1863"/>
      <c r="AI297" s="1863"/>
      <c r="AJ297" s="1863"/>
      <c r="AK297" s="1863"/>
      <c r="AL297" s="1863"/>
      <c r="AM297" s="1863"/>
      <c r="AN297" s="1863"/>
      <c r="AO297" s="1863"/>
      <c r="AP297" s="1863"/>
      <c r="AQ297" s="1863"/>
      <c r="AR297" s="1863"/>
      <c r="AS297" s="1863"/>
      <c r="AT297" s="1863"/>
      <c r="AU297" s="1863"/>
      <c r="AV297" s="1863"/>
      <c r="AW297" s="1863"/>
      <c r="AX297" s="1863"/>
      <c r="AY297" s="1863"/>
      <c r="AZ297" s="1863"/>
      <c r="BA297" s="1863"/>
      <c r="BB297" s="1863"/>
      <c r="BC297" s="1863"/>
      <c r="BD297" s="1863"/>
      <c r="BE297" s="1863"/>
      <c r="BF297" s="1863"/>
      <c r="BG297" s="1863"/>
      <c r="BH297" s="1863"/>
      <c r="BI297" s="1863"/>
      <c r="BJ297" s="1863"/>
      <c r="BK297" s="1863"/>
      <c r="BL297" s="1863"/>
      <c r="BM297" s="1863"/>
      <c r="BN297" s="1863"/>
      <c r="BO297" s="1863"/>
      <c r="BP297" s="1863"/>
      <c r="BQ297" s="1863"/>
      <c r="BR297" s="1863"/>
      <c r="BS297" s="1863"/>
      <c r="BT297" s="1863"/>
      <c r="BU297" s="1863"/>
      <c r="BV297" s="1863"/>
      <c r="BW297" s="1863"/>
      <c r="BX297" s="1863"/>
      <c r="BY297" s="1863"/>
      <c r="BZ297" s="1863"/>
      <c r="CA297" s="1863"/>
      <c r="CB297" s="1863"/>
      <c r="CC297" s="1863"/>
      <c r="CD297" s="1863"/>
      <c r="CE297" s="1863"/>
      <c r="CF297" s="10251"/>
    </row>
    <row customHeight="1" ht="11.25" hidden="1">
      <c r="A298" s="2033"/>
      <c r="B298" s="1387"/>
      <c r="C298" s="639"/>
      <c r="D298" s="2806"/>
      <c r="E298" s="876" t="s">
        <v>22</v>
      </c>
      <c r="F298" s="1395" t="s">
        <v>22</v>
      </c>
      <c r="G298" s="1395" t="s">
        <v>715</v>
      </c>
      <c r="H298" s="878" t="s">
        <v>22</v>
      </c>
      <c r="I298" s="878"/>
      <c r="J298" s="878"/>
      <c r="K298" s="878"/>
      <c r="L298" s="878"/>
      <c r="M298" s="878"/>
      <c r="N298" s="878"/>
      <c r="O298" s="878"/>
      <c r="P298" s="878"/>
      <c r="Q298" s="878"/>
      <c r="R298" s="879"/>
      <c r="S298" s="880"/>
      <c r="T298" s="945"/>
      <c r="U298" s="2601"/>
      <c r="V298" s="2601"/>
      <c r="W298" s="1387"/>
      <c r="X298" s="1387"/>
      <c r="Y298" s="1387"/>
      <c r="Z298" s="1387"/>
      <c r="AA298" s="1863"/>
      <c r="AB298" s="1387"/>
      <c r="AC298" s="2602"/>
      <c r="AD298" s="856"/>
      <c r="AE298" s="1387"/>
      <c r="AF298" s="1387"/>
      <c r="AG298" s="1863"/>
      <c r="AH298" s="1863"/>
      <c r="AI298" s="1863"/>
      <c r="AJ298" s="1863"/>
      <c r="AK298" s="1863"/>
      <c r="AL298" s="1863"/>
      <c r="AM298" s="1863"/>
      <c r="AN298" s="1863"/>
      <c r="AO298" s="1863"/>
      <c r="AP298" s="1863"/>
      <c r="AQ298" s="1863"/>
      <c r="AR298" s="1863"/>
      <c r="AS298" s="1863"/>
      <c r="AT298" s="1863"/>
      <c r="AU298" s="1863"/>
      <c r="AV298" s="1863"/>
      <c r="AW298" s="1863"/>
      <c r="AX298" s="1863"/>
      <c r="AY298" s="1863"/>
      <c r="AZ298" s="1863"/>
      <c r="BA298" s="1863"/>
      <c r="BB298" s="1863"/>
      <c r="BC298" s="1863"/>
      <c r="BD298" s="1863"/>
      <c r="BE298" s="1863"/>
      <c r="BF298" s="1863"/>
      <c r="BG298" s="1863"/>
      <c r="BH298" s="1863"/>
      <c r="BI298" s="1863"/>
      <c r="BJ298" s="1863"/>
      <c r="BK298" s="1863"/>
      <c r="BL298" s="1863"/>
      <c r="BM298" s="1863"/>
      <c r="BN298" s="1863"/>
      <c r="BO298" s="1863"/>
      <c r="BP298" s="1863"/>
      <c r="BQ298" s="1863"/>
      <c r="BR298" s="1863"/>
      <c r="BS298" s="1863"/>
      <c r="BT298" s="1863"/>
      <c r="BU298" s="1863"/>
      <c r="BV298" s="1387"/>
      <c r="BW298" s="1387"/>
      <c r="BX298" s="1387"/>
      <c r="BY298" s="1387"/>
      <c r="BZ298" s="1387"/>
      <c r="CA298" s="1387"/>
      <c r="CB298" s="1387"/>
      <c r="CC298" s="1387"/>
      <c r="CD298" s="1387"/>
      <c r="CE298" s="1387"/>
      <c r="CF298" s="10251"/>
    </row>
    <row customHeight="1" ht="5.25" hidden="1">
      <c r="A299" s="2020"/>
      <c r="B299" s="1863"/>
      <c r="C299" s="1863"/>
      <c r="D299" s="2806"/>
      <c r="E299" s="1266"/>
      <c r="F299" s="1266"/>
      <c r="G299" s="1266"/>
      <c r="H299" s="1266"/>
      <c r="I299" s="1266"/>
      <c r="J299" s="1266"/>
      <c r="K299" s="1266"/>
      <c r="L299" s="1266"/>
      <c r="M299" s="1266"/>
      <c r="N299" s="1266"/>
      <c r="O299" s="1266"/>
      <c r="P299" s="1266"/>
      <c r="Q299" s="1267"/>
      <c r="R299" s="1268"/>
      <c r="S299" s="1269"/>
      <c r="T299" s="944" t="s">
        <v>712</v>
      </c>
      <c r="U299" s="2601">
        <v>1</v>
      </c>
      <c r="V299" s="2601" t="s">
        <v>675</v>
      </c>
      <c r="W299" s="1863"/>
      <c r="X299" s="1863"/>
      <c r="Y299" s="1863"/>
      <c r="Z299" s="1863"/>
      <c r="AA299" s="1863"/>
      <c r="AB299" s="1863"/>
      <c r="AC299" s="1264"/>
      <c r="AD299" s="1265"/>
      <c r="AE299" s="1863"/>
      <c r="AF299" s="1863"/>
      <c r="AG299" s="1863"/>
      <c r="AH299" s="1863"/>
      <c r="AI299" s="1863"/>
      <c r="AJ299" s="1863"/>
      <c r="AK299" s="1863"/>
      <c r="AL299" s="1863"/>
      <c r="AM299" s="1863"/>
      <c r="AN299" s="1863"/>
      <c r="AO299" s="1863"/>
      <c r="AP299" s="1863"/>
      <c r="AQ299" s="1863"/>
      <c r="AR299" s="1863"/>
      <c r="AS299" s="1863"/>
      <c r="AT299" s="1863"/>
      <c r="AU299" s="1863"/>
      <c r="AV299" s="1863"/>
      <c r="AW299" s="1863"/>
      <c r="AX299" s="1863"/>
      <c r="AY299" s="1863"/>
      <c r="AZ299" s="1863"/>
      <c r="BA299" s="1863"/>
      <c r="BB299" s="1863"/>
      <c r="BC299" s="1863"/>
      <c r="BD299" s="1863"/>
      <c r="BE299" s="1863"/>
      <c r="BF299" s="1863"/>
      <c r="BG299" s="1863"/>
      <c r="BH299" s="1863"/>
      <c r="BI299" s="1863"/>
      <c r="BJ299" s="1863"/>
      <c r="BK299" s="1863"/>
      <c r="BL299" s="1863"/>
      <c r="BM299" s="1863"/>
      <c r="BN299" s="1863"/>
      <c r="BO299" s="1863"/>
      <c r="BP299" s="1863"/>
      <c r="BQ299" s="1863"/>
      <c r="BR299" s="1863"/>
      <c r="BS299" s="1863"/>
      <c r="BT299" s="1863"/>
      <c r="BU299" s="1863"/>
      <c r="BV299" s="1863"/>
      <c r="BW299" s="1863"/>
      <c r="BX299" s="1863"/>
      <c r="BY299" s="1863"/>
      <c r="BZ299" s="1863"/>
      <c r="CA299" s="1863"/>
      <c r="CB299" s="1863"/>
      <c r="CC299" s="1863"/>
      <c r="CD299" s="1863"/>
      <c r="CE299" s="1863"/>
      <c r="CF299" s="10252"/>
    </row>
    <row customHeight="1" ht="5.25" hidden="1">
      <c r="A300" s="2020"/>
      <c r="B300" s="1863"/>
      <c r="C300" s="1863"/>
      <c r="D300" s="2806"/>
      <c r="E300" s="862"/>
      <c r="F300" s="862"/>
      <c r="G300" s="862"/>
      <c r="H300" s="862"/>
      <c r="I300" s="862"/>
      <c r="J300" s="862"/>
      <c r="K300" s="862"/>
      <c r="L300" s="862"/>
      <c r="M300" s="862"/>
      <c r="N300" s="862"/>
      <c r="O300" s="862"/>
      <c r="P300" s="862"/>
      <c r="Q300" s="862"/>
      <c r="R300" s="862"/>
      <c r="S300" s="863"/>
      <c r="T300" s="945"/>
      <c r="U300" s="2601"/>
      <c r="V300" s="2601"/>
      <c r="W300" s="1863"/>
      <c r="X300" s="1863"/>
      <c r="Y300" s="1863"/>
      <c r="Z300" s="1863"/>
      <c r="AA300" s="1863"/>
      <c r="AB300" s="1863"/>
      <c r="AC300" s="1264"/>
      <c r="AD300" s="1265"/>
      <c r="AE300" s="1863"/>
      <c r="AF300" s="1863"/>
      <c r="AG300" s="1863"/>
      <c r="AH300" s="1863"/>
      <c r="AI300" s="1863"/>
      <c r="AJ300" s="1863"/>
      <c r="AK300" s="1863"/>
      <c r="AL300" s="1863"/>
      <c r="AM300" s="1863"/>
      <c r="AN300" s="1863"/>
      <c r="AO300" s="1863"/>
      <c r="AP300" s="1863"/>
      <c r="AQ300" s="1863"/>
      <c r="AR300" s="1863"/>
      <c r="AS300" s="1863"/>
      <c r="AT300" s="1863"/>
      <c r="AU300" s="1863"/>
      <c r="AV300" s="1863"/>
      <c r="AW300" s="1863"/>
      <c r="AX300" s="1863"/>
      <c r="AY300" s="1863"/>
      <c r="AZ300" s="1863"/>
      <c r="BA300" s="1863"/>
      <c r="BB300" s="1863"/>
      <c r="BC300" s="1863"/>
      <c r="BD300" s="1863"/>
      <c r="BE300" s="1863"/>
      <c r="BF300" s="1863"/>
      <c r="BG300" s="1863"/>
      <c r="BH300" s="1863"/>
      <c r="BI300" s="1863"/>
      <c r="BJ300" s="1863"/>
      <c r="BK300" s="1863"/>
      <c r="BL300" s="1863"/>
      <c r="BM300" s="1863"/>
      <c r="BN300" s="1863"/>
      <c r="BO300" s="1863"/>
      <c r="BP300" s="1863"/>
      <c r="BQ300" s="1863"/>
      <c r="BR300" s="1863"/>
      <c r="BS300" s="1863"/>
      <c r="BT300" s="1863"/>
      <c r="BU300" s="1863"/>
      <c r="BV300" s="1863"/>
      <c r="BW300" s="1863"/>
      <c r="BX300" s="1863"/>
      <c r="BY300" s="1863"/>
      <c r="BZ300" s="1863"/>
      <c r="CA300" s="1863"/>
      <c r="CB300" s="1863"/>
      <c r="CC300" s="1863"/>
      <c r="CD300" s="1863"/>
      <c r="CE300" s="1863"/>
      <c r="CF300" s="10252"/>
    </row>
    <row customHeight="1" ht="5.25" hidden="1">
      <c r="A301" s="2020"/>
      <c r="B301" s="1863"/>
      <c r="C301" s="1863"/>
      <c r="D301" s="2807"/>
      <c r="E301" s="1270"/>
      <c r="F301" s="1271"/>
      <c r="G301" s="1271"/>
      <c r="H301" s="1272"/>
      <c r="I301" s="1272"/>
      <c r="J301" s="1272"/>
      <c r="K301" s="1272"/>
      <c r="L301" s="1272"/>
      <c r="M301" s="1272"/>
      <c r="N301" s="1272"/>
      <c r="O301" s="1272"/>
      <c r="P301" s="1272"/>
      <c r="Q301" s="1272"/>
      <c r="R301" s="1173"/>
      <c r="S301" s="1273"/>
      <c r="T301" s="945"/>
      <c r="U301" s="2601"/>
      <c r="V301" s="2601"/>
      <c r="W301" s="1863"/>
      <c r="X301" s="1863"/>
      <c r="Y301" s="1863"/>
      <c r="Z301" s="1863"/>
      <c r="AA301" s="1863"/>
      <c r="AB301" s="1863"/>
      <c r="AC301" s="1264"/>
      <c r="AD301" s="1265"/>
      <c r="AE301" s="1863"/>
      <c r="AF301" s="1863"/>
      <c r="AG301" s="1863"/>
      <c r="AH301" s="1863"/>
      <c r="AI301" s="1863"/>
      <c r="AJ301" s="1863"/>
      <c r="AK301" s="1863"/>
      <c r="AL301" s="1863"/>
      <c r="AM301" s="1863"/>
      <c r="AN301" s="1863"/>
      <c r="AO301" s="1863"/>
      <c r="AP301" s="1863"/>
      <c r="AQ301" s="1863"/>
      <c r="AR301" s="1863"/>
      <c r="AS301" s="1863"/>
      <c r="AT301" s="1863"/>
      <c r="AU301" s="1863"/>
      <c r="AV301" s="1863"/>
      <c r="AW301" s="1863"/>
      <c r="AX301" s="1863"/>
      <c r="AY301" s="1863"/>
      <c r="AZ301" s="1863"/>
      <c r="BA301" s="1863"/>
      <c r="BB301" s="1863"/>
      <c r="BC301" s="1863"/>
      <c r="BD301" s="1863"/>
      <c r="BE301" s="1863"/>
      <c r="BF301" s="1863"/>
      <c r="BG301" s="1863"/>
      <c r="BH301" s="1863"/>
      <c r="BI301" s="1863"/>
      <c r="BJ301" s="1863"/>
      <c r="BK301" s="1863"/>
      <c r="BL301" s="1863"/>
      <c r="BM301" s="1863"/>
      <c r="BN301" s="1863"/>
      <c r="BO301" s="1863"/>
      <c r="BP301" s="1863"/>
      <c r="BQ301" s="1863"/>
      <c r="BR301" s="1863"/>
      <c r="BS301" s="1863"/>
      <c r="BT301" s="1863"/>
      <c r="BU301" s="1863"/>
      <c r="BV301" s="1863"/>
      <c r="BW301" s="1863"/>
      <c r="BX301" s="1863"/>
      <c r="BY301" s="1863"/>
      <c r="BZ301" s="1863"/>
      <c r="CA301" s="1863"/>
      <c r="CB301" s="1863"/>
      <c r="CC301" s="1863"/>
      <c r="CD301" s="1863"/>
      <c r="CE301" s="1863"/>
      <c r="CF301" s="10252"/>
    </row>
    <row customHeight="1" ht="15" hidden="1">
      <c r="A302" s="850" t="s">
        <v>207</v>
      </c>
      <c r="B302" s="851"/>
      <c r="C302" s="851" t="s">
        <v>22</v>
      </c>
      <c r="D302" s="2805" t="s">
        <v>746</v>
      </c>
      <c r="E302" s="2604" t="s">
        <v>111</v>
      </c>
      <c r="F302" s="2605"/>
      <c r="G302" s="2606"/>
      <c r="H302" s="2610" t="str">
        <f>IF(A302="","",INDEX(DIFFERENTIATION_UNMERGE_VD,MATCH(A302,DIFFERENTIATION_ID_DIFF,0)))</f>
        <v>Передача. Тепловая энергия</v>
      </c>
      <c r="I302" s="2610"/>
      <c r="J302" s="2610"/>
      <c r="K302" s="2610"/>
      <c r="L302" s="2610"/>
      <c r="M302" s="2610"/>
      <c r="N302" s="2610"/>
      <c r="O302" s="2610"/>
      <c r="P302" s="2610"/>
      <c r="Q302" s="2610"/>
      <c r="R302" s="2610"/>
      <c r="S302" s="946"/>
      <c r="T302" s="943"/>
      <c r="U302" s="852"/>
      <c r="V302" s="852"/>
      <c r="W302" s="853"/>
      <c r="X302" s="853"/>
      <c r="Y302" s="853"/>
      <c r="Z302" s="853"/>
      <c r="AA302" s="854"/>
      <c r="AB302" s="855"/>
      <c r="AC302" s="2602"/>
      <c r="AD302" s="856"/>
      <c r="AE302" s="857" t="s">
        <v>22</v>
      </c>
      <c r="AF302" s="857"/>
      <c r="AG302" s="858" t="s">
        <v>709</v>
      </c>
      <c r="AH302" s="859">
        <v>3</v>
      </c>
      <c r="AI302" s="852"/>
      <c r="AJ302" s="852"/>
      <c r="AK302" s="852"/>
      <c r="AL302" s="852"/>
      <c r="AM302" s="852"/>
      <c r="AN302" s="852"/>
      <c r="AO302" s="852"/>
      <c r="AP302" s="852"/>
      <c r="AQ302" s="852"/>
      <c r="AR302" s="852"/>
      <c r="AS302" s="852"/>
      <c r="AT302" s="852"/>
      <c r="AU302" s="852"/>
      <c r="AV302" s="852"/>
      <c r="AW302" s="852"/>
      <c r="AX302" s="852"/>
      <c r="AY302" s="852"/>
      <c r="AZ302" s="852"/>
      <c r="BA302" s="852"/>
      <c r="BB302" s="852"/>
      <c r="BC302" s="852"/>
      <c r="BD302" s="852"/>
      <c r="BE302" s="852"/>
      <c r="BF302" s="852"/>
      <c r="BG302" s="852"/>
      <c r="BH302" s="852"/>
      <c r="BI302" s="852"/>
      <c r="BJ302" s="852"/>
      <c r="BK302" s="852"/>
      <c r="BL302" s="852"/>
      <c r="BM302" s="852"/>
      <c r="BN302" s="852"/>
      <c r="BO302" s="852"/>
      <c r="BP302" s="852"/>
      <c r="BQ302" s="852"/>
      <c r="BR302" s="852"/>
      <c r="BS302" s="852"/>
      <c r="BT302" s="852"/>
      <c r="BU302" s="852"/>
      <c r="BV302" s="853"/>
      <c r="BW302" s="853"/>
      <c r="BX302" s="853"/>
      <c r="BY302" s="853"/>
      <c r="BZ302" s="853"/>
      <c r="CA302" s="853"/>
      <c r="CB302" s="853"/>
      <c r="CC302" s="853"/>
      <c r="CD302" s="853"/>
      <c r="CE302" s="853"/>
      <c r="CF302" s="10251"/>
    </row>
    <row customHeight="1" ht="15" hidden="1">
      <c r="A303" s="850"/>
      <c r="B303" s="851"/>
      <c r="C303" s="851"/>
      <c r="D303" s="2806"/>
      <c r="E303" s="2604" t="s">
        <v>664</v>
      </c>
      <c r="F303" s="2605"/>
      <c r="G303" s="2606"/>
      <c r="H303" s="2610" t="str">
        <f>IF(A302="","",INDEX(DIFFERENTIATION_UNMERGE_AREA,MATCH(A302,DIFFERENTIATION_ID_DIFF,0)))</f>
        <v>Территория 2</v>
      </c>
      <c r="I303" s="2610"/>
      <c r="J303" s="2610"/>
      <c r="K303" s="2610"/>
      <c r="L303" s="2610"/>
      <c r="M303" s="2610"/>
      <c r="N303" s="2610"/>
      <c r="O303" s="2610"/>
      <c r="P303" s="2610"/>
      <c r="Q303" s="2610"/>
      <c r="R303" s="2610"/>
      <c r="S303" s="946"/>
      <c r="T303" s="943"/>
      <c r="U303" s="852"/>
      <c r="V303" s="852"/>
      <c r="W303" s="853"/>
      <c r="X303" s="853"/>
      <c r="Y303" s="853"/>
      <c r="Z303" s="853"/>
      <c r="AA303" s="854"/>
      <c r="AB303" s="855"/>
      <c r="AC303" s="2602"/>
      <c r="AD303" s="856"/>
      <c r="AE303" s="857"/>
      <c r="AF303" s="857"/>
      <c r="AG303" s="858"/>
      <c r="AH303" s="859"/>
      <c r="AI303" s="852"/>
      <c r="AJ303" s="852"/>
      <c r="AK303" s="852"/>
      <c r="AL303" s="852"/>
      <c r="AM303" s="852"/>
      <c r="AN303" s="852"/>
      <c r="AO303" s="852"/>
      <c r="AP303" s="852"/>
      <c r="AQ303" s="852"/>
      <c r="AR303" s="852"/>
      <c r="AS303" s="852"/>
      <c r="AT303" s="852"/>
      <c r="AU303" s="852"/>
      <c r="AV303" s="852"/>
      <c r="AW303" s="852"/>
      <c r="AX303" s="852"/>
      <c r="AY303" s="852"/>
      <c r="AZ303" s="852"/>
      <c r="BA303" s="852"/>
      <c r="BB303" s="852"/>
      <c r="BC303" s="852"/>
      <c r="BD303" s="852"/>
      <c r="BE303" s="852"/>
      <c r="BF303" s="852"/>
      <c r="BG303" s="852"/>
      <c r="BH303" s="852"/>
      <c r="BI303" s="852"/>
      <c r="BJ303" s="852"/>
      <c r="BK303" s="852"/>
      <c r="BL303" s="852"/>
      <c r="BM303" s="852"/>
      <c r="BN303" s="852"/>
      <c r="BO303" s="852"/>
      <c r="BP303" s="852"/>
      <c r="BQ303" s="852"/>
      <c r="BR303" s="852"/>
      <c r="BS303" s="852"/>
      <c r="BT303" s="852"/>
      <c r="BU303" s="852"/>
      <c r="BV303" s="853"/>
      <c r="BW303" s="853"/>
      <c r="BX303" s="853"/>
      <c r="BY303" s="853"/>
      <c r="BZ303" s="853"/>
      <c r="CA303" s="853"/>
      <c r="CB303" s="853"/>
      <c r="CC303" s="853"/>
      <c r="CD303" s="853"/>
      <c r="CE303" s="853"/>
      <c r="CF303" s="10251"/>
    </row>
    <row customHeight="1" ht="15" hidden="1">
      <c r="A304" s="850"/>
      <c r="B304" s="851"/>
      <c r="C304" s="851"/>
      <c r="D304" s="2806"/>
      <c r="E304" s="2604" t="s">
        <v>665</v>
      </c>
      <c r="F304" s="2605"/>
      <c r="G304" s="2606"/>
      <c r="H304" s="2610" t="str">
        <f>IF(A302="","",INDEX(DIFFERENTIATION_UNMERGE_SYSTEM,MATCH(A302,DIFFERENTIATION_ID_DIFF,0)))</f>
        <v>РТРС, 4 Советская, 1</v>
      </c>
      <c r="I304" s="2610"/>
      <c r="J304" s="2610"/>
      <c r="K304" s="2610"/>
      <c r="L304" s="2610"/>
      <c r="M304" s="2610"/>
      <c r="N304" s="2610"/>
      <c r="O304" s="2610"/>
      <c r="P304" s="2610"/>
      <c r="Q304" s="2610"/>
      <c r="R304" s="2610"/>
      <c r="S304" s="946"/>
      <c r="T304" s="943"/>
      <c r="U304" s="852"/>
      <c r="V304" s="852"/>
      <c r="W304" s="853"/>
      <c r="X304" s="853"/>
      <c r="Y304" s="853"/>
      <c r="Z304" s="853"/>
      <c r="AA304" s="854"/>
      <c r="AB304" s="855"/>
      <c r="AC304" s="2602"/>
      <c r="AD304" s="856"/>
      <c r="AE304" s="857"/>
      <c r="AF304" s="857"/>
      <c r="AG304" s="858"/>
      <c r="AH304" s="859"/>
      <c r="AI304" s="852"/>
      <c r="AJ304" s="852"/>
      <c r="AK304" s="852"/>
      <c r="AL304" s="852"/>
      <c r="AM304" s="852"/>
      <c r="AN304" s="852"/>
      <c r="AO304" s="852"/>
      <c r="AP304" s="852"/>
      <c r="AQ304" s="852"/>
      <c r="AR304" s="852"/>
      <c r="AS304" s="852"/>
      <c r="AT304" s="852"/>
      <c r="AU304" s="852"/>
      <c r="AV304" s="852"/>
      <c r="AW304" s="852"/>
      <c r="AX304" s="852"/>
      <c r="AY304" s="852"/>
      <c r="AZ304" s="852"/>
      <c r="BA304" s="852"/>
      <c r="BB304" s="852"/>
      <c r="BC304" s="852"/>
      <c r="BD304" s="852"/>
      <c r="BE304" s="852"/>
      <c r="BF304" s="852"/>
      <c r="BG304" s="852"/>
      <c r="BH304" s="852"/>
      <c r="BI304" s="852"/>
      <c r="BJ304" s="852"/>
      <c r="BK304" s="852"/>
      <c r="BL304" s="852"/>
      <c r="BM304" s="852"/>
      <c r="BN304" s="852"/>
      <c r="BO304" s="852"/>
      <c r="BP304" s="852"/>
      <c r="BQ304" s="852"/>
      <c r="BR304" s="852"/>
      <c r="BS304" s="852"/>
      <c r="BT304" s="852"/>
      <c r="BU304" s="852"/>
      <c r="BV304" s="853"/>
      <c r="BW304" s="853"/>
      <c r="BX304" s="853"/>
      <c r="BY304" s="853"/>
      <c r="BZ304" s="853"/>
      <c r="CA304" s="853"/>
      <c r="CB304" s="853"/>
      <c r="CC304" s="853"/>
      <c r="CD304" s="853"/>
      <c r="CE304" s="853"/>
      <c r="CF304" s="10251"/>
    </row>
    <row customHeight="1" ht="24.75" hidden="1">
      <c r="A305" s="2033"/>
      <c r="B305" s="1387"/>
      <c r="C305" s="639"/>
      <c r="D305" s="2806"/>
      <c r="E305" s="2603" t="s">
        <v>710</v>
      </c>
      <c r="F305" s="2603"/>
      <c r="G305" s="2603"/>
      <c r="H305" s="2603"/>
      <c r="I305" s="2603"/>
      <c r="J305" s="2603"/>
      <c r="K305" s="2603"/>
      <c r="L305" s="2603"/>
      <c r="M305" s="2603"/>
      <c r="N305" s="2603"/>
      <c r="O305" s="2603"/>
      <c r="P305" s="2603"/>
      <c r="Q305" s="785">
        <f>SUMIF(T306:T307,"i",Q306:Q307)</f>
        <v>0</v>
      </c>
      <c r="R305" s="1244"/>
      <c r="S305" s="2025" t="s">
        <v>711</v>
      </c>
      <c r="T305" s="944" t="s">
        <v>712</v>
      </c>
      <c r="U305" s="2601">
        <v>1</v>
      </c>
      <c r="V305" s="2601" t="s">
        <v>675</v>
      </c>
      <c r="W305" s="1387"/>
      <c r="X305" s="1387"/>
      <c r="Y305" s="1387"/>
      <c r="Z305" s="1387"/>
      <c r="AA305" s="1863"/>
      <c r="AB305" s="1387"/>
      <c r="AC305" s="2602"/>
      <c r="AD305" s="856"/>
      <c r="AE305" s="1387"/>
      <c r="AF305" s="1387"/>
      <c r="AG305" s="1863"/>
      <c r="AH305" s="1863"/>
      <c r="AI305" s="1863"/>
      <c r="AJ305" s="1863"/>
      <c r="AK305" s="1863"/>
      <c r="AL305" s="1863"/>
      <c r="AM305" s="1863"/>
      <c r="AN305" s="1863"/>
      <c r="AO305" s="1863"/>
      <c r="AP305" s="1863"/>
      <c r="AQ305" s="1863"/>
      <c r="AR305" s="1863"/>
      <c r="AS305" s="1863"/>
      <c r="AT305" s="1863"/>
      <c r="AU305" s="1863"/>
      <c r="AV305" s="1863"/>
      <c r="AW305" s="1863"/>
      <c r="AX305" s="1863"/>
      <c r="AY305" s="1863"/>
      <c r="AZ305" s="1863"/>
      <c r="BA305" s="1863"/>
      <c r="BB305" s="1863"/>
      <c r="BC305" s="1863"/>
      <c r="BD305" s="1863"/>
      <c r="BE305" s="1863"/>
      <c r="BF305" s="1863"/>
      <c r="BG305" s="1863"/>
      <c r="BH305" s="1863"/>
      <c r="BI305" s="1863"/>
      <c r="BJ305" s="1863"/>
      <c r="BK305" s="1863"/>
      <c r="BL305" s="1863"/>
      <c r="BM305" s="1863"/>
      <c r="BN305" s="1863"/>
      <c r="BO305" s="1863"/>
      <c r="BP305" s="1863"/>
      <c r="BQ305" s="1863"/>
      <c r="BR305" s="1863"/>
      <c r="BS305" s="1863"/>
      <c r="BT305" s="1863"/>
      <c r="BU305" s="1863"/>
      <c r="BV305" s="1387"/>
      <c r="BW305" s="1387"/>
      <c r="BX305" s="1387"/>
      <c r="BY305" s="1387"/>
      <c r="BZ305" s="1387"/>
      <c r="CA305" s="1387"/>
      <c r="CB305" s="1387"/>
      <c r="CC305" s="1387"/>
      <c r="CD305" s="1387"/>
      <c r="CE305" s="1387"/>
      <c r="CF305" s="10251"/>
    </row>
    <row customHeight="1" ht="11.25" hidden="1">
      <c r="A306" s="2020"/>
      <c r="B306" s="1863"/>
      <c r="C306" s="1863"/>
      <c r="D306" s="2806"/>
      <c r="E306" s="862"/>
      <c r="F306" s="862">
        <v>0</v>
      </c>
      <c r="G306" s="862"/>
      <c r="H306" s="862"/>
      <c r="I306" s="862"/>
      <c r="J306" s="862"/>
      <c r="K306" s="862"/>
      <c r="L306" s="862"/>
      <c r="M306" s="862"/>
      <c r="N306" s="862"/>
      <c r="O306" s="862"/>
      <c r="P306" s="862"/>
      <c r="Q306" s="862"/>
      <c r="R306" s="862"/>
      <c r="S306" s="863"/>
      <c r="T306" s="945"/>
      <c r="U306" s="2601"/>
      <c r="V306" s="2601"/>
      <c r="W306" s="1863"/>
      <c r="X306" s="1863"/>
      <c r="Y306" s="1863"/>
      <c r="Z306" s="1863"/>
      <c r="AA306" s="1863"/>
      <c r="AB306" s="1387"/>
      <c r="AC306" s="2602"/>
      <c r="AD306" s="856"/>
      <c r="AE306" s="1387"/>
      <c r="AF306" s="1387"/>
      <c r="AG306" s="1863"/>
      <c r="AH306" s="1863"/>
      <c r="AI306" s="1863"/>
      <c r="AJ306" s="1863"/>
      <c r="AK306" s="1863"/>
      <c r="AL306" s="1863"/>
      <c r="AM306" s="1863"/>
      <c r="AN306" s="1863"/>
      <c r="AO306" s="1863"/>
      <c r="AP306" s="1863"/>
      <c r="AQ306" s="1863"/>
      <c r="AR306" s="1863"/>
      <c r="AS306" s="1863"/>
      <c r="AT306" s="1863"/>
      <c r="AU306" s="1863"/>
      <c r="AV306" s="1863"/>
      <c r="AW306" s="1863"/>
      <c r="AX306" s="1863"/>
      <c r="AY306" s="1863"/>
      <c r="AZ306" s="1863"/>
      <c r="BA306" s="1863"/>
      <c r="BB306" s="1863"/>
      <c r="BC306" s="1863"/>
      <c r="BD306" s="1863"/>
      <c r="BE306" s="1863"/>
      <c r="BF306" s="1863"/>
      <c r="BG306" s="1863"/>
      <c r="BH306" s="1863"/>
      <c r="BI306" s="1863"/>
      <c r="BJ306" s="1863"/>
      <c r="BK306" s="1863"/>
      <c r="BL306" s="1863"/>
      <c r="BM306" s="1863"/>
      <c r="BN306" s="1863"/>
      <c r="BO306" s="1863"/>
      <c r="BP306" s="1863"/>
      <c r="BQ306" s="1863"/>
      <c r="BR306" s="1863"/>
      <c r="BS306" s="1863"/>
      <c r="BT306" s="1863"/>
      <c r="BU306" s="1863"/>
      <c r="BV306" s="1863"/>
      <c r="BW306" s="1863"/>
      <c r="BX306" s="1863"/>
      <c r="BY306" s="1863"/>
      <c r="BZ306" s="1863"/>
      <c r="CA306" s="1863"/>
      <c r="CB306" s="1863"/>
      <c r="CC306" s="1863"/>
      <c r="CD306" s="1863"/>
      <c r="CE306" s="1863"/>
      <c r="CF306" s="10251"/>
    </row>
    <row customHeight="1" ht="11.25" hidden="1">
      <c r="A307" s="2033"/>
      <c r="B307" s="1387"/>
      <c r="C307" s="639"/>
      <c r="D307" s="2806"/>
      <c r="E307" s="876" t="s">
        <v>22</v>
      </c>
      <c r="F307" s="1395" t="s">
        <v>22</v>
      </c>
      <c r="G307" s="1395" t="s">
        <v>715</v>
      </c>
      <c r="H307" s="878" t="s">
        <v>22</v>
      </c>
      <c r="I307" s="878"/>
      <c r="J307" s="878"/>
      <c r="K307" s="878"/>
      <c r="L307" s="878"/>
      <c r="M307" s="878"/>
      <c r="N307" s="878"/>
      <c r="O307" s="878"/>
      <c r="P307" s="878"/>
      <c r="Q307" s="878"/>
      <c r="R307" s="879"/>
      <c r="S307" s="880"/>
      <c r="T307" s="945"/>
      <c r="U307" s="2601"/>
      <c r="V307" s="2601"/>
      <c r="W307" s="1387"/>
      <c r="X307" s="1387"/>
      <c r="Y307" s="1387"/>
      <c r="Z307" s="1387"/>
      <c r="AA307" s="1863"/>
      <c r="AB307" s="1387"/>
      <c r="AC307" s="2602"/>
      <c r="AD307" s="856"/>
      <c r="AE307" s="1387"/>
      <c r="AF307" s="1387"/>
      <c r="AG307" s="1863"/>
      <c r="AH307" s="1863"/>
      <c r="AI307" s="1863"/>
      <c r="AJ307" s="1863"/>
      <c r="AK307" s="1863"/>
      <c r="AL307" s="1863"/>
      <c r="AM307" s="1863"/>
      <c r="AN307" s="1863"/>
      <c r="AO307" s="1863"/>
      <c r="AP307" s="1863"/>
      <c r="AQ307" s="1863"/>
      <c r="AR307" s="1863"/>
      <c r="AS307" s="1863"/>
      <c r="AT307" s="1863"/>
      <c r="AU307" s="1863"/>
      <c r="AV307" s="1863"/>
      <c r="AW307" s="1863"/>
      <c r="AX307" s="1863"/>
      <c r="AY307" s="1863"/>
      <c r="AZ307" s="1863"/>
      <c r="BA307" s="1863"/>
      <c r="BB307" s="1863"/>
      <c r="BC307" s="1863"/>
      <c r="BD307" s="1863"/>
      <c r="BE307" s="1863"/>
      <c r="BF307" s="1863"/>
      <c r="BG307" s="1863"/>
      <c r="BH307" s="1863"/>
      <c r="BI307" s="1863"/>
      <c r="BJ307" s="1863"/>
      <c r="BK307" s="1863"/>
      <c r="BL307" s="1863"/>
      <c r="BM307" s="1863"/>
      <c r="BN307" s="1863"/>
      <c r="BO307" s="1863"/>
      <c r="BP307" s="1863"/>
      <c r="BQ307" s="1863"/>
      <c r="BR307" s="1863"/>
      <c r="BS307" s="1863"/>
      <c r="BT307" s="1863"/>
      <c r="BU307" s="1863"/>
      <c r="BV307" s="1387"/>
      <c r="BW307" s="1387"/>
      <c r="BX307" s="1387"/>
      <c r="BY307" s="1387"/>
      <c r="BZ307" s="1387"/>
      <c r="CA307" s="1387"/>
      <c r="CB307" s="1387"/>
      <c r="CC307" s="1387"/>
      <c r="CD307" s="1387"/>
      <c r="CE307" s="1387"/>
      <c r="CF307" s="10251"/>
    </row>
    <row customHeight="1" ht="5.25" hidden="1">
      <c r="A308" s="2020"/>
      <c r="B308" s="1863"/>
      <c r="C308" s="1863"/>
      <c r="D308" s="2806"/>
      <c r="E308" s="1266"/>
      <c r="F308" s="1266"/>
      <c r="G308" s="1266"/>
      <c r="H308" s="1266"/>
      <c r="I308" s="1266"/>
      <c r="J308" s="1266"/>
      <c r="K308" s="1266"/>
      <c r="L308" s="1266"/>
      <c r="M308" s="1266"/>
      <c r="N308" s="1266"/>
      <c r="O308" s="1266"/>
      <c r="P308" s="1266"/>
      <c r="Q308" s="1267"/>
      <c r="R308" s="1268"/>
      <c r="S308" s="1269"/>
      <c r="T308" s="944" t="s">
        <v>712</v>
      </c>
      <c r="U308" s="2601">
        <v>1</v>
      </c>
      <c r="V308" s="2601" t="s">
        <v>675</v>
      </c>
      <c r="W308" s="1863"/>
      <c r="X308" s="1863"/>
      <c r="Y308" s="1863"/>
      <c r="Z308" s="1863"/>
      <c r="AA308" s="1863"/>
      <c r="AB308" s="1863"/>
      <c r="AC308" s="1264"/>
      <c r="AD308" s="1265"/>
      <c r="AE308" s="1863"/>
      <c r="AF308" s="1863"/>
      <c r="AG308" s="1863"/>
      <c r="AH308" s="1863"/>
      <c r="AI308" s="1863"/>
      <c r="AJ308" s="1863"/>
      <c r="AK308" s="1863"/>
      <c r="AL308" s="1863"/>
      <c r="AM308" s="1863"/>
      <c r="AN308" s="1863"/>
      <c r="AO308" s="1863"/>
      <c r="AP308" s="1863"/>
      <c r="AQ308" s="1863"/>
      <c r="AR308" s="1863"/>
      <c r="AS308" s="1863"/>
      <c r="AT308" s="1863"/>
      <c r="AU308" s="1863"/>
      <c r="AV308" s="1863"/>
      <c r="AW308" s="1863"/>
      <c r="AX308" s="1863"/>
      <c r="AY308" s="1863"/>
      <c r="AZ308" s="1863"/>
      <c r="BA308" s="1863"/>
      <c r="BB308" s="1863"/>
      <c r="BC308" s="1863"/>
      <c r="BD308" s="1863"/>
      <c r="BE308" s="1863"/>
      <c r="BF308" s="1863"/>
      <c r="BG308" s="1863"/>
      <c r="BH308" s="1863"/>
      <c r="BI308" s="1863"/>
      <c r="BJ308" s="1863"/>
      <c r="BK308" s="1863"/>
      <c r="BL308" s="1863"/>
      <c r="BM308" s="1863"/>
      <c r="BN308" s="1863"/>
      <c r="BO308" s="1863"/>
      <c r="BP308" s="1863"/>
      <c r="BQ308" s="1863"/>
      <c r="BR308" s="1863"/>
      <c r="BS308" s="1863"/>
      <c r="BT308" s="1863"/>
      <c r="BU308" s="1863"/>
      <c r="BV308" s="1863"/>
      <c r="BW308" s="1863"/>
      <c r="BX308" s="1863"/>
      <c r="BY308" s="1863"/>
      <c r="BZ308" s="1863"/>
      <c r="CA308" s="1863"/>
      <c r="CB308" s="1863"/>
      <c r="CC308" s="1863"/>
      <c r="CD308" s="1863"/>
      <c r="CE308" s="1863"/>
      <c r="CF308" s="10252"/>
    </row>
    <row customHeight="1" ht="5.25" hidden="1">
      <c r="A309" s="2020"/>
      <c r="B309" s="1863"/>
      <c r="C309" s="1863"/>
      <c r="D309" s="2806"/>
      <c r="E309" s="862"/>
      <c r="F309" s="862"/>
      <c r="G309" s="862"/>
      <c r="H309" s="862"/>
      <c r="I309" s="862"/>
      <c r="J309" s="862"/>
      <c r="K309" s="862"/>
      <c r="L309" s="862"/>
      <c r="M309" s="862"/>
      <c r="N309" s="862"/>
      <c r="O309" s="862"/>
      <c r="P309" s="862"/>
      <c r="Q309" s="862"/>
      <c r="R309" s="862"/>
      <c r="S309" s="863"/>
      <c r="T309" s="945"/>
      <c r="U309" s="2601"/>
      <c r="V309" s="2601"/>
      <c r="W309" s="1863"/>
      <c r="X309" s="1863"/>
      <c r="Y309" s="1863"/>
      <c r="Z309" s="1863"/>
      <c r="AA309" s="1863"/>
      <c r="AB309" s="1863"/>
      <c r="AC309" s="1264"/>
      <c r="AD309" s="1265"/>
      <c r="AE309" s="1863"/>
      <c r="AF309" s="1863"/>
      <c r="AG309" s="1863"/>
      <c r="AH309" s="1863"/>
      <c r="AI309" s="1863"/>
      <c r="AJ309" s="1863"/>
      <c r="AK309" s="1863"/>
      <c r="AL309" s="1863"/>
      <c r="AM309" s="1863"/>
      <c r="AN309" s="1863"/>
      <c r="AO309" s="1863"/>
      <c r="AP309" s="1863"/>
      <c r="AQ309" s="1863"/>
      <c r="AR309" s="1863"/>
      <c r="AS309" s="1863"/>
      <c r="AT309" s="1863"/>
      <c r="AU309" s="1863"/>
      <c r="AV309" s="1863"/>
      <c r="AW309" s="1863"/>
      <c r="AX309" s="1863"/>
      <c r="AY309" s="1863"/>
      <c r="AZ309" s="1863"/>
      <c r="BA309" s="1863"/>
      <c r="BB309" s="1863"/>
      <c r="BC309" s="1863"/>
      <c r="BD309" s="1863"/>
      <c r="BE309" s="1863"/>
      <c r="BF309" s="1863"/>
      <c r="BG309" s="1863"/>
      <c r="BH309" s="1863"/>
      <c r="BI309" s="1863"/>
      <c r="BJ309" s="1863"/>
      <c r="BK309" s="1863"/>
      <c r="BL309" s="1863"/>
      <c r="BM309" s="1863"/>
      <c r="BN309" s="1863"/>
      <c r="BO309" s="1863"/>
      <c r="BP309" s="1863"/>
      <c r="BQ309" s="1863"/>
      <c r="BR309" s="1863"/>
      <c r="BS309" s="1863"/>
      <c r="BT309" s="1863"/>
      <c r="BU309" s="1863"/>
      <c r="BV309" s="1863"/>
      <c r="BW309" s="1863"/>
      <c r="BX309" s="1863"/>
      <c r="BY309" s="1863"/>
      <c r="BZ309" s="1863"/>
      <c r="CA309" s="1863"/>
      <c r="CB309" s="1863"/>
      <c r="CC309" s="1863"/>
      <c r="CD309" s="1863"/>
      <c r="CE309" s="1863"/>
      <c r="CF309" s="10252"/>
    </row>
    <row customHeight="1" ht="5.25" hidden="1">
      <c r="A310" s="2020"/>
      <c r="B310" s="1863"/>
      <c r="C310" s="1863"/>
      <c r="D310" s="2807"/>
      <c r="E310" s="1270"/>
      <c r="F310" s="1271"/>
      <c r="G310" s="1271"/>
      <c r="H310" s="1272"/>
      <c r="I310" s="1272"/>
      <c r="J310" s="1272"/>
      <c r="K310" s="1272"/>
      <c r="L310" s="1272"/>
      <c r="M310" s="1272"/>
      <c r="N310" s="1272"/>
      <c r="O310" s="1272"/>
      <c r="P310" s="1272"/>
      <c r="Q310" s="1272"/>
      <c r="R310" s="1173"/>
      <c r="S310" s="1273"/>
      <c r="T310" s="945"/>
      <c r="U310" s="2601"/>
      <c r="V310" s="2601"/>
      <c r="W310" s="1863"/>
      <c r="X310" s="1863"/>
      <c r="Y310" s="1863"/>
      <c r="Z310" s="1863"/>
      <c r="AA310" s="1863"/>
      <c r="AB310" s="1863"/>
      <c r="AC310" s="1264"/>
      <c r="AD310" s="1265"/>
      <c r="AE310" s="1863"/>
      <c r="AF310" s="1863"/>
      <c r="AG310" s="1863"/>
      <c r="AH310" s="1863"/>
      <c r="AI310" s="1863"/>
      <c r="AJ310" s="1863"/>
      <c r="AK310" s="1863"/>
      <c r="AL310" s="1863"/>
      <c r="AM310" s="1863"/>
      <c r="AN310" s="1863"/>
      <c r="AO310" s="1863"/>
      <c r="AP310" s="1863"/>
      <c r="AQ310" s="1863"/>
      <c r="AR310" s="1863"/>
      <c r="AS310" s="1863"/>
      <c r="AT310" s="1863"/>
      <c r="AU310" s="1863"/>
      <c r="AV310" s="1863"/>
      <c r="AW310" s="1863"/>
      <c r="AX310" s="1863"/>
      <c r="AY310" s="1863"/>
      <c r="AZ310" s="1863"/>
      <c r="BA310" s="1863"/>
      <c r="BB310" s="1863"/>
      <c r="BC310" s="1863"/>
      <c r="BD310" s="1863"/>
      <c r="BE310" s="1863"/>
      <c r="BF310" s="1863"/>
      <c r="BG310" s="1863"/>
      <c r="BH310" s="1863"/>
      <c r="BI310" s="1863"/>
      <c r="BJ310" s="1863"/>
      <c r="BK310" s="1863"/>
      <c r="BL310" s="1863"/>
      <c r="BM310" s="1863"/>
      <c r="BN310" s="1863"/>
      <c r="BO310" s="1863"/>
      <c r="BP310" s="1863"/>
      <c r="BQ310" s="1863"/>
      <c r="BR310" s="1863"/>
      <c r="BS310" s="1863"/>
      <c r="BT310" s="1863"/>
      <c r="BU310" s="1863"/>
      <c r="BV310" s="1863"/>
      <c r="BW310" s="1863"/>
      <c r="BX310" s="1863"/>
      <c r="BY310" s="1863"/>
      <c r="BZ310" s="1863"/>
      <c r="CA310" s="1863"/>
      <c r="CB310" s="1863"/>
      <c r="CC310" s="1863"/>
      <c r="CD310" s="1863"/>
      <c r="CE310" s="1863"/>
      <c r="CF310" s="10252"/>
    </row>
    <row customHeight="1" ht="15" hidden="1">
      <c r="A311" s="850" t="s">
        <v>138</v>
      </c>
      <c r="B311" s="851"/>
      <c r="C311" s="851" t="s">
        <v>22</v>
      </c>
      <c r="D311" s="2805" t="s">
        <v>747</v>
      </c>
      <c r="E311" s="2604" t="s">
        <v>111</v>
      </c>
      <c r="F311" s="2605"/>
      <c r="G311" s="2606"/>
      <c r="H311" s="2610" t="str">
        <f>IF(A311="","",INDEX(DIFFERENTIATION_UNMERGE_VD,MATCH(A311,DIFFERENTIATION_ID_DIFF,0)))</f>
        <v>Производство тепловой энергии. Некомбинированная выработка</v>
      </c>
      <c r="I311" s="2610"/>
      <c r="J311" s="2610"/>
      <c r="K311" s="2610"/>
      <c r="L311" s="2610"/>
      <c r="M311" s="2610"/>
      <c r="N311" s="2610"/>
      <c r="O311" s="2610"/>
      <c r="P311" s="2610"/>
      <c r="Q311" s="2610"/>
      <c r="R311" s="2610"/>
      <c r="S311" s="946"/>
      <c r="T311" s="943"/>
      <c r="U311" s="852"/>
      <c r="V311" s="852"/>
      <c r="W311" s="853"/>
      <c r="X311" s="853"/>
      <c r="Y311" s="853"/>
      <c r="Z311" s="853"/>
      <c r="AA311" s="854"/>
      <c r="AB311" s="855"/>
      <c r="AC311" s="2602"/>
      <c r="AD311" s="856"/>
      <c r="AE311" s="857" t="s">
        <v>22</v>
      </c>
      <c r="AF311" s="857"/>
      <c r="AG311" s="858" t="s">
        <v>709</v>
      </c>
      <c r="AH311" s="859">
        <v>3</v>
      </c>
      <c r="AI311" s="852"/>
      <c r="AJ311" s="852"/>
      <c r="AK311" s="852"/>
      <c r="AL311" s="852"/>
      <c r="AM311" s="852"/>
      <c r="AN311" s="852"/>
      <c r="AO311" s="852"/>
      <c r="AP311" s="852"/>
      <c r="AQ311" s="852"/>
      <c r="AR311" s="852"/>
      <c r="AS311" s="852"/>
      <c r="AT311" s="852"/>
      <c r="AU311" s="852"/>
      <c r="AV311" s="852"/>
      <c r="AW311" s="852"/>
      <c r="AX311" s="852"/>
      <c r="AY311" s="852"/>
      <c r="AZ311" s="852"/>
      <c r="BA311" s="852"/>
      <c r="BB311" s="852"/>
      <c r="BC311" s="852"/>
      <c r="BD311" s="852"/>
      <c r="BE311" s="852"/>
      <c r="BF311" s="852"/>
      <c r="BG311" s="852"/>
      <c r="BH311" s="852"/>
      <c r="BI311" s="852"/>
      <c r="BJ311" s="852"/>
      <c r="BK311" s="852"/>
      <c r="BL311" s="852"/>
      <c r="BM311" s="852"/>
      <c r="BN311" s="852"/>
      <c r="BO311" s="852"/>
      <c r="BP311" s="852"/>
      <c r="BQ311" s="852"/>
      <c r="BR311" s="852"/>
      <c r="BS311" s="852"/>
      <c r="BT311" s="852"/>
      <c r="BU311" s="852"/>
      <c r="BV311" s="853"/>
      <c r="BW311" s="853"/>
      <c r="BX311" s="853"/>
      <c r="BY311" s="853"/>
      <c r="BZ311" s="853"/>
      <c r="CA311" s="853"/>
      <c r="CB311" s="853"/>
      <c r="CC311" s="853"/>
      <c r="CD311" s="853"/>
      <c r="CE311" s="853"/>
      <c r="CF311" s="10251"/>
    </row>
    <row customHeight="1" ht="15" hidden="1">
      <c r="A312" s="850"/>
      <c r="B312" s="851"/>
      <c r="C312" s="851"/>
      <c r="D312" s="2806"/>
      <c r="E312" s="2604" t="s">
        <v>664</v>
      </c>
      <c r="F312" s="2605"/>
      <c r="G312" s="2606"/>
      <c r="H312" s="2610" t="str">
        <f>IF(A311="","",INDEX(DIFFERENTIATION_UNMERGE_AREA,MATCH(A311,DIFFERENTIATION_ID_DIFF,0)))</f>
        <v>Территория 2</v>
      </c>
      <c r="I312" s="2610"/>
      <c r="J312" s="2610"/>
      <c r="K312" s="2610"/>
      <c r="L312" s="2610"/>
      <c r="M312" s="2610"/>
      <c r="N312" s="2610"/>
      <c r="O312" s="2610"/>
      <c r="P312" s="2610"/>
      <c r="Q312" s="2610"/>
      <c r="R312" s="2610"/>
      <c r="S312" s="946"/>
      <c r="T312" s="943"/>
      <c r="U312" s="852"/>
      <c r="V312" s="852"/>
      <c r="W312" s="853"/>
      <c r="X312" s="853"/>
      <c r="Y312" s="853"/>
      <c r="Z312" s="853"/>
      <c r="AA312" s="854"/>
      <c r="AB312" s="855"/>
      <c r="AC312" s="2602"/>
      <c r="AD312" s="856"/>
      <c r="AE312" s="857"/>
      <c r="AF312" s="857"/>
      <c r="AG312" s="858"/>
      <c r="AH312" s="859"/>
      <c r="AI312" s="852"/>
      <c r="AJ312" s="852"/>
      <c r="AK312" s="852"/>
      <c r="AL312" s="852"/>
      <c r="AM312" s="852"/>
      <c r="AN312" s="852"/>
      <c r="AO312" s="852"/>
      <c r="AP312" s="852"/>
      <c r="AQ312" s="852"/>
      <c r="AR312" s="852"/>
      <c r="AS312" s="852"/>
      <c r="AT312" s="852"/>
      <c r="AU312" s="852"/>
      <c r="AV312" s="852"/>
      <c r="AW312" s="852"/>
      <c r="AX312" s="852"/>
      <c r="AY312" s="852"/>
      <c r="AZ312" s="852"/>
      <c r="BA312" s="852"/>
      <c r="BB312" s="852"/>
      <c r="BC312" s="852"/>
      <c r="BD312" s="852"/>
      <c r="BE312" s="852"/>
      <c r="BF312" s="852"/>
      <c r="BG312" s="852"/>
      <c r="BH312" s="852"/>
      <c r="BI312" s="852"/>
      <c r="BJ312" s="852"/>
      <c r="BK312" s="852"/>
      <c r="BL312" s="852"/>
      <c r="BM312" s="852"/>
      <c r="BN312" s="852"/>
      <c r="BO312" s="852"/>
      <c r="BP312" s="852"/>
      <c r="BQ312" s="852"/>
      <c r="BR312" s="852"/>
      <c r="BS312" s="852"/>
      <c r="BT312" s="852"/>
      <c r="BU312" s="852"/>
      <c r="BV312" s="853"/>
      <c r="BW312" s="853"/>
      <c r="BX312" s="853"/>
      <c r="BY312" s="853"/>
      <c r="BZ312" s="853"/>
      <c r="CA312" s="853"/>
      <c r="CB312" s="853"/>
      <c r="CC312" s="853"/>
      <c r="CD312" s="853"/>
      <c r="CE312" s="853"/>
      <c r="CF312" s="10251"/>
    </row>
    <row customHeight="1" ht="15" hidden="1">
      <c r="A313" s="850"/>
      <c r="B313" s="851"/>
      <c r="C313" s="851"/>
      <c r="D313" s="2806"/>
      <c r="E313" s="2604" t="s">
        <v>665</v>
      </c>
      <c r="F313" s="2605"/>
      <c r="G313" s="2606"/>
      <c r="H313" s="2610" t="str">
        <f>IF(A311="","",INDEX(DIFFERENTIATION_UNMERGE_SYSTEM,MATCH(A311,DIFFERENTIATION_ID_DIFF,0)))</f>
        <v>Баррикад 159</v>
      </c>
      <c r="I313" s="2610"/>
      <c r="J313" s="2610"/>
      <c r="K313" s="2610"/>
      <c r="L313" s="2610"/>
      <c r="M313" s="2610"/>
      <c r="N313" s="2610"/>
      <c r="O313" s="2610"/>
      <c r="P313" s="2610"/>
      <c r="Q313" s="2610"/>
      <c r="R313" s="2610"/>
      <c r="S313" s="946"/>
      <c r="T313" s="943"/>
      <c r="U313" s="852"/>
      <c r="V313" s="852"/>
      <c r="W313" s="853"/>
      <c r="X313" s="853"/>
      <c r="Y313" s="853"/>
      <c r="Z313" s="853"/>
      <c r="AA313" s="854"/>
      <c r="AB313" s="855"/>
      <c r="AC313" s="2602"/>
      <c r="AD313" s="856"/>
      <c r="AE313" s="857"/>
      <c r="AF313" s="857"/>
      <c r="AG313" s="858"/>
      <c r="AH313" s="859"/>
      <c r="AI313" s="852"/>
      <c r="AJ313" s="852"/>
      <c r="AK313" s="852"/>
      <c r="AL313" s="852"/>
      <c r="AM313" s="852"/>
      <c r="AN313" s="852"/>
      <c r="AO313" s="852"/>
      <c r="AP313" s="852"/>
      <c r="AQ313" s="852"/>
      <c r="AR313" s="852"/>
      <c r="AS313" s="852"/>
      <c r="AT313" s="852"/>
      <c r="AU313" s="852"/>
      <c r="AV313" s="852"/>
      <c r="AW313" s="852"/>
      <c r="AX313" s="852"/>
      <c r="AY313" s="852"/>
      <c r="AZ313" s="852"/>
      <c r="BA313" s="852"/>
      <c r="BB313" s="852"/>
      <c r="BC313" s="852"/>
      <c r="BD313" s="852"/>
      <c r="BE313" s="852"/>
      <c r="BF313" s="852"/>
      <c r="BG313" s="852"/>
      <c r="BH313" s="852"/>
      <c r="BI313" s="852"/>
      <c r="BJ313" s="852"/>
      <c r="BK313" s="852"/>
      <c r="BL313" s="852"/>
      <c r="BM313" s="852"/>
      <c r="BN313" s="852"/>
      <c r="BO313" s="852"/>
      <c r="BP313" s="852"/>
      <c r="BQ313" s="852"/>
      <c r="BR313" s="852"/>
      <c r="BS313" s="852"/>
      <c r="BT313" s="852"/>
      <c r="BU313" s="852"/>
      <c r="BV313" s="853"/>
      <c r="BW313" s="853"/>
      <c r="BX313" s="853"/>
      <c r="BY313" s="853"/>
      <c r="BZ313" s="853"/>
      <c r="CA313" s="853"/>
      <c r="CB313" s="853"/>
      <c r="CC313" s="853"/>
      <c r="CD313" s="853"/>
      <c r="CE313" s="853"/>
      <c r="CF313" s="10251"/>
    </row>
    <row customHeight="1" ht="24.75" hidden="1">
      <c r="A314" s="2033"/>
      <c r="B314" s="1387"/>
      <c r="C314" s="639"/>
      <c r="D314" s="2806"/>
      <c r="E314" s="2603" t="s">
        <v>710</v>
      </c>
      <c r="F314" s="2603"/>
      <c r="G314" s="2603"/>
      <c r="H314" s="2603"/>
      <c r="I314" s="2603"/>
      <c r="J314" s="2603"/>
      <c r="K314" s="2603"/>
      <c r="L314" s="2603"/>
      <c r="M314" s="2603"/>
      <c r="N314" s="2603"/>
      <c r="O314" s="2603"/>
      <c r="P314" s="2603"/>
      <c r="Q314" s="785">
        <f>SUMIF(T315:T316,"i",Q315:Q316)</f>
        <v>0</v>
      </c>
      <c r="R314" s="1244"/>
      <c r="S314" s="2025" t="s">
        <v>711</v>
      </c>
      <c r="T314" s="944" t="s">
        <v>712</v>
      </c>
      <c r="U314" s="2601">
        <v>1</v>
      </c>
      <c r="V314" s="2601" t="s">
        <v>675</v>
      </c>
      <c r="W314" s="1387"/>
      <c r="X314" s="1387"/>
      <c r="Y314" s="1387"/>
      <c r="Z314" s="1387"/>
      <c r="AA314" s="1863"/>
      <c r="AB314" s="1387"/>
      <c r="AC314" s="2602"/>
      <c r="AD314" s="856"/>
      <c r="AE314" s="1387"/>
      <c r="AF314" s="1387"/>
      <c r="AG314" s="1863"/>
      <c r="AH314" s="1863"/>
      <c r="AI314" s="1863"/>
      <c r="AJ314" s="1863"/>
      <c r="AK314" s="1863"/>
      <c r="AL314" s="1863"/>
      <c r="AM314" s="1863"/>
      <c r="AN314" s="1863"/>
      <c r="AO314" s="1863"/>
      <c r="AP314" s="1863"/>
      <c r="AQ314" s="1863"/>
      <c r="AR314" s="1863"/>
      <c r="AS314" s="1863"/>
      <c r="AT314" s="1863"/>
      <c r="AU314" s="1863"/>
      <c r="AV314" s="1863"/>
      <c r="AW314" s="1863"/>
      <c r="AX314" s="1863"/>
      <c r="AY314" s="1863"/>
      <c r="AZ314" s="1863"/>
      <c r="BA314" s="1863"/>
      <c r="BB314" s="1863"/>
      <c r="BC314" s="1863"/>
      <c r="BD314" s="1863"/>
      <c r="BE314" s="1863"/>
      <c r="BF314" s="1863"/>
      <c r="BG314" s="1863"/>
      <c r="BH314" s="1863"/>
      <c r="BI314" s="1863"/>
      <c r="BJ314" s="1863"/>
      <c r="BK314" s="1863"/>
      <c r="BL314" s="1863"/>
      <c r="BM314" s="1863"/>
      <c r="BN314" s="1863"/>
      <c r="BO314" s="1863"/>
      <c r="BP314" s="1863"/>
      <c r="BQ314" s="1863"/>
      <c r="BR314" s="1863"/>
      <c r="BS314" s="1863"/>
      <c r="BT314" s="1863"/>
      <c r="BU314" s="1863"/>
      <c r="BV314" s="1387"/>
      <c r="BW314" s="1387"/>
      <c r="BX314" s="1387"/>
      <c r="BY314" s="1387"/>
      <c r="BZ314" s="1387"/>
      <c r="CA314" s="1387"/>
      <c r="CB314" s="1387"/>
      <c r="CC314" s="1387"/>
      <c r="CD314" s="1387"/>
      <c r="CE314" s="1387"/>
      <c r="CF314" s="10251"/>
    </row>
    <row customHeight="1" ht="11.25" hidden="1">
      <c r="A315" s="2020"/>
      <c r="B315" s="1863"/>
      <c r="C315" s="1863"/>
      <c r="D315" s="2806"/>
      <c r="E315" s="862"/>
      <c r="F315" s="862">
        <v>0</v>
      </c>
      <c r="G315" s="862"/>
      <c r="H315" s="862"/>
      <c r="I315" s="862"/>
      <c r="J315" s="862"/>
      <c r="K315" s="862"/>
      <c r="L315" s="862"/>
      <c r="M315" s="862"/>
      <c r="N315" s="862"/>
      <c r="O315" s="862"/>
      <c r="P315" s="862"/>
      <c r="Q315" s="862"/>
      <c r="R315" s="862"/>
      <c r="S315" s="863"/>
      <c r="T315" s="945"/>
      <c r="U315" s="2601"/>
      <c r="V315" s="2601"/>
      <c r="W315" s="1863"/>
      <c r="X315" s="1863"/>
      <c r="Y315" s="1863"/>
      <c r="Z315" s="1863"/>
      <c r="AA315" s="1863"/>
      <c r="AB315" s="1387"/>
      <c r="AC315" s="2602"/>
      <c r="AD315" s="856"/>
      <c r="AE315" s="1387"/>
      <c r="AF315" s="1387"/>
      <c r="AG315" s="1863"/>
      <c r="AH315" s="1863"/>
      <c r="AI315" s="1863"/>
      <c r="AJ315" s="1863"/>
      <c r="AK315" s="1863"/>
      <c r="AL315" s="1863"/>
      <c r="AM315" s="1863"/>
      <c r="AN315" s="1863"/>
      <c r="AO315" s="1863"/>
      <c r="AP315" s="1863"/>
      <c r="AQ315" s="1863"/>
      <c r="AR315" s="1863"/>
      <c r="AS315" s="1863"/>
      <c r="AT315" s="1863"/>
      <c r="AU315" s="1863"/>
      <c r="AV315" s="1863"/>
      <c r="AW315" s="1863"/>
      <c r="AX315" s="1863"/>
      <c r="AY315" s="1863"/>
      <c r="AZ315" s="1863"/>
      <c r="BA315" s="1863"/>
      <c r="BB315" s="1863"/>
      <c r="BC315" s="1863"/>
      <c r="BD315" s="1863"/>
      <c r="BE315" s="1863"/>
      <c r="BF315" s="1863"/>
      <c r="BG315" s="1863"/>
      <c r="BH315" s="1863"/>
      <c r="BI315" s="1863"/>
      <c r="BJ315" s="1863"/>
      <c r="BK315" s="1863"/>
      <c r="BL315" s="1863"/>
      <c r="BM315" s="1863"/>
      <c r="BN315" s="1863"/>
      <c r="BO315" s="1863"/>
      <c r="BP315" s="1863"/>
      <c r="BQ315" s="1863"/>
      <c r="BR315" s="1863"/>
      <c r="BS315" s="1863"/>
      <c r="BT315" s="1863"/>
      <c r="BU315" s="1863"/>
      <c r="BV315" s="1863"/>
      <c r="BW315" s="1863"/>
      <c r="BX315" s="1863"/>
      <c r="BY315" s="1863"/>
      <c r="BZ315" s="1863"/>
      <c r="CA315" s="1863"/>
      <c r="CB315" s="1863"/>
      <c r="CC315" s="1863"/>
      <c r="CD315" s="1863"/>
      <c r="CE315" s="1863"/>
      <c r="CF315" s="10251"/>
    </row>
    <row customHeight="1" ht="11.25" hidden="1">
      <c r="A316" s="2033"/>
      <c r="B316" s="1387"/>
      <c r="C316" s="639"/>
      <c r="D316" s="2806"/>
      <c r="E316" s="876" t="s">
        <v>22</v>
      </c>
      <c r="F316" s="1395" t="s">
        <v>22</v>
      </c>
      <c r="G316" s="1395" t="s">
        <v>715</v>
      </c>
      <c r="H316" s="878" t="s">
        <v>22</v>
      </c>
      <c r="I316" s="878"/>
      <c r="J316" s="878"/>
      <c r="K316" s="878"/>
      <c r="L316" s="878"/>
      <c r="M316" s="878"/>
      <c r="N316" s="878"/>
      <c r="O316" s="878"/>
      <c r="P316" s="878"/>
      <c r="Q316" s="878"/>
      <c r="R316" s="879"/>
      <c r="S316" s="880"/>
      <c r="T316" s="945"/>
      <c r="U316" s="2601"/>
      <c r="V316" s="2601"/>
      <c r="W316" s="1387"/>
      <c r="X316" s="1387"/>
      <c r="Y316" s="1387"/>
      <c r="Z316" s="1387"/>
      <c r="AA316" s="1863"/>
      <c r="AB316" s="1387"/>
      <c r="AC316" s="2602"/>
      <c r="AD316" s="856"/>
      <c r="AE316" s="1387"/>
      <c r="AF316" s="1387"/>
      <c r="AG316" s="1863"/>
      <c r="AH316" s="1863"/>
      <c r="AI316" s="1863"/>
      <c r="AJ316" s="1863"/>
      <c r="AK316" s="1863"/>
      <c r="AL316" s="1863"/>
      <c r="AM316" s="1863"/>
      <c r="AN316" s="1863"/>
      <c r="AO316" s="1863"/>
      <c r="AP316" s="1863"/>
      <c r="AQ316" s="1863"/>
      <c r="AR316" s="1863"/>
      <c r="AS316" s="1863"/>
      <c r="AT316" s="1863"/>
      <c r="AU316" s="1863"/>
      <c r="AV316" s="1863"/>
      <c r="AW316" s="1863"/>
      <c r="AX316" s="1863"/>
      <c r="AY316" s="1863"/>
      <c r="AZ316" s="1863"/>
      <c r="BA316" s="1863"/>
      <c r="BB316" s="1863"/>
      <c r="BC316" s="1863"/>
      <c r="BD316" s="1863"/>
      <c r="BE316" s="1863"/>
      <c r="BF316" s="1863"/>
      <c r="BG316" s="1863"/>
      <c r="BH316" s="1863"/>
      <c r="BI316" s="1863"/>
      <c r="BJ316" s="1863"/>
      <c r="BK316" s="1863"/>
      <c r="BL316" s="1863"/>
      <c r="BM316" s="1863"/>
      <c r="BN316" s="1863"/>
      <c r="BO316" s="1863"/>
      <c r="BP316" s="1863"/>
      <c r="BQ316" s="1863"/>
      <c r="BR316" s="1863"/>
      <c r="BS316" s="1863"/>
      <c r="BT316" s="1863"/>
      <c r="BU316" s="1863"/>
      <c r="BV316" s="1387"/>
      <c r="BW316" s="1387"/>
      <c r="BX316" s="1387"/>
      <c r="BY316" s="1387"/>
      <c r="BZ316" s="1387"/>
      <c r="CA316" s="1387"/>
      <c r="CB316" s="1387"/>
      <c r="CC316" s="1387"/>
      <c r="CD316" s="1387"/>
      <c r="CE316" s="1387"/>
      <c r="CF316" s="10251"/>
    </row>
    <row customHeight="1" ht="5.25" hidden="1">
      <c r="A317" s="2020"/>
      <c r="B317" s="1863"/>
      <c r="C317" s="1863"/>
      <c r="D317" s="2806"/>
      <c r="E317" s="1266"/>
      <c r="F317" s="1266"/>
      <c r="G317" s="1266"/>
      <c r="H317" s="1266"/>
      <c r="I317" s="1266"/>
      <c r="J317" s="1266"/>
      <c r="K317" s="1266"/>
      <c r="L317" s="1266"/>
      <c r="M317" s="1266"/>
      <c r="N317" s="1266"/>
      <c r="O317" s="1266"/>
      <c r="P317" s="1266"/>
      <c r="Q317" s="1267"/>
      <c r="R317" s="1268"/>
      <c r="S317" s="1269"/>
      <c r="T317" s="944" t="s">
        <v>712</v>
      </c>
      <c r="U317" s="2601">
        <v>1</v>
      </c>
      <c r="V317" s="2601" t="s">
        <v>675</v>
      </c>
      <c r="W317" s="1863"/>
      <c r="X317" s="1863"/>
      <c r="Y317" s="1863"/>
      <c r="Z317" s="1863"/>
      <c r="AA317" s="1863"/>
      <c r="AB317" s="1863"/>
      <c r="AC317" s="1264"/>
      <c r="AD317" s="1265"/>
      <c r="AE317" s="1863"/>
      <c r="AF317" s="1863"/>
      <c r="AG317" s="1863"/>
      <c r="AH317" s="1863"/>
      <c r="AI317" s="1863"/>
      <c r="AJ317" s="1863"/>
      <c r="AK317" s="1863"/>
      <c r="AL317" s="1863"/>
      <c r="AM317" s="1863"/>
      <c r="AN317" s="1863"/>
      <c r="AO317" s="1863"/>
      <c r="AP317" s="1863"/>
      <c r="AQ317" s="1863"/>
      <c r="AR317" s="1863"/>
      <c r="AS317" s="1863"/>
      <c r="AT317" s="1863"/>
      <c r="AU317" s="1863"/>
      <c r="AV317" s="1863"/>
      <c r="AW317" s="1863"/>
      <c r="AX317" s="1863"/>
      <c r="AY317" s="1863"/>
      <c r="AZ317" s="1863"/>
      <c r="BA317" s="1863"/>
      <c r="BB317" s="1863"/>
      <c r="BC317" s="1863"/>
      <c r="BD317" s="1863"/>
      <c r="BE317" s="1863"/>
      <c r="BF317" s="1863"/>
      <c r="BG317" s="1863"/>
      <c r="BH317" s="1863"/>
      <c r="BI317" s="1863"/>
      <c r="BJ317" s="1863"/>
      <c r="BK317" s="1863"/>
      <c r="BL317" s="1863"/>
      <c r="BM317" s="1863"/>
      <c r="BN317" s="1863"/>
      <c r="BO317" s="1863"/>
      <c r="BP317" s="1863"/>
      <c r="BQ317" s="1863"/>
      <c r="BR317" s="1863"/>
      <c r="BS317" s="1863"/>
      <c r="BT317" s="1863"/>
      <c r="BU317" s="1863"/>
      <c r="BV317" s="1863"/>
      <c r="BW317" s="1863"/>
      <c r="BX317" s="1863"/>
      <c r="BY317" s="1863"/>
      <c r="BZ317" s="1863"/>
      <c r="CA317" s="1863"/>
      <c r="CB317" s="1863"/>
      <c r="CC317" s="1863"/>
      <c r="CD317" s="1863"/>
      <c r="CE317" s="1863"/>
      <c r="CF317" s="10252"/>
    </row>
    <row customHeight="1" ht="5.25" hidden="1">
      <c r="A318" s="2020"/>
      <c r="B318" s="1863"/>
      <c r="C318" s="1863"/>
      <c r="D318" s="2806"/>
      <c r="E318" s="862"/>
      <c r="F318" s="862"/>
      <c r="G318" s="862"/>
      <c r="H318" s="862"/>
      <c r="I318" s="862"/>
      <c r="J318" s="862"/>
      <c r="K318" s="862"/>
      <c r="L318" s="862"/>
      <c r="M318" s="862"/>
      <c r="N318" s="862"/>
      <c r="O318" s="862"/>
      <c r="P318" s="862"/>
      <c r="Q318" s="862"/>
      <c r="R318" s="862"/>
      <c r="S318" s="863"/>
      <c r="T318" s="945"/>
      <c r="U318" s="2601"/>
      <c r="V318" s="2601"/>
      <c r="W318" s="1863"/>
      <c r="X318" s="1863"/>
      <c r="Y318" s="1863"/>
      <c r="Z318" s="1863"/>
      <c r="AA318" s="1863"/>
      <c r="AB318" s="1863"/>
      <c r="AC318" s="1264"/>
      <c r="AD318" s="1265"/>
      <c r="AE318" s="1863"/>
      <c r="AF318" s="1863"/>
      <c r="AG318" s="1863"/>
      <c r="AH318" s="1863"/>
      <c r="AI318" s="1863"/>
      <c r="AJ318" s="1863"/>
      <c r="AK318" s="1863"/>
      <c r="AL318" s="1863"/>
      <c r="AM318" s="1863"/>
      <c r="AN318" s="1863"/>
      <c r="AO318" s="1863"/>
      <c r="AP318" s="1863"/>
      <c r="AQ318" s="1863"/>
      <c r="AR318" s="1863"/>
      <c r="AS318" s="1863"/>
      <c r="AT318" s="1863"/>
      <c r="AU318" s="1863"/>
      <c r="AV318" s="1863"/>
      <c r="AW318" s="1863"/>
      <c r="AX318" s="1863"/>
      <c r="AY318" s="1863"/>
      <c r="AZ318" s="1863"/>
      <c r="BA318" s="1863"/>
      <c r="BB318" s="1863"/>
      <c r="BC318" s="1863"/>
      <c r="BD318" s="1863"/>
      <c r="BE318" s="1863"/>
      <c r="BF318" s="1863"/>
      <c r="BG318" s="1863"/>
      <c r="BH318" s="1863"/>
      <c r="BI318" s="1863"/>
      <c r="BJ318" s="1863"/>
      <c r="BK318" s="1863"/>
      <c r="BL318" s="1863"/>
      <c r="BM318" s="1863"/>
      <c r="BN318" s="1863"/>
      <c r="BO318" s="1863"/>
      <c r="BP318" s="1863"/>
      <c r="BQ318" s="1863"/>
      <c r="BR318" s="1863"/>
      <c r="BS318" s="1863"/>
      <c r="BT318" s="1863"/>
      <c r="BU318" s="1863"/>
      <c r="BV318" s="1863"/>
      <c r="BW318" s="1863"/>
      <c r="BX318" s="1863"/>
      <c r="BY318" s="1863"/>
      <c r="BZ318" s="1863"/>
      <c r="CA318" s="1863"/>
      <c r="CB318" s="1863"/>
      <c r="CC318" s="1863"/>
      <c r="CD318" s="1863"/>
      <c r="CE318" s="1863"/>
      <c r="CF318" s="10252"/>
    </row>
    <row customHeight="1" ht="5.25" hidden="1">
      <c r="A319" s="2020"/>
      <c r="B319" s="1863"/>
      <c r="C319" s="1863"/>
      <c r="D319" s="2807"/>
      <c r="E319" s="1270"/>
      <c r="F319" s="1271"/>
      <c r="G319" s="1271"/>
      <c r="H319" s="1272"/>
      <c r="I319" s="1272"/>
      <c r="J319" s="1272"/>
      <c r="K319" s="1272"/>
      <c r="L319" s="1272"/>
      <c r="M319" s="1272"/>
      <c r="N319" s="1272"/>
      <c r="O319" s="1272"/>
      <c r="P319" s="1272"/>
      <c r="Q319" s="1272"/>
      <c r="R319" s="1173"/>
      <c r="S319" s="1273"/>
      <c r="T319" s="945"/>
      <c r="U319" s="2601"/>
      <c r="V319" s="2601"/>
      <c r="W319" s="1863"/>
      <c r="X319" s="1863"/>
      <c r="Y319" s="1863"/>
      <c r="Z319" s="1863"/>
      <c r="AA319" s="1863"/>
      <c r="AB319" s="1863"/>
      <c r="AC319" s="1264"/>
      <c r="AD319" s="1265"/>
      <c r="AE319" s="1863"/>
      <c r="AF319" s="1863"/>
      <c r="AG319" s="1863"/>
      <c r="AH319" s="1863"/>
      <c r="AI319" s="1863"/>
      <c r="AJ319" s="1863"/>
      <c r="AK319" s="1863"/>
      <c r="AL319" s="1863"/>
      <c r="AM319" s="1863"/>
      <c r="AN319" s="1863"/>
      <c r="AO319" s="1863"/>
      <c r="AP319" s="1863"/>
      <c r="AQ319" s="1863"/>
      <c r="AR319" s="1863"/>
      <c r="AS319" s="1863"/>
      <c r="AT319" s="1863"/>
      <c r="AU319" s="1863"/>
      <c r="AV319" s="1863"/>
      <c r="AW319" s="1863"/>
      <c r="AX319" s="1863"/>
      <c r="AY319" s="1863"/>
      <c r="AZ319" s="1863"/>
      <c r="BA319" s="1863"/>
      <c r="BB319" s="1863"/>
      <c r="BC319" s="1863"/>
      <c r="BD319" s="1863"/>
      <c r="BE319" s="1863"/>
      <c r="BF319" s="1863"/>
      <c r="BG319" s="1863"/>
      <c r="BH319" s="1863"/>
      <c r="BI319" s="1863"/>
      <c r="BJ319" s="1863"/>
      <c r="BK319" s="1863"/>
      <c r="BL319" s="1863"/>
      <c r="BM319" s="1863"/>
      <c r="BN319" s="1863"/>
      <c r="BO319" s="1863"/>
      <c r="BP319" s="1863"/>
      <c r="BQ319" s="1863"/>
      <c r="BR319" s="1863"/>
      <c r="BS319" s="1863"/>
      <c r="BT319" s="1863"/>
      <c r="BU319" s="1863"/>
      <c r="BV319" s="1863"/>
      <c r="BW319" s="1863"/>
      <c r="BX319" s="1863"/>
      <c r="BY319" s="1863"/>
      <c r="BZ319" s="1863"/>
      <c r="CA319" s="1863"/>
      <c r="CB319" s="1863"/>
      <c r="CC319" s="1863"/>
      <c r="CD319" s="1863"/>
      <c r="CE319" s="1863"/>
      <c r="CF319" s="10252"/>
    </row>
    <row customHeight="1" ht="15" hidden="1">
      <c r="A320" s="850" t="s">
        <v>140</v>
      </c>
      <c r="B320" s="851"/>
      <c r="C320" s="851" t="s">
        <v>22</v>
      </c>
      <c r="D320" s="2805" t="s">
        <v>748</v>
      </c>
      <c r="E320" s="2604" t="s">
        <v>111</v>
      </c>
      <c r="F320" s="2605"/>
      <c r="G320" s="2606"/>
      <c r="H320" s="2610" t="str">
        <f>IF(A320="","",INDEX(DIFFERENTIATION_UNMERGE_VD,MATCH(A320,DIFFERENTIATION_ID_DIFF,0)))</f>
        <v>Производство тепловой энергии. Некомбинированная выработка</v>
      </c>
      <c r="I320" s="2610"/>
      <c r="J320" s="2610"/>
      <c r="K320" s="2610"/>
      <c r="L320" s="2610"/>
      <c r="M320" s="2610"/>
      <c r="N320" s="2610"/>
      <c r="O320" s="2610"/>
      <c r="P320" s="2610"/>
      <c r="Q320" s="2610"/>
      <c r="R320" s="2610"/>
      <c r="S320" s="946"/>
      <c r="T320" s="943"/>
      <c r="U320" s="852"/>
      <c r="V320" s="852"/>
      <c r="W320" s="853"/>
      <c r="X320" s="853"/>
      <c r="Y320" s="853"/>
      <c r="Z320" s="853"/>
      <c r="AA320" s="854"/>
      <c r="AB320" s="855"/>
      <c r="AC320" s="2602"/>
      <c r="AD320" s="856"/>
      <c r="AE320" s="857" t="s">
        <v>22</v>
      </c>
      <c r="AF320" s="857"/>
      <c r="AG320" s="858" t="s">
        <v>709</v>
      </c>
      <c r="AH320" s="859">
        <v>3</v>
      </c>
      <c r="AI320" s="852"/>
      <c r="AJ320" s="852"/>
      <c r="AK320" s="852"/>
      <c r="AL320" s="852"/>
      <c r="AM320" s="852"/>
      <c r="AN320" s="852"/>
      <c r="AO320" s="852"/>
      <c r="AP320" s="852"/>
      <c r="AQ320" s="852"/>
      <c r="AR320" s="852"/>
      <c r="AS320" s="852"/>
      <c r="AT320" s="852"/>
      <c r="AU320" s="852"/>
      <c r="AV320" s="852"/>
      <c r="AW320" s="852"/>
      <c r="AX320" s="852"/>
      <c r="AY320" s="852"/>
      <c r="AZ320" s="852"/>
      <c r="BA320" s="852"/>
      <c r="BB320" s="852"/>
      <c r="BC320" s="852"/>
      <c r="BD320" s="852"/>
      <c r="BE320" s="852"/>
      <c r="BF320" s="852"/>
      <c r="BG320" s="852"/>
      <c r="BH320" s="852"/>
      <c r="BI320" s="852"/>
      <c r="BJ320" s="852"/>
      <c r="BK320" s="852"/>
      <c r="BL320" s="852"/>
      <c r="BM320" s="852"/>
      <c r="BN320" s="852"/>
      <c r="BO320" s="852"/>
      <c r="BP320" s="852"/>
      <c r="BQ320" s="852"/>
      <c r="BR320" s="852"/>
      <c r="BS320" s="852"/>
      <c r="BT320" s="852"/>
      <c r="BU320" s="852"/>
      <c r="BV320" s="853"/>
      <c r="BW320" s="853"/>
      <c r="BX320" s="853"/>
      <c r="BY320" s="853"/>
      <c r="BZ320" s="853"/>
      <c r="CA320" s="853"/>
      <c r="CB320" s="853"/>
      <c r="CC320" s="853"/>
      <c r="CD320" s="853"/>
      <c r="CE320" s="853"/>
      <c r="CF320" s="10251"/>
    </row>
    <row customHeight="1" ht="15" hidden="1">
      <c r="A321" s="850"/>
      <c r="B321" s="851"/>
      <c r="C321" s="851"/>
      <c r="D321" s="2806"/>
      <c r="E321" s="2604" t="s">
        <v>664</v>
      </c>
      <c r="F321" s="2605"/>
      <c r="G321" s="2606"/>
      <c r="H321" s="2610" t="str">
        <f>IF(A320="","",INDEX(DIFFERENTIATION_UNMERGE_AREA,MATCH(A320,DIFFERENTIATION_ID_DIFF,0)))</f>
        <v>Территория 2</v>
      </c>
      <c r="I321" s="2610"/>
      <c r="J321" s="2610"/>
      <c r="K321" s="2610"/>
      <c r="L321" s="2610"/>
      <c r="M321" s="2610"/>
      <c r="N321" s="2610"/>
      <c r="O321" s="2610"/>
      <c r="P321" s="2610"/>
      <c r="Q321" s="2610"/>
      <c r="R321" s="2610"/>
      <c r="S321" s="946"/>
      <c r="T321" s="943"/>
      <c r="U321" s="852"/>
      <c r="V321" s="852"/>
      <c r="W321" s="853"/>
      <c r="X321" s="853"/>
      <c r="Y321" s="853"/>
      <c r="Z321" s="853"/>
      <c r="AA321" s="854"/>
      <c r="AB321" s="855"/>
      <c r="AC321" s="2602"/>
      <c r="AD321" s="856"/>
      <c r="AE321" s="857"/>
      <c r="AF321" s="857"/>
      <c r="AG321" s="858"/>
      <c r="AH321" s="859"/>
      <c r="AI321" s="852"/>
      <c r="AJ321" s="852"/>
      <c r="AK321" s="852"/>
      <c r="AL321" s="852"/>
      <c r="AM321" s="852"/>
      <c r="AN321" s="852"/>
      <c r="AO321" s="852"/>
      <c r="AP321" s="852"/>
      <c r="AQ321" s="852"/>
      <c r="AR321" s="852"/>
      <c r="AS321" s="852"/>
      <c r="AT321" s="852"/>
      <c r="AU321" s="852"/>
      <c r="AV321" s="852"/>
      <c r="AW321" s="852"/>
      <c r="AX321" s="852"/>
      <c r="AY321" s="852"/>
      <c r="AZ321" s="852"/>
      <c r="BA321" s="852"/>
      <c r="BB321" s="852"/>
      <c r="BC321" s="852"/>
      <c r="BD321" s="852"/>
      <c r="BE321" s="852"/>
      <c r="BF321" s="852"/>
      <c r="BG321" s="852"/>
      <c r="BH321" s="852"/>
      <c r="BI321" s="852"/>
      <c r="BJ321" s="852"/>
      <c r="BK321" s="852"/>
      <c r="BL321" s="852"/>
      <c r="BM321" s="852"/>
      <c r="BN321" s="852"/>
      <c r="BO321" s="852"/>
      <c r="BP321" s="852"/>
      <c r="BQ321" s="852"/>
      <c r="BR321" s="852"/>
      <c r="BS321" s="852"/>
      <c r="BT321" s="852"/>
      <c r="BU321" s="852"/>
      <c r="BV321" s="853"/>
      <c r="BW321" s="853"/>
      <c r="BX321" s="853"/>
      <c r="BY321" s="853"/>
      <c r="BZ321" s="853"/>
      <c r="CA321" s="853"/>
      <c r="CB321" s="853"/>
      <c r="CC321" s="853"/>
      <c r="CD321" s="853"/>
      <c r="CE321" s="853"/>
      <c r="CF321" s="10251"/>
    </row>
    <row customHeight="1" ht="15" hidden="1">
      <c r="A322" s="850"/>
      <c r="B322" s="851"/>
      <c r="C322" s="851"/>
      <c r="D322" s="2806"/>
      <c r="E322" s="2604" t="s">
        <v>665</v>
      </c>
      <c r="F322" s="2605"/>
      <c r="G322" s="2606"/>
      <c r="H322" s="2610" t="str">
        <f>IF(A320="","",INDEX(DIFFERENTIATION_UNMERGE_SYSTEM,MATCH(A320,DIFFERENTIATION_ID_DIFF,0)))</f>
        <v>Баррикад 145</v>
      </c>
      <c r="I322" s="2610"/>
      <c r="J322" s="2610"/>
      <c r="K322" s="2610"/>
      <c r="L322" s="2610"/>
      <c r="M322" s="2610"/>
      <c r="N322" s="2610"/>
      <c r="O322" s="2610"/>
      <c r="P322" s="2610"/>
      <c r="Q322" s="2610"/>
      <c r="R322" s="2610"/>
      <c r="S322" s="946"/>
      <c r="T322" s="943"/>
      <c r="U322" s="852"/>
      <c r="V322" s="852"/>
      <c r="W322" s="853"/>
      <c r="X322" s="853"/>
      <c r="Y322" s="853"/>
      <c r="Z322" s="853"/>
      <c r="AA322" s="854"/>
      <c r="AB322" s="855"/>
      <c r="AC322" s="2602"/>
      <c r="AD322" s="856"/>
      <c r="AE322" s="857"/>
      <c r="AF322" s="857"/>
      <c r="AG322" s="858"/>
      <c r="AH322" s="859"/>
      <c r="AI322" s="852"/>
      <c r="AJ322" s="852"/>
      <c r="AK322" s="852"/>
      <c r="AL322" s="852"/>
      <c r="AM322" s="852"/>
      <c r="AN322" s="852"/>
      <c r="AO322" s="852"/>
      <c r="AP322" s="852"/>
      <c r="AQ322" s="852"/>
      <c r="AR322" s="852"/>
      <c r="AS322" s="852"/>
      <c r="AT322" s="852"/>
      <c r="AU322" s="852"/>
      <c r="AV322" s="852"/>
      <c r="AW322" s="852"/>
      <c r="AX322" s="852"/>
      <c r="AY322" s="852"/>
      <c r="AZ322" s="852"/>
      <c r="BA322" s="852"/>
      <c r="BB322" s="852"/>
      <c r="BC322" s="852"/>
      <c r="BD322" s="852"/>
      <c r="BE322" s="852"/>
      <c r="BF322" s="852"/>
      <c r="BG322" s="852"/>
      <c r="BH322" s="852"/>
      <c r="BI322" s="852"/>
      <c r="BJ322" s="852"/>
      <c r="BK322" s="852"/>
      <c r="BL322" s="852"/>
      <c r="BM322" s="852"/>
      <c r="BN322" s="852"/>
      <c r="BO322" s="852"/>
      <c r="BP322" s="852"/>
      <c r="BQ322" s="852"/>
      <c r="BR322" s="852"/>
      <c r="BS322" s="852"/>
      <c r="BT322" s="852"/>
      <c r="BU322" s="852"/>
      <c r="BV322" s="853"/>
      <c r="BW322" s="853"/>
      <c r="BX322" s="853"/>
      <c r="BY322" s="853"/>
      <c r="BZ322" s="853"/>
      <c r="CA322" s="853"/>
      <c r="CB322" s="853"/>
      <c r="CC322" s="853"/>
      <c r="CD322" s="853"/>
      <c r="CE322" s="853"/>
      <c r="CF322" s="10251"/>
    </row>
    <row customHeight="1" ht="24.75" hidden="1">
      <c r="A323" s="2033"/>
      <c r="B323" s="1387"/>
      <c r="C323" s="639"/>
      <c r="D323" s="2806"/>
      <c r="E323" s="2603" t="s">
        <v>710</v>
      </c>
      <c r="F323" s="2603"/>
      <c r="G323" s="2603"/>
      <c r="H323" s="2603"/>
      <c r="I323" s="2603"/>
      <c r="J323" s="2603"/>
      <c r="K323" s="2603"/>
      <c r="L323" s="2603"/>
      <c r="M323" s="2603"/>
      <c r="N323" s="2603"/>
      <c r="O323" s="2603"/>
      <c r="P323" s="2603"/>
      <c r="Q323" s="785">
        <f>SUMIF(T324:T325,"i",Q324:Q325)</f>
        <v>0</v>
      </c>
      <c r="R323" s="1244"/>
      <c r="S323" s="2025" t="s">
        <v>711</v>
      </c>
      <c r="T323" s="944" t="s">
        <v>712</v>
      </c>
      <c r="U323" s="2601">
        <v>1</v>
      </c>
      <c r="V323" s="2601" t="s">
        <v>675</v>
      </c>
      <c r="W323" s="1387"/>
      <c r="X323" s="1387"/>
      <c r="Y323" s="1387"/>
      <c r="Z323" s="1387"/>
      <c r="AA323" s="1863"/>
      <c r="AB323" s="1387"/>
      <c r="AC323" s="2602"/>
      <c r="AD323" s="856"/>
      <c r="AE323" s="1387"/>
      <c r="AF323" s="1387"/>
      <c r="AG323" s="1863"/>
      <c r="AH323" s="1863"/>
      <c r="AI323" s="1863"/>
      <c r="AJ323" s="1863"/>
      <c r="AK323" s="1863"/>
      <c r="AL323" s="1863"/>
      <c r="AM323" s="1863"/>
      <c r="AN323" s="1863"/>
      <c r="AO323" s="1863"/>
      <c r="AP323" s="1863"/>
      <c r="AQ323" s="1863"/>
      <c r="AR323" s="1863"/>
      <c r="AS323" s="1863"/>
      <c r="AT323" s="1863"/>
      <c r="AU323" s="1863"/>
      <c r="AV323" s="1863"/>
      <c r="AW323" s="1863"/>
      <c r="AX323" s="1863"/>
      <c r="AY323" s="1863"/>
      <c r="AZ323" s="1863"/>
      <c r="BA323" s="1863"/>
      <c r="BB323" s="1863"/>
      <c r="BC323" s="1863"/>
      <c r="BD323" s="1863"/>
      <c r="BE323" s="1863"/>
      <c r="BF323" s="1863"/>
      <c r="BG323" s="1863"/>
      <c r="BH323" s="1863"/>
      <c r="BI323" s="1863"/>
      <c r="BJ323" s="1863"/>
      <c r="BK323" s="1863"/>
      <c r="BL323" s="1863"/>
      <c r="BM323" s="1863"/>
      <c r="BN323" s="1863"/>
      <c r="BO323" s="1863"/>
      <c r="BP323" s="1863"/>
      <c r="BQ323" s="1863"/>
      <c r="BR323" s="1863"/>
      <c r="BS323" s="1863"/>
      <c r="BT323" s="1863"/>
      <c r="BU323" s="1863"/>
      <c r="BV323" s="1387"/>
      <c r="BW323" s="1387"/>
      <c r="BX323" s="1387"/>
      <c r="BY323" s="1387"/>
      <c r="BZ323" s="1387"/>
      <c r="CA323" s="1387"/>
      <c r="CB323" s="1387"/>
      <c r="CC323" s="1387"/>
      <c r="CD323" s="1387"/>
      <c r="CE323" s="1387"/>
      <c r="CF323" s="10251"/>
    </row>
    <row customHeight="1" ht="11.25" hidden="1">
      <c r="A324" s="2020"/>
      <c r="B324" s="1863"/>
      <c r="C324" s="1863"/>
      <c r="D324" s="2806"/>
      <c r="E324" s="862"/>
      <c r="F324" s="862">
        <v>0</v>
      </c>
      <c r="G324" s="862"/>
      <c r="H324" s="862"/>
      <c r="I324" s="862"/>
      <c r="J324" s="862"/>
      <c r="K324" s="862"/>
      <c r="L324" s="862"/>
      <c r="M324" s="862"/>
      <c r="N324" s="862"/>
      <c r="O324" s="862"/>
      <c r="P324" s="862"/>
      <c r="Q324" s="862"/>
      <c r="R324" s="862"/>
      <c r="S324" s="863"/>
      <c r="T324" s="945"/>
      <c r="U324" s="2601"/>
      <c r="V324" s="2601"/>
      <c r="W324" s="1863"/>
      <c r="X324" s="1863"/>
      <c r="Y324" s="1863"/>
      <c r="Z324" s="1863"/>
      <c r="AA324" s="1863"/>
      <c r="AB324" s="1387"/>
      <c r="AC324" s="2602"/>
      <c r="AD324" s="856"/>
      <c r="AE324" s="1387"/>
      <c r="AF324" s="1387"/>
      <c r="AG324" s="1863"/>
      <c r="AH324" s="1863"/>
      <c r="AI324" s="1863"/>
      <c r="AJ324" s="1863"/>
      <c r="AK324" s="1863"/>
      <c r="AL324" s="1863"/>
      <c r="AM324" s="1863"/>
      <c r="AN324" s="1863"/>
      <c r="AO324" s="1863"/>
      <c r="AP324" s="1863"/>
      <c r="AQ324" s="1863"/>
      <c r="AR324" s="1863"/>
      <c r="AS324" s="1863"/>
      <c r="AT324" s="1863"/>
      <c r="AU324" s="1863"/>
      <c r="AV324" s="1863"/>
      <c r="AW324" s="1863"/>
      <c r="AX324" s="1863"/>
      <c r="AY324" s="1863"/>
      <c r="AZ324" s="1863"/>
      <c r="BA324" s="1863"/>
      <c r="BB324" s="1863"/>
      <c r="BC324" s="1863"/>
      <c r="BD324" s="1863"/>
      <c r="BE324" s="1863"/>
      <c r="BF324" s="1863"/>
      <c r="BG324" s="1863"/>
      <c r="BH324" s="1863"/>
      <c r="BI324" s="1863"/>
      <c r="BJ324" s="1863"/>
      <c r="BK324" s="1863"/>
      <c r="BL324" s="1863"/>
      <c r="BM324" s="1863"/>
      <c r="BN324" s="1863"/>
      <c r="BO324" s="1863"/>
      <c r="BP324" s="1863"/>
      <c r="BQ324" s="1863"/>
      <c r="BR324" s="1863"/>
      <c r="BS324" s="1863"/>
      <c r="BT324" s="1863"/>
      <c r="BU324" s="1863"/>
      <c r="BV324" s="1863"/>
      <c r="BW324" s="1863"/>
      <c r="BX324" s="1863"/>
      <c r="BY324" s="1863"/>
      <c r="BZ324" s="1863"/>
      <c r="CA324" s="1863"/>
      <c r="CB324" s="1863"/>
      <c r="CC324" s="1863"/>
      <c r="CD324" s="1863"/>
      <c r="CE324" s="1863"/>
      <c r="CF324" s="10251"/>
    </row>
    <row customHeight="1" ht="11.25" hidden="1">
      <c r="A325" s="2033"/>
      <c r="B325" s="1387"/>
      <c r="C325" s="639"/>
      <c r="D325" s="2806"/>
      <c r="E325" s="876" t="s">
        <v>22</v>
      </c>
      <c r="F325" s="1395" t="s">
        <v>22</v>
      </c>
      <c r="G325" s="1395" t="s">
        <v>715</v>
      </c>
      <c r="H325" s="878" t="s">
        <v>22</v>
      </c>
      <c r="I325" s="878"/>
      <c r="J325" s="878"/>
      <c r="K325" s="878"/>
      <c r="L325" s="878"/>
      <c r="M325" s="878"/>
      <c r="N325" s="878"/>
      <c r="O325" s="878"/>
      <c r="P325" s="878"/>
      <c r="Q325" s="878"/>
      <c r="R325" s="879"/>
      <c r="S325" s="880"/>
      <c r="T325" s="945"/>
      <c r="U325" s="2601"/>
      <c r="V325" s="2601"/>
      <c r="W325" s="1387"/>
      <c r="X325" s="1387"/>
      <c r="Y325" s="1387"/>
      <c r="Z325" s="1387"/>
      <c r="AA325" s="1863"/>
      <c r="AB325" s="1387"/>
      <c r="AC325" s="2602"/>
      <c r="AD325" s="856"/>
      <c r="AE325" s="1387"/>
      <c r="AF325" s="1387"/>
      <c r="AG325" s="1863"/>
      <c r="AH325" s="1863"/>
      <c r="AI325" s="1863"/>
      <c r="AJ325" s="1863"/>
      <c r="AK325" s="1863"/>
      <c r="AL325" s="1863"/>
      <c r="AM325" s="1863"/>
      <c r="AN325" s="1863"/>
      <c r="AO325" s="1863"/>
      <c r="AP325" s="1863"/>
      <c r="AQ325" s="1863"/>
      <c r="AR325" s="1863"/>
      <c r="AS325" s="1863"/>
      <c r="AT325" s="1863"/>
      <c r="AU325" s="1863"/>
      <c r="AV325" s="1863"/>
      <c r="AW325" s="1863"/>
      <c r="AX325" s="1863"/>
      <c r="AY325" s="1863"/>
      <c r="AZ325" s="1863"/>
      <c r="BA325" s="1863"/>
      <c r="BB325" s="1863"/>
      <c r="BC325" s="1863"/>
      <c r="BD325" s="1863"/>
      <c r="BE325" s="1863"/>
      <c r="BF325" s="1863"/>
      <c r="BG325" s="1863"/>
      <c r="BH325" s="1863"/>
      <c r="BI325" s="1863"/>
      <c r="BJ325" s="1863"/>
      <c r="BK325" s="1863"/>
      <c r="BL325" s="1863"/>
      <c r="BM325" s="1863"/>
      <c r="BN325" s="1863"/>
      <c r="BO325" s="1863"/>
      <c r="BP325" s="1863"/>
      <c r="BQ325" s="1863"/>
      <c r="BR325" s="1863"/>
      <c r="BS325" s="1863"/>
      <c r="BT325" s="1863"/>
      <c r="BU325" s="1863"/>
      <c r="BV325" s="1387"/>
      <c r="BW325" s="1387"/>
      <c r="BX325" s="1387"/>
      <c r="BY325" s="1387"/>
      <c r="BZ325" s="1387"/>
      <c r="CA325" s="1387"/>
      <c r="CB325" s="1387"/>
      <c r="CC325" s="1387"/>
      <c r="CD325" s="1387"/>
      <c r="CE325" s="1387"/>
      <c r="CF325" s="10251"/>
    </row>
    <row customHeight="1" ht="5.25" hidden="1">
      <c r="A326" s="2020"/>
      <c r="B326" s="1863"/>
      <c r="C326" s="1863"/>
      <c r="D326" s="2806"/>
      <c r="E326" s="1266"/>
      <c r="F326" s="1266"/>
      <c r="G326" s="1266"/>
      <c r="H326" s="1266"/>
      <c r="I326" s="1266"/>
      <c r="J326" s="1266"/>
      <c r="K326" s="1266"/>
      <c r="L326" s="1266"/>
      <c r="M326" s="1266"/>
      <c r="N326" s="1266"/>
      <c r="O326" s="1266"/>
      <c r="P326" s="1266"/>
      <c r="Q326" s="1267"/>
      <c r="R326" s="1268"/>
      <c r="S326" s="1269"/>
      <c r="T326" s="944" t="s">
        <v>712</v>
      </c>
      <c r="U326" s="2601">
        <v>1</v>
      </c>
      <c r="V326" s="2601" t="s">
        <v>675</v>
      </c>
      <c r="W326" s="1863"/>
      <c r="X326" s="1863"/>
      <c r="Y326" s="1863"/>
      <c r="Z326" s="1863"/>
      <c r="AA326" s="1863"/>
      <c r="AB326" s="1863"/>
      <c r="AC326" s="1264"/>
      <c r="AD326" s="1265"/>
      <c r="AE326" s="1863"/>
      <c r="AF326" s="1863"/>
      <c r="AG326" s="1863"/>
      <c r="AH326" s="1863"/>
      <c r="AI326" s="1863"/>
      <c r="AJ326" s="1863"/>
      <c r="AK326" s="1863"/>
      <c r="AL326" s="1863"/>
      <c r="AM326" s="1863"/>
      <c r="AN326" s="1863"/>
      <c r="AO326" s="1863"/>
      <c r="AP326" s="1863"/>
      <c r="AQ326" s="1863"/>
      <c r="AR326" s="1863"/>
      <c r="AS326" s="1863"/>
      <c r="AT326" s="1863"/>
      <c r="AU326" s="1863"/>
      <c r="AV326" s="1863"/>
      <c r="AW326" s="1863"/>
      <c r="AX326" s="1863"/>
      <c r="AY326" s="1863"/>
      <c r="AZ326" s="1863"/>
      <c r="BA326" s="1863"/>
      <c r="BB326" s="1863"/>
      <c r="BC326" s="1863"/>
      <c r="BD326" s="1863"/>
      <c r="BE326" s="1863"/>
      <c r="BF326" s="1863"/>
      <c r="BG326" s="1863"/>
      <c r="BH326" s="1863"/>
      <c r="BI326" s="1863"/>
      <c r="BJ326" s="1863"/>
      <c r="BK326" s="1863"/>
      <c r="BL326" s="1863"/>
      <c r="BM326" s="1863"/>
      <c r="BN326" s="1863"/>
      <c r="BO326" s="1863"/>
      <c r="BP326" s="1863"/>
      <c r="BQ326" s="1863"/>
      <c r="BR326" s="1863"/>
      <c r="BS326" s="1863"/>
      <c r="BT326" s="1863"/>
      <c r="BU326" s="1863"/>
      <c r="BV326" s="1863"/>
      <c r="BW326" s="1863"/>
      <c r="BX326" s="1863"/>
      <c r="BY326" s="1863"/>
      <c r="BZ326" s="1863"/>
      <c r="CA326" s="1863"/>
      <c r="CB326" s="1863"/>
      <c r="CC326" s="1863"/>
      <c r="CD326" s="1863"/>
      <c r="CE326" s="1863"/>
      <c r="CF326" s="10252"/>
    </row>
    <row customHeight="1" ht="5.25" hidden="1">
      <c r="A327" s="2020"/>
      <c r="B327" s="1863"/>
      <c r="C327" s="1863"/>
      <c r="D327" s="2806"/>
      <c r="E327" s="862"/>
      <c r="F327" s="862"/>
      <c r="G327" s="862"/>
      <c r="H327" s="862"/>
      <c r="I327" s="862"/>
      <c r="J327" s="862"/>
      <c r="K327" s="862"/>
      <c r="L327" s="862"/>
      <c r="M327" s="862"/>
      <c r="N327" s="862"/>
      <c r="O327" s="862"/>
      <c r="P327" s="862"/>
      <c r="Q327" s="862"/>
      <c r="R327" s="862"/>
      <c r="S327" s="863"/>
      <c r="T327" s="945"/>
      <c r="U327" s="2601"/>
      <c r="V327" s="2601"/>
      <c r="W327" s="1863"/>
      <c r="X327" s="1863"/>
      <c r="Y327" s="1863"/>
      <c r="Z327" s="1863"/>
      <c r="AA327" s="1863"/>
      <c r="AB327" s="1863"/>
      <c r="AC327" s="1264"/>
      <c r="AD327" s="1265"/>
      <c r="AE327" s="1863"/>
      <c r="AF327" s="1863"/>
      <c r="AG327" s="1863"/>
      <c r="AH327" s="1863"/>
      <c r="AI327" s="1863"/>
      <c r="AJ327" s="1863"/>
      <c r="AK327" s="1863"/>
      <c r="AL327" s="1863"/>
      <c r="AM327" s="1863"/>
      <c r="AN327" s="1863"/>
      <c r="AO327" s="1863"/>
      <c r="AP327" s="1863"/>
      <c r="AQ327" s="1863"/>
      <c r="AR327" s="1863"/>
      <c r="AS327" s="1863"/>
      <c r="AT327" s="1863"/>
      <c r="AU327" s="1863"/>
      <c r="AV327" s="1863"/>
      <c r="AW327" s="1863"/>
      <c r="AX327" s="1863"/>
      <c r="AY327" s="1863"/>
      <c r="AZ327" s="1863"/>
      <c r="BA327" s="1863"/>
      <c r="BB327" s="1863"/>
      <c r="BC327" s="1863"/>
      <c r="BD327" s="1863"/>
      <c r="BE327" s="1863"/>
      <c r="BF327" s="1863"/>
      <c r="BG327" s="1863"/>
      <c r="BH327" s="1863"/>
      <c r="BI327" s="1863"/>
      <c r="BJ327" s="1863"/>
      <c r="BK327" s="1863"/>
      <c r="BL327" s="1863"/>
      <c r="BM327" s="1863"/>
      <c r="BN327" s="1863"/>
      <c r="BO327" s="1863"/>
      <c r="BP327" s="1863"/>
      <c r="BQ327" s="1863"/>
      <c r="BR327" s="1863"/>
      <c r="BS327" s="1863"/>
      <c r="BT327" s="1863"/>
      <c r="BU327" s="1863"/>
      <c r="BV327" s="1863"/>
      <c r="BW327" s="1863"/>
      <c r="BX327" s="1863"/>
      <c r="BY327" s="1863"/>
      <c r="BZ327" s="1863"/>
      <c r="CA327" s="1863"/>
      <c r="CB327" s="1863"/>
      <c r="CC327" s="1863"/>
      <c r="CD327" s="1863"/>
      <c r="CE327" s="1863"/>
      <c r="CF327" s="10252"/>
    </row>
    <row customHeight="1" ht="5.25" hidden="1">
      <c r="A328" s="2020"/>
      <c r="B328" s="1863"/>
      <c r="C328" s="1863"/>
      <c r="D328" s="2807"/>
      <c r="E328" s="1270"/>
      <c r="F328" s="1271"/>
      <c r="G328" s="1271"/>
      <c r="H328" s="1272"/>
      <c r="I328" s="1272"/>
      <c r="J328" s="1272"/>
      <c r="K328" s="1272"/>
      <c r="L328" s="1272"/>
      <c r="M328" s="1272"/>
      <c r="N328" s="1272"/>
      <c r="O328" s="1272"/>
      <c r="P328" s="1272"/>
      <c r="Q328" s="1272"/>
      <c r="R328" s="1173"/>
      <c r="S328" s="1273"/>
      <c r="T328" s="945"/>
      <c r="U328" s="2601"/>
      <c r="V328" s="2601"/>
      <c r="W328" s="1863"/>
      <c r="X328" s="1863"/>
      <c r="Y328" s="1863"/>
      <c r="Z328" s="1863"/>
      <c r="AA328" s="1863"/>
      <c r="AB328" s="1863"/>
      <c r="AC328" s="1264"/>
      <c r="AD328" s="1265"/>
      <c r="AE328" s="1863"/>
      <c r="AF328" s="1863"/>
      <c r="AG328" s="1863"/>
      <c r="AH328" s="1863"/>
      <c r="AI328" s="1863"/>
      <c r="AJ328" s="1863"/>
      <c r="AK328" s="1863"/>
      <c r="AL328" s="1863"/>
      <c r="AM328" s="1863"/>
      <c r="AN328" s="1863"/>
      <c r="AO328" s="1863"/>
      <c r="AP328" s="1863"/>
      <c r="AQ328" s="1863"/>
      <c r="AR328" s="1863"/>
      <c r="AS328" s="1863"/>
      <c r="AT328" s="1863"/>
      <c r="AU328" s="1863"/>
      <c r="AV328" s="1863"/>
      <c r="AW328" s="1863"/>
      <c r="AX328" s="1863"/>
      <c r="AY328" s="1863"/>
      <c r="AZ328" s="1863"/>
      <c r="BA328" s="1863"/>
      <c r="BB328" s="1863"/>
      <c r="BC328" s="1863"/>
      <c r="BD328" s="1863"/>
      <c r="BE328" s="1863"/>
      <c r="BF328" s="1863"/>
      <c r="BG328" s="1863"/>
      <c r="BH328" s="1863"/>
      <c r="BI328" s="1863"/>
      <c r="BJ328" s="1863"/>
      <c r="BK328" s="1863"/>
      <c r="BL328" s="1863"/>
      <c r="BM328" s="1863"/>
      <c r="BN328" s="1863"/>
      <c r="BO328" s="1863"/>
      <c r="BP328" s="1863"/>
      <c r="BQ328" s="1863"/>
      <c r="BR328" s="1863"/>
      <c r="BS328" s="1863"/>
      <c r="BT328" s="1863"/>
      <c r="BU328" s="1863"/>
      <c r="BV328" s="1863"/>
      <c r="BW328" s="1863"/>
      <c r="BX328" s="1863"/>
      <c r="BY328" s="1863"/>
      <c r="BZ328" s="1863"/>
      <c r="CA328" s="1863"/>
      <c r="CB328" s="1863"/>
      <c r="CC328" s="1863"/>
      <c r="CD328" s="1863"/>
      <c r="CE328" s="1863"/>
      <c r="CF328" s="10252"/>
    </row>
    <row customHeight="1" ht="15" hidden="1">
      <c r="A329" s="850" t="s">
        <v>142</v>
      </c>
      <c r="B329" s="851"/>
      <c r="C329" s="851" t="s">
        <v>22</v>
      </c>
      <c r="D329" s="2805" t="s">
        <v>749</v>
      </c>
      <c r="E329" s="2604" t="s">
        <v>111</v>
      </c>
      <c r="F329" s="2605"/>
      <c r="G329" s="2606"/>
      <c r="H329" s="2610" t="str">
        <f>IF(A329="","",INDEX(DIFFERENTIATION_UNMERGE_VD,MATCH(A329,DIFFERENTIATION_ID_DIFF,0)))</f>
        <v>Производство тепловой энергии. Некомбинированная выработка</v>
      </c>
      <c r="I329" s="2610"/>
      <c r="J329" s="2610"/>
      <c r="K329" s="2610"/>
      <c r="L329" s="2610"/>
      <c r="M329" s="2610"/>
      <c r="N329" s="2610"/>
      <c r="O329" s="2610"/>
      <c r="P329" s="2610"/>
      <c r="Q329" s="2610"/>
      <c r="R329" s="2610"/>
      <c r="S329" s="946"/>
      <c r="T329" s="943"/>
      <c r="U329" s="852"/>
      <c r="V329" s="852"/>
      <c r="W329" s="853"/>
      <c r="X329" s="853"/>
      <c r="Y329" s="853"/>
      <c r="Z329" s="853"/>
      <c r="AA329" s="854"/>
      <c r="AB329" s="855"/>
      <c r="AC329" s="2602"/>
      <c r="AD329" s="856"/>
      <c r="AE329" s="857" t="s">
        <v>22</v>
      </c>
      <c r="AF329" s="857"/>
      <c r="AG329" s="858" t="s">
        <v>709</v>
      </c>
      <c r="AH329" s="859">
        <v>3</v>
      </c>
      <c r="AI329" s="852"/>
      <c r="AJ329" s="852"/>
      <c r="AK329" s="852"/>
      <c r="AL329" s="852"/>
      <c r="AM329" s="852"/>
      <c r="AN329" s="852"/>
      <c r="AO329" s="852"/>
      <c r="AP329" s="852"/>
      <c r="AQ329" s="852"/>
      <c r="AR329" s="852"/>
      <c r="AS329" s="852"/>
      <c r="AT329" s="852"/>
      <c r="AU329" s="852"/>
      <c r="AV329" s="852"/>
      <c r="AW329" s="852"/>
      <c r="AX329" s="852"/>
      <c r="AY329" s="852"/>
      <c r="AZ329" s="852"/>
      <c r="BA329" s="852"/>
      <c r="BB329" s="852"/>
      <c r="BC329" s="852"/>
      <c r="BD329" s="852"/>
      <c r="BE329" s="852"/>
      <c r="BF329" s="852"/>
      <c r="BG329" s="852"/>
      <c r="BH329" s="852"/>
      <c r="BI329" s="852"/>
      <c r="BJ329" s="852"/>
      <c r="BK329" s="852"/>
      <c r="BL329" s="852"/>
      <c r="BM329" s="852"/>
      <c r="BN329" s="852"/>
      <c r="BO329" s="852"/>
      <c r="BP329" s="852"/>
      <c r="BQ329" s="852"/>
      <c r="BR329" s="852"/>
      <c r="BS329" s="852"/>
      <c r="BT329" s="852"/>
      <c r="BU329" s="852"/>
      <c r="BV329" s="853"/>
      <c r="BW329" s="853"/>
      <c r="BX329" s="853"/>
      <c r="BY329" s="853"/>
      <c r="BZ329" s="853"/>
      <c r="CA329" s="853"/>
      <c r="CB329" s="853"/>
      <c r="CC329" s="853"/>
      <c r="CD329" s="853"/>
      <c r="CE329" s="853"/>
      <c r="CF329" s="10251"/>
    </row>
    <row customHeight="1" ht="15" hidden="1">
      <c r="A330" s="850"/>
      <c r="B330" s="851"/>
      <c r="C330" s="851"/>
      <c r="D330" s="2806"/>
      <c r="E330" s="2604" t="s">
        <v>664</v>
      </c>
      <c r="F330" s="2605"/>
      <c r="G330" s="2606"/>
      <c r="H330" s="2610" t="str">
        <f>IF(A329="","",INDEX(DIFFERENTIATION_UNMERGE_AREA,MATCH(A329,DIFFERENTIATION_ID_DIFF,0)))</f>
        <v>Территория 2</v>
      </c>
      <c r="I330" s="2610"/>
      <c r="J330" s="2610"/>
      <c r="K330" s="2610"/>
      <c r="L330" s="2610"/>
      <c r="M330" s="2610"/>
      <c r="N330" s="2610"/>
      <c r="O330" s="2610"/>
      <c r="P330" s="2610"/>
      <c r="Q330" s="2610"/>
      <c r="R330" s="2610"/>
      <c r="S330" s="946"/>
      <c r="T330" s="943"/>
      <c r="U330" s="852"/>
      <c r="V330" s="852"/>
      <c r="W330" s="853"/>
      <c r="X330" s="853"/>
      <c r="Y330" s="853"/>
      <c r="Z330" s="853"/>
      <c r="AA330" s="854"/>
      <c r="AB330" s="855"/>
      <c r="AC330" s="2602"/>
      <c r="AD330" s="856"/>
      <c r="AE330" s="857"/>
      <c r="AF330" s="857"/>
      <c r="AG330" s="858"/>
      <c r="AH330" s="859"/>
      <c r="AI330" s="852"/>
      <c r="AJ330" s="852"/>
      <c r="AK330" s="852"/>
      <c r="AL330" s="852"/>
      <c r="AM330" s="852"/>
      <c r="AN330" s="852"/>
      <c r="AO330" s="852"/>
      <c r="AP330" s="852"/>
      <c r="AQ330" s="852"/>
      <c r="AR330" s="852"/>
      <c r="AS330" s="852"/>
      <c r="AT330" s="852"/>
      <c r="AU330" s="852"/>
      <c r="AV330" s="852"/>
      <c r="AW330" s="852"/>
      <c r="AX330" s="852"/>
      <c r="AY330" s="852"/>
      <c r="AZ330" s="852"/>
      <c r="BA330" s="852"/>
      <c r="BB330" s="852"/>
      <c r="BC330" s="852"/>
      <c r="BD330" s="852"/>
      <c r="BE330" s="852"/>
      <c r="BF330" s="852"/>
      <c r="BG330" s="852"/>
      <c r="BH330" s="852"/>
      <c r="BI330" s="852"/>
      <c r="BJ330" s="852"/>
      <c r="BK330" s="852"/>
      <c r="BL330" s="852"/>
      <c r="BM330" s="852"/>
      <c r="BN330" s="852"/>
      <c r="BO330" s="852"/>
      <c r="BP330" s="852"/>
      <c r="BQ330" s="852"/>
      <c r="BR330" s="852"/>
      <c r="BS330" s="852"/>
      <c r="BT330" s="852"/>
      <c r="BU330" s="852"/>
      <c r="BV330" s="853"/>
      <c r="BW330" s="853"/>
      <c r="BX330" s="853"/>
      <c r="BY330" s="853"/>
      <c r="BZ330" s="853"/>
      <c r="CA330" s="853"/>
      <c r="CB330" s="853"/>
      <c r="CC330" s="853"/>
      <c r="CD330" s="853"/>
      <c r="CE330" s="853"/>
      <c r="CF330" s="10251"/>
    </row>
    <row customHeight="1" ht="15" hidden="1">
      <c r="A331" s="850"/>
      <c r="B331" s="851"/>
      <c r="C331" s="851"/>
      <c r="D331" s="2806"/>
      <c r="E331" s="2604" t="s">
        <v>665</v>
      </c>
      <c r="F331" s="2605"/>
      <c r="G331" s="2606"/>
      <c r="H331" s="2610" t="str">
        <f>IF(A329="","",INDEX(DIFFERENTIATION_UNMERGE_SYSTEM,MATCH(A329,DIFFERENTIATION_ID_DIFF,0)))</f>
        <v>Зимняя 6</v>
      </c>
      <c r="I331" s="2610"/>
      <c r="J331" s="2610"/>
      <c r="K331" s="2610"/>
      <c r="L331" s="2610"/>
      <c r="M331" s="2610"/>
      <c r="N331" s="2610"/>
      <c r="O331" s="2610"/>
      <c r="P331" s="2610"/>
      <c r="Q331" s="2610"/>
      <c r="R331" s="2610"/>
      <c r="S331" s="946"/>
      <c r="T331" s="943"/>
      <c r="U331" s="852"/>
      <c r="V331" s="852"/>
      <c r="W331" s="853"/>
      <c r="X331" s="853"/>
      <c r="Y331" s="853"/>
      <c r="Z331" s="853"/>
      <c r="AA331" s="854"/>
      <c r="AB331" s="855"/>
      <c r="AC331" s="2602"/>
      <c r="AD331" s="856"/>
      <c r="AE331" s="857"/>
      <c r="AF331" s="857"/>
      <c r="AG331" s="858"/>
      <c r="AH331" s="859"/>
      <c r="AI331" s="852"/>
      <c r="AJ331" s="852"/>
      <c r="AK331" s="852"/>
      <c r="AL331" s="852"/>
      <c r="AM331" s="852"/>
      <c r="AN331" s="852"/>
      <c r="AO331" s="852"/>
      <c r="AP331" s="852"/>
      <c r="AQ331" s="852"/>
      <c r="AR331" s="852"/>
      <c r="AS331" s="852"/>
      <c r="AT331" s="852"/>
      <c r="AU331" s="852"/>
      <c r="AV331" s="852"/>
      <c r="AW331" s="852"/>
      <c r="AX331" s="852"/>
      <c r="AY331" s="852"/>
      <c r="AZ331" s="852"/>
      <c r="BA331" s="852"/>
      <c r="BB331" s="852"/>
      <c r="BC331" s="852"/>
      <c r="BD331" s="852"/>
      <c r="BE331" s="852"/>
      <c r="BF331" s="852"/>
      <c r="BG331" s="852"/>
      <c r="BH331" s="852"/>
      <c r="BI331" s="852"/>
      <c r="BJ331" s="852"/>
      <c r="BK331" s="852"/>
      <c r="BL331" s="852"/>
      <c r="BM331" s="852"/>
      <c r="BN331" s="852"/>
      <c r="BO331" s="852"/>
      <c r="BP331" s="852"/>
      <c r="BQ331" s="852"/>
      <c r="BR331" s="852"/>
      <c r="BS331" s="852"/>
      <c r="BT331" s="852"/>
      <c r="BU331" s="852"/>
      <c r="BV331" s="853"/>
      <c r="BW331" s="853"/>
      <c r="BX331" s="853"/>
      <c r="BY331" s="853"/>
      <c r="BZ331" s="853"/>
      <c r="CA331" s="853"/>
      <c r="CB331" s="853"/>
      <c r="CC331" s="853"/>
      <c r="CD331" s="853"/>
      <c r="CE331" s="853"/>
      <c r="CF331" s="10251"/>
    </row>
    <row customHeight="1" ht="24.75" hidden="1">
      <c r="A332" s="2033"/>
      <c r="B332" s="1387"/>
      <c r="C332" s="639"/>
      <c r="D332" s="2806"/>
      <c r="E332" s="2603" t="s">
        <v>710</v>
      </c>
      <c r="F332" s="2603"/>
      <c r="G332" s="2603"/>
      <c r="H332" s="2603"/>
      <c r="I332" s="2603"/>
      <c r="J332" s="2603"/>
      <c r="K332" s="2603"/>
      <c r="L332" s="2603"/>
      <c r="M332" s="2603"/>
      <c r="N332" s="2603"/>
      <c r="O332" s="2603"/>
      <c r="P332" s="2603"/>
      <c r="Q332" s="785">
        <f>SUMIF(T333:T334,"i",Q333:Q334)</f>
        <v>0</v>
      </c>
      <c r="R332" s="1244"/>
      <c r="S332" s="2025" t="s">
        <v>711</v>
      </c>
      <c r="T332" s="944" t="s">
        <v>712</v>
      </c>
      <c r="U332" s="2601">
        <v>1</v>
      </c>
      <c r="V332" s="2601" t="s">
        <v>675</v>
      </c>
      <c r="W332" s="1387"/>
      <c r="X332" s="1387"/>
      <c r="Y332" s="1387"/>
      <c r="Z332" s="1387"/>
      <c r="AA332" s="1863"/>
      <c r="AB332" s="1387"/>
      <c r="AC332" s="2602"/>
      <c r="AD332" s="856"/>
      <c r="AE332" s="1387"/>
      <c r="AF332" s="1387"/>
      <c r="AG332" s="1863"/>
      <c r="AH332" s="1863"/>
      <c r="AI332" s="1863"/>
      <c r="AJ332" s="1863"/>
      <c r="AK332" s="1863"/>
      <c r="AL332" s="1863"/>
      <c r="AM332" s="1863"/>
      <c r="AN332" s="1863"/>
      <c r="AO332" s="1863"/>
      <c r="AP332" s="1863"/>
      <c r="AQ332" s="1863"/>
      <c r="AR332" s="1863"/>
      <c r="AS332" s="1863"/>
      <c r="AT332" s="1863"/>
      <c r="AU332" s="1863"/>
      <c r="AV332" s="1863"/>
      <c r="AW332" s="1863"/>
      <c r="AX332" s="1863"/>
      <c r="AY332" s="1863"/>
      <c r="AZ332" s="1863"/>
      <c r="BA332" s="1863"/>
      <c r="BB332" s="1863"/>
      <c r="BC332" s="1863"/>
      <c r="BD332" s="1863"/>
      <c r="BE332" s="1863"/>
      <c r="BF332" s="1863"/>
      <c r="BG332" s="1863"/>
      <c r="BH332" s="1863"/>
      <c r="BI332" s="1863"/>
      <c r="BJ332" s="1863"/>
      <c r="BK332" s="1863"/>
      <c r="BL332" s="1863"/>
      <c r="BM332" s="1863"/>
      <c r="BN332" s="1863"/>
      <c r="BO332" s="1863"/>
      <c r="BP332" s="1863"/>
      <c r="BQ332" s="1863"/>
      <c r="BR332" s="1863"/>
      <c r="BS332" s="1863"/>
      <c r="BT332" s="1863"/>
      <c r="BU332" s="1863"/>
      <c r="BV332" s="1387"/>
      <c r="BW332" s="1387"/>
      <c r="BX332" s="1387"/>
      <c r="BY332" s="1387"/>
      <c r="BZ332" s="1387"/>
      <c r="CA332" s="1387"/>
      <c r="CB332" s="1387"/>
      <c r="CC332" s="1387"/>
      <c r="CD332" s="1387"/>
      <c r="CE332" s="1387"/>
      <c r="CF332" s="10251"/>
    </row>
    <row customHeight="1" ht="11.25" hidden="1">
      <c r="A333" s="2020"/>
      <c r="B333" s="1863"/>
      <c r="C333" s="1863"/>
      <c r="D333" s="2806"/>
      <c r="E333" s="862"/>
      <c r="F333" s="862">
        <v>0</v>
      </c>
      <c r="G333" s="862"/>
      <c r="H333" s="862"/>
      <c r="I333" s="862"/>
      <c r="J333" s="862"/>
      <c r="K333" s="862"/>
      <c r="L333" s="862"/>
      <c r="M333" s="862"/>
      <c r="N333" s="862"/>
      <c r="O333" s="862"/>
      <c r="P333" s="862"/>
      <c r="Q333" s="862"/>
      <c r="R333" s="862"/>
      <c r="S333" s="863"/>
      <c r="T333" s="945"/>
      <c r="U333" s="2601"/>
      <c r="V333" s="2601"/>
      <c r="W333" s="1863"/>
      <c r="X333" s="1863"/>
      <c r="Y333" s="1863"/>
      <c r="Z333" s="1863"/>
      <c r="AA333" s="1863"/>
      <c r="AB333" s="1387"/>
      <c r="AC333" s="2602"/>
      <c r="AD333" s="856"/>
      <c r="AE333" s="1387"/>
      <c r="AF333" s="1387"/>
      <c r="AG333" s="1863"/>
      <c r="AH333" s="1863"/>
      <c r="AI333" s="1863"/>
      <c r="AJ333" s="1863"/>
      <c r="AK333" s="1863"/>
      <c r="AL333" s="1863"/>
      <c r="AM333" s="1863"/>
      <c r="AN333" s="1863"/>
      <c r="AO333" s="1863"/>
      <c r="AP333" s="1863"/>
      <c r="AQ333" s="1863"/>
      <c r="AR333" s="1863"/>
      <c r="AS333" s="1863"/>
      <c r="AT333" s="1863"/>
      <c r="AU333" s="1863"/>
      <c r="AV333" s="1863"/>
      <c r="AW333" s="1863"/>
      <c r="AX333" s="1863"/>
      <c r="AY333" s="1863"/>
      <c r="AZ333" s="1863"/>
      <c r="BA333" s="1863"/>
      <c r="BB333" s="1863"/>
      <c r="BC333" s="1863"/>
      <c r="BD333" s="1863"/>
      <c r="BE333" s="1863"/>
      <c r="BF333" s="1863"/>
      <c r="BG333" s="1863"/>
      <c r="BH333" s="1863"/>
      <c r="BI333" s="1863"/>
      <c r="BJ333" s="1863"/>
      <c r="BK333" s="1863"/>
      <c r="BL333" s="1863"/>
      <c r="BM333" s="1863"/>
      <c r="BN333" s="1863"/>
      <c r="BO333" s="1863"/>
      <c r="BP333" s="1863"/>
      <c r="BQ333" s="1863"/>
      <c r="BR333" s="1863"/>
      <c r="BS333" s="1863"/>
      <c r="BT333" s="1863"/>
      <c r="BU333" s="1863"/>
      <c r="BV333" s="1863"/>
      <c r="BW333" s="1863"/>
      <c r="BX333" s="1863"/>
      <c r="BY333" s="1863"/>
      <c r="BZ333" s="1863"/>
      <c r="CA333" s="1863"/>
      <c r="CB333" s="1863"/>
      <c r="CC333" s="1863"/>
      <c r="CD333" s="1863"/>
      <c r="CE333" s="1863"/>
      <c r="CF333" s="10251"/>
    </row>
    <row customHeight="1" ht="11.25" hidden="1">
      <c r="A334" s="2033"/>
      <c r="B334" s="1387"/>
      <c r="C334" s="639"/>
      <c r="D334" s="2806"/>
      <c r="E334" s="876" t="s">
        <v>22</v>
      </c>
      <c r="F334" s="1395" t="s">
        <v>22</v>
      </c>
      <c r="G334" s="1395" t="s">
        <v>715</v>
      </c>
      <c r="H334" s="878" t="s">
        <v>22</v>
      </c>
      <c r="I334" s="878"/>
      <c r="J334" s="878"/>
      <c r="K334" s="878"/>
      <c r="L334" s="878"/>
      <c r="M334" s="878"/>
      <c r="N334" s="878"/>
      <c r="O334" s="878"/>
      <c r="P334" s="878"/>
      <c r="Q334" s="878"/>
      <c r="R334" s="879"/>
      <c r="S334" s="880"/>
      <c r="T334" s="945"/>
      <c r="U334" s="2601"/>
      <c r="V334" s="2601"/>
      <c r="W334" s="1387"/>
      <c r="X334" s="1387"/>
      <c r="Y334" s="1387"/>
      <c r="Z334" s="1387"/>
      <c r="AA334" s="1863"/>
      <c r="AB334" s="1387"/>
      <c r="AC334" s="2602"/>
      <c r="AD334" s="856"/>
      <c r="AE334" s="1387"/>
      <c r="AF334" s="1387"/>
      <c r="AG334" s="1863"/>
      <c r="AH334" s="1863"/>
      <c r="AI334" s="1863"/>
      <c r="AJ334" s="1863"/>
      <c r="AK334" s="1863"/>
      <c r="AL334" s="1863"/>
      <c r="AM334" s="1863"/>
      <c r="AN334" s="1863"/>
      <c r="AO334" s="1863"/>
      <c r="AP334" s="1863"/>
      <c r="AQ334" s="1863"/>
      <c r="AR334" s="1863"/>
      <c r="AS334" s="1863"/>
      <c r="AT334" s="1863"/>
      <c r="AU334" s="1863"/>
      <c r="AV334" s="1863"/>
      <c r="AW334" s="1863"/>
      <c r="AX334" s="1863"/>
      <c r="AY334" s="1863"/>
      <c r="AZ334" s="1863"/>
      <c r="BA334" s="1863"/>
      <c r="BB334" s="1863"/>
      <c r="BC334" s="1863"/>
      <c r="BD334" s="1863"/>
      <c r="BE334" s="1863"/>
      <c r="BF334" s="1863"/>
      <c r="BG334" s="1863"/>
      <c r="BH334" s="1863"/>
      <c r="BI334" s="1863"/>
      <c r="BJ334" s="1863"/>
      <c r="BK334" s="1863"/>
      <c r="BL334" s="1863"/>
      <c r="BM334" s="1863"/>
      <c r="BN334" s="1863"/>
      <c r="BO334" s="1863"/>
      <c r="BP334" s="1863"/>
      <c r="BQ334" s="1863"/>
      <c r="BR334" s="1863"/>
      <c r="BS334" s="1863"/>
      <c r="BT334" s="1863"/>
      <c r="BU334" s="1863"/>
      <c r="BV334" s="1387"/>
      <c r="BW334" s="1387"/>
      <c r="BX334" s="1387"/>
      <c r="BY334" s="1387"/>
      <c r="BZ334" s="1387"/>
      <c r="CA334" s="1387"/>
      <c r="CB334" s="1387"/>
      <c r="CC334" s="1387"/>
      <c r="CD334" s="1387"/>
      <c r="CE334" s="1387"/>
      <c r="CF334" s="10251"/>
    </row>
    <row customHeight="1" ht="5.25" hidden="1">
      <c r="A335" s="2020"/>
      <c r="B335" s="1863"/>
      <c r="C335" s="1863"/>
      <c r="D335" s="2806"/>
      <c r="E335" s="1266"/>
      <c r="F335" s="1266"/>
      <c r="G335" s="1266"/>
      <c r="H335" s="1266"/>
      <c r="I335" s="1266"/>
      <c r="J335" s="1266"/>
      <c r="K335" s="1266"/>
      <c r="L335" s="1266"/>
      <c r="M335" s="1266"/>
      <c r="N335" s="1266"/>
      <c r="O335" s="1266"/>
      <c r="P335" s="1266"/>
      <c r="Q335" s="1267"/>
      <c r="R335" s="1268"/>
      <c r="S335" s="1269"/>
      <c r="T335" s="944" t="s">
        <v>712</v>
      </c>
      <c r="U335" s="2601">
        <v>1</v>
      </c>
      <c r="V335" s="2601" t="s">
        <v>675</v>
      </c>
      <c r="W335" s="1863"/>
      <c r="X335" s="1863"/>
      <c r="Y335" s="1863"/>
      <c r="Z335" s="1863"/>
      <c r="AA335" s="1863"/>
      <c r="AB335" s="1863"/>
      <c r="AC335" s="1264"/>
      <c r="AD335" s="1265"/>
      <c r="AE335" s="1863"/>
      <c r="AF335" s="1863"/>
      <c r="AG335" s="1863"/>
      <c r="AH335" s="1863"/>
      <c r="AI335" s="1863"/>
      <c r="AJ335" s="1863"/>
      <c r="AK335" s="1863"/>
      <c r="AL335" s="1863"/>
      <c r="AM335" s="1863"/>
      <c r="AN335" s="1863"/>
      <c r="AO335" s="1863"/>
      <c r="AP335" s="1863"/>
      <c r="AQ335" s="1863"/>
      <c r="AR335" s="1863"/>
      <c r="AS335" s="1863"/>
      <c r="AT335" s="1863"/>
      <c r="AU335" s="1863"/>
      <c r="AV335" s="1863"/>
      <c r="AW335" s="1863"/>
      <c r="AX335" s="1863"/>
      <c r="AY335" s="1863"/>
      <c r="AZ335" s="1863"/>
      <c r="BA335" s="1863"/>
      <c r="BB335" s="1863"/>
      <c r="BC335" s="1863"/>
      <c r="BD335" s="1863"/>
      <c r="BE335" s="1863"/>
      <c r="BF335" s="1863"/>
      <c r="BG335" s="1863"/>
      <c r="BH335" s="1863"/>
      <c r="BI335" s="1863"/>
      <c r="BJ335" s="1863"/>
      <c r="BK335" s="1863"/>
      <c r="BL335" s="1863"/>
      <c r="BM335" s="1863"/>
      <c r="BN335" s="1863"/>
      <c r="BO335" s="1863"/>
      <c r="BP335" s="1863"/>
      <c r="BQ335" s="1863"/>
      <c r="BR335" s="1863"/>
      <c r="BS335" s="1863"/>
      <c r="BT335" s="1863"/>
      <c r="BU335" s="1863"/>
      <c r="BV335" s="1863"/>
      <c r="BW335" s="1863"/>
      <c r="BX335" s="1863"/>
      <c r="BY335" s="1863"/>
      <c r="BZ335" s="1863"/>
      <c r="CA335" s="1863"/>
      <c r="CB335" s="1863"/>
      <c r="CC335" s="1863"/>
      <c r="CD335" s="1863"/>
      <c r="CE335" s="1863"/>
      <c r="CF335" s="10252"/>
    </row>
    <row customHeight="1" ht="5.25" hidden="1">
      <c r="A336" s="2020"/>
      <c r="B336" s="1863"/>
      <c r="C336" s="1863"/>
      <c r="D336" s="2806"/>
      <c r="E336" s="862"/>
      <c r="F336" s="862"/>
      <c r="G336" s="862"/>
      <c r="H336" s="862"/>
      <c r="I336" s="862"/>
      <c r="J336" s="862"/>
      <c r="K336" s="862"/>
      <c r="L336" s="862"/>
      <c r="M336" s="862"/>
      <c r="N336" s="862"/>
      <c r="O336" s="862"/>
      <c r="P336" s="862"/>
      <c r="Q336" s="862"/>
      <c r="R336" s="862"/>
      <c r="S336" s="863"/>
      <c r="T336" s="945"/>
      <c r="U336" s="2601"/>
      <c r="V336" s="2601"/>
      <c r="W336" s="1863"/>
      <c r="X336" s="1863"/>
      <c r="Y336" s="1863"/>
      <c r="Z336" s="1863"/>
      <c r="AA336" s="1863"/>
      <c r="AB336" s="1863"/>
      <c r="AC336" s="1264"/>
      <c r="AD336" s="1265"/>
      <c r="AE336" s="1863"/>
      <c r="AF336" s="1863"/>
      <c r="AG336" s="1863"/>
      <c r="AH336" s="1863"/>
      <c r="AI336" s="1863"/>
      <c r="AJ336" s="1863"/>
      <c r="AK336" s="1863"/>
      <c r="AL336" s="1863"/>
      <c r="AM336" s="1863"/>
      <c r="AN336" s="1863"/>
      <c r="AO336" s="1863"/>
      <c r="AP336" s="1863"/>
      <c r="AQ336" s="1863"/>
      <c r="AR336" s="1863"/>
      <c r="AS336" s="1863"/>
      <c r="AT336" s="1863"/>
      <c r="AU336" s="1863"/>
      <c r="AV336" s="1863"/>
      <c r="AW336" s="1863"/>
      <c r="AX336" s="1863"/>
      <c r="AY336" s="1863"/>
      <c r="AZ336" s="1863"/>
      <c r="BA336" s="1863"/>
      <c r="BB336" s="1863"/>
      <c r="BC336" s="1863"/>
      <c r="BD336" s="1863"/>
      <c r="BE336" s="1863"/>
      <c r="BF336" s="1863"/>
      <c r="BG336" s="1863"/>
      <c r="BH336" s="1863"/>
      <c r="BI336" s="1863"/>
      <c r="BJ336" s="1863"/>
      <c r="BK336" s="1863"/>
      <c r="BL336" s="1863"/>
      <c r="BM336" s="1863"/>
      <c r="BN336" s="1863"/>
      <c r="BO336" s="1863"/>
      <c r="BP336" s="1863"/>
      <c r="BQ336" s="1863"/>
      <c r="BR336" s="1863"/>
      <c r="BS336" s="1863"/>
      <c r="BT336" s="1863"/>
      <c r="BU336" s="1863"/>
      <c r="BV336" s="1863"/>
      <c r="BW336" s="1863"/>
      <c r="BX336" s="1863"/>
      <c r="BY336" s="1863"/>
      <c r="BZ336" s="1863"/>
      <c r="CA336" s="1863"/>
      <c r="CB336" s="1863"/>
      <c r="CC336" s="1863"/>
      <c r="CD336" s="1863"/>
      <c r="CE336" s="1863"/>
      <c r="CF336" s="10252"/>
    </row>
    <row customHeight="1" ht="5.25" hidden="1">
      <c r="A337" s="2020"/>
      <c r="B337" s="1863"/>
      <c r="C337" s="1863"/>
      <c r="D337" s="2807"/>
      <c r="E337" s="1270"/>
      <c r="F337" s="1271"/>
      <c r="G337" s="1271"/>
      <c r="H337" s="1272"/>
      <c r="I337" s="1272"/>
      <c r="J337" s="1272"/>
      <c r="K337" s="1272"/>
      <c r="L337" s="1272"/>
      <c r="M337" s="1272"/>
      <c r="N337" s="1272"/>
      <c r="O337" s="1272"/>
      <c r="P337" s="1272"/>
      <c r="Q337" s="1272"/>
      <c r="R337" s="1173"/>
      <c r="S337" s="1273"/>
      <c r="T337" s="945"/>
      <c r="U337" s="2601"/>
      <c r="V337" s="2601"/>
      <c r="W337" s="1863"/>
      <c r="X337" s="1863"/>
      <c r="Y337" s="1863"/>
      <c r="Z337" s="1863"/>
      <c r="AA337" s="1863"/>
      <c r="AB337" s="1863"/>
      <c r="AC337" s="1264"/>
      <c r="AD337" s="1265"/>
      <c r="AE337" s="1863"/>
      <c r="AF337" s="1863"/>
      <c r="AG337" s="1863"/>
      <c r="AH337" s="1863"/>
      <c r="AI337" s="1863"/>
      <c r="AJ337" s="1863"/>
      <c r="AK337" s="1863"/>
      <c r="AL337" s="1863"/>
      <c r="AM337" s="1863"/>
      <c r="AN337" s="1863"/>
      <c r="AO337" s="1863"/>
      <c r="AP337" s="1863"/>
      <c r="AQ337" s="1863"/>
      <c r="AR337" s="1863"/>
      <c r="AS337" s="1863"/>
      <c r="AT337" s="1863"/>
      <c r="AU337" s="1863"/>
      <c r="AV337" s="1863"/>
      <c r="AW337" s="1863"/>
      <c r="AX337" s="1863"/>
      <c r="AY337" s="1863"/>
      <c r="AZ337" s="1863"/>
      <c r="BA337" s="1863"/>
      <c r="BB337" s="1863"/>
      <c r="BC337" s="1863"/>
      <c r="BD337" s="1863"/>
      <c r="BE337" s="1863"/>
      <c r="BF337" s="1863"/>
      <c r="BG337" s="1863"/>
      <c r="BH337" s="1863"/>
      <c r="BI337" s="1863"/>
      <c r="BJ337" s="1863"/>
      <c r="BK337" s="1863"/>
      <c r="BL337" s="1863"/>
      <c r="BM337" s="1863"/>
      <c r="BN337" s="1863"/>
      <c r="BO337" s="1863"/>
      <c r="BP337" s="1863"/>
      <c r="BQ337" s="1863"/>
      <c r="BR337" s="1863"/>
      <c r="BS337" s="1863"/>
      <c r="BT337" s="1863"/>
      <c r="BU337" s="1863"/>
      <c r="BV337" s="1863"/>
      <c r="BW337" s="1863"/>
      <c r="BX337" s="1863"/>
      <c r="BY337" s="1863"/>
      <c r="BZ337" s="1863"/>
      <c r="CA337" s="1863"/>
      <c r="CB337" s="1863"/>
      <c r="CC337" s="1863"/>
      <c r="CD337" s="1863"/>
      <c r="CE337" s="1863"/>
      <c r="CF337" s="10252"/>
    </row>
    <row customHeight="1" ht="15" hidden="1">
      <c r="A338" s="850" t="s">
        <v>144</v>
      </c>
      <c r="B338" s="851"/>
      <c r="C338" s="851" t="s">
        <v>22</v>
      </c>
      <c r="D338" s="2805" t="s">
        <v>750</v>
      </c>
      <c r="E338" s="2604" t="s">
        <v>111</v>
      </c>
      <c r="F338" s="2605"/>
      <c r="G338" s="2606"/>
      <c r="H338" s="2610" t="str">
        <f>IF(A338="","",INDEX(DIFFERENTIATION_UNMERGE_VD,MATCH(A338,DIFFERENTIATION_ID_DIFF,0)))</f>
        <v>Производство тепловой энергии. Некомбинированная выработка</v>
      </c>
      <c r="I338" s="2610"/>
      <c r="J338" s="2610"/>
      <c r="K338" s="2610"/>
      <c r="L338" s="2610"/>
      <c r="M338" s="2610"/>
      <c r="N338" s="2610"/>
      <c r="O338" s="2610"/>
      <c r="P338" s="2610"/>
      <c r="Q338" s="2610"/>
      <c r="R338" s="2610"/>
      <c r="S338" s="946"/>
      <c r="T338" s="943"/>
      <c r="U338" s="852"/>
      <c r="V338" s="852"/>
      <c r="W338" s="853"/>
      <c r="X338" s="853"/>
      <c r="Y338" s="853"/>
      <c r="Z338" s="853"/>
      <c r="AA338" s="854"/>
      <c r="AB338" s="855"/>
      <c r="AC338" s="2602"/>
      <c r="AD338" s="856"/>
      <c r="AE338" s="857" t="s">
        <v>22</v>
      </c>
      <c r="AF338" s="857"/>
      <c r="AG338" s="858" t="s">
        <v>709</v>
      </c>
      <c r="AH338" s="859">
        <v>3</v>
      </c>
      <c r="AI338" s="852"/>
      <c r="AJ338" s="852"/>
      <c r="AK338" s="852"/>
      <c r="AL338" s="852"/>
      <c r="AM338" s="852"/>
      <c r="AN338" s="852"/>
      <c r="AO338" s="852"/>
      <c r="AP338" s="852"/>
      <c r="AQ338" s="852"/>
      <c r="AR338" s="852"/>
      <c r="AS338" s="852"/>
      <c r="AT338" s="852"/>
      <c r="AU338" s="852"/>
      <c r="AV338" s="852"/>
      <c r="AW338" s="852"/>
      <c r="AX338" s="852"/>
      <c r="AY338" s="852"/>
      <c r="AZ338" s="852"/>
      <c r="BA338" s="852"/>
      <c r="BB338" s="852"/>
      <c r="BC338" s="852"/>
      <c r="BD338" s="852"/>
      <c r="BE338" s="852"/>
      <c r="BF338" s="852"/>
      <c r="BG338" s="852"/>
      <c r="BH338" s="852"/>
      <c r="BI338" s="852"/>
      <c r="BJ338" s="852"/>
      <c r="BK338" s="852"/>
      <c r="BL338" s="852"/>
      <c r="BM338" s="852"/>
      <c r="BN338" s="852"/>
      <c r="BO338" s="852"/>
      <c r="BP338" s="852"/>
      <c r="BQ338" s="852"/>
      <c r="BR338" s="852"/>
      <c r="BS338" s="852"/>
      <c r="BT338" s="852"/>
      <c r="BU338" s="852"/>
      <c r="BV338" s="853"/>
      <c r="BW338" s="853"/>
      <c r="BX338" s="853"/>
      <c r="BY338" s="853"/>
      <c r="BZ338" s="853"/>
      <c r="CA338" s="853"/>
      <c r="CB338" s="853"/>
      <c r="CC338" s="853"/>
      <c r="CD338" s="853"/>
      <c r="CE338" s="853"/>
      <c r="CF338" s="10251"/>
    </row>
    <row customHeight="1" ht="15" hidden="1">
      <c r="A339" s="850"/>
      <c r="B339" s="851"/>
      <c r="C339" s="851"/>
      <c r="D339" s="2806"/>
      <c r="E339" s="2604" t="s">
        <v>664</v>
      </c>
      <c r="F339" s="2605"/>
      <c r="G339" s="2606"/>
      <c r="H339" s="2610" t="str">
        <f>IF(A338="","",INDEX(DIFFERENTIATION_UNMERGE_AREA,MATCH(A338,DIFFERENTIATION_ID_DIFF,0)))</f>
        <v>Территория 2</v>
      </c>
      <c r="I339" s="2610"/>
      <c r="J339" s="2610"/>
      <c r="K339" s="2610"/>
      <c r="L339" s="2610"/>
      <c r="M339" s="2610"/>
      <c r="N339" s="2610"/>
      <c r="O339" s="2610"/>
      <c r="P339" s="2610"/>
      <c r="Q339" s="2610"/>
      <c r="R339" s="2610"/>
      <c r="S339" s="946"/>
      <c r="T339" s="943"/>
      <c r="U339" s="852"/>
      <c r="V339" s="852"/>
      <c r="W339" s="853"/>
      <c r="X339" s="853"/>
      <c r="Y339" s="853"/>
      <c r="Z339" s="853"/>
      <c r="AA339" s="854"/>
      <c r="AB339" s="855"/>
      <c r="AC339" s="2602"/>
      <c r="AD339" s="856"/>
      <c r="AE339" s="857"/>
      <c r="AF339" s="857"/>
      <c r="AG339" s="858"/>
      <c r="AH339" s="859"/>
      <c r="AI339" s="852"/>
      <c r="AJ339" s="852"/>
      <c r="AK339" s="852"/>
      <c r="AL339" s="852"/>
      <c r="AM339" s="852"/>
      <c r="AN339" s="852"/>
      <c r="AO339" s="852"/>
      <c r="AP339" s="852"/>
      <c r="AQ339" s="852"/>
      <c r="AR339" s="852"/>
      <c r="AS339" s="852"/>
      <c r="AT339" s="852"/>
      <c r="AU339" s="852"/>
      <c r="AV339" s="852"/>
      <c r="AW339" s="852"/>
      <c r="AX339" s="852"/>
      <c r="AY339" s="852"/>
      <c r="AZ339" s="852"/>
      <c r="BA339" s="852"/>
      <c r="BB339" s="852"/>
      <c r="BC339" s="852"/>
      <c r="BD339" s="852"/>
      <c r="BE339" s="852"/>
      <c r="BF339" s="852"/>
      <c r="BG339" s="852"/>
      <c r="BH339" s="852"/>
      <c r="BI339" s="852"/>
      <c r="BJ339" s="852"/>
      <c r="BK339" s="852"/>
      <c r="BL339" s="852"/>
      <c r="BM339" s="852"/>
      <c r="BN339" s="852"/>
      <c r="BO339" s="852"/>
      <c r="BP339" s="852"/>
      <c r="BQ339" s="852"/>
      <c r="BR339" s="852"/>
      <c r="BS339" s="852"/>
      <c r="BT339" s="852"/>
      <c r="BU339" s="852"/>
      <c r="BV339" s="853"/>
      <c r="BW339" s="853"/>
      <c r="BX339" s="853"/>
      <c r="BY339" s="853"/>
      <c r="BZ339" s="853"/>
      <c r="CA339" s="853"/>
      <c r="CB339" s="853"/>
      <c r="CC339" s="853"/>
      <c r="CD339" s="853"/>
      <c r="CE339" s="853"/>
      <c r="CF339" s="10251"/>
    </row>
    <row customHeight="1" ht="15" hidden="1">
      <c r="A340" s="850"/>
      <c r="B340" s="851"/>
      <c r="C340" s="851"/>
      <c r="D340" s="2806"/>
      <c r="E340" s="2604" t="s">
        <v>665</v>
      </c>
      <c r="F340" s="2605"/>
      <c r="G340" s="2606"/>
      <c r="H340" s="2610" t="str">
        <f>IF(A338="","",INDEX(DIFFERENTIATION_UNMERGE_SYSTEM,MATCH(A338,DIFFERENTIATION_ID_DIFF,0)))</f>
        <v>Радищева 67</v>
      </c>
      <c r="I340" s="2610"/>
      <c r="J340" s="2610"/>
      <c r="K340" s="2610"/>
      <c r="L340" s="2610"/>
      <c r="M340" s="2610"/>
      <c r="N340" s="2610"/>
      <c r="O340" s="2610"/>
      <c r="P340" s="2610"/>
      <c r="Q340" s="2610"/>
      <c r="R340" s="2610"/>
      <c r="S340" s="946"/>
      <c r="T340" s="943"/>
      <c r="U340" s="852"/>
      <c r="V340" s="852"/>
      <c r="W340" s="853"/>
      <c r="X340" s="853"/>
      <c r="Y340" s="853"/>
      <c r="Z340" s="853"/>
      <c r="AA340" s="854"/>
      <c r="AB340" s="855"/>
      <c r="AC340" s="2602"/>
      <c r="AD340" s="856"/>
      <c r="AE340" s="857"/>
      <c r="AF340" s="857"/>
      <c r="AG340" s="858"/>
      <c r="AH340" s="859"/>
      <c r="AI340" s="852"/>
      <c r="AJ340" s="852"/>
      <c r="AK340" s="852"/>
      <c r="AL340" s="852"/>
      <c r="AM340" s="852"/>
      <c r="AN340" s="852"/>
      <c r="AO340" s="852"/>
      <c r="AP340" s="852"/>
      <c r="AQ340" s="852"/>
      <c r="AR340" s="852"/>
      <c r="AS340" s="852"/>
      <c r="AT340" s="852"/>
      <c r="AU340" s="852"/>
      <c r="AV340" s="852"/>
      <c r="AW340" s="852"/>
      <c r="AX340" s="852"/>
      <c r="AY340" s="852"/>
      <c r="AZ340" s="852"/>
      <c r="BA340" s="852"/>
      <c r="BB340" s="852"/>
      <c r="BC340" s="852"/>
      <c r="BD340" s="852"/>
      <c r="BE340" s="852"/>
      <c r="BF340" s="852"/>
      <c r="BG340" s="852"/>
      <c r="BH340" s="852"/>
      <c r="BI340" s="852"/>
      <c r="BJ340" s="852"/>
      <c r="BK340" s="852"/>
      <c r="BL340" s="852"/>
      <c r="BM340" s="852"/>
      <c r="BN340" s="852"/>
      <c r="BO340" s="852"/>
      <c r="BP340" s="852"/>
      <c r="BQ340" s="852"/>
      <c r="BR340" s="852"/>
      <c r="BS340" s="852"/>
      <c r="BT340" s="852"/>
      <c r="BU340" s="852"/>
      <c r="BV340" s="853"/>
      <c r="BW340" s="853"/>
      <c r="BX340" s="853"/>
      <c r="BY340" s="853"/>
      <c r="BZ340" s="853"/>
      <c r="CA340" s="853"/>
      <c r="CB340" s="853"/>
      <c r="CC340" s="853"/>
      <c r="CD340" s="853"/>
      <c r="CE340" s="853"/>
      <c r="CF340" s="10251"/>
    </row>
    <row customHeight="1" ht="24.75" hidden="1">
      <c r="A341" s="2033"/>
      <c r="B341" s="1387"/>
      <c r="C341" s="639"/>
      <c r="D341" s="2806"/>
      <c r="E341" s="2603" t="s">
        <v>710</v>
      </c>
      <c r="F341" s="2603"/>
      <c r="G341" s="2603"/>
      <c r="H341" s="2603"/>
      <c r="I341" s="2603"/>
      <c r="J341" s="2603"/>
      <c r="K341" s="2603"/>
      <c r="L341" s="2603"/>
      <c r="M341" s="2603"/>
      <c r="N341" s="2603"/>
      <c r="O341" s="2603"/>
      <c r="P341" s="2603"/>
      <c r="Q341" s="785">
        <f>SUMIF(T342:T343,"i",Q342:Q343)</f>
        <v>0</v>
      </c>
      <c r="R341" s="1244"/>
      <c r="S341" s="2025" t="s">
        <v>711</v>
      </c>
      <c r="T341" s="944" t="s">
        <v>712</v>
      </c>
      <c r="U341" s="2601">
        <v>1</v>
      </c>
      <c r="V341" s="2601" t="s">
        <v>675</v>
      </c>
      <c r="W341" s="1387"/>
      <c r="X341" s="1387"/>
      <c r="Y341" s="1387"/>
      <c r="Z341" s="1387"/>
      <c r="AA341" s="1863"/>
      <c r="AB341" s="1387"/>
      <c r="AC341" s="2602"/>
      <c r="AD341" s="856"/>
      <c r="AE341" s="1387"/>
      <c r="AF341" s="1387"/>
      <c r="AG341" s="1863"/>
      <c r="AH341" s="1863"/>
      <c r="AI341" s="1863"/>
      <c r="AJ341" s="1863"/>
      <c r="AK341" s="1863"/>
      <c r="AL341" s="1863"/>
      <c r="AM341" s="1863"/>
      <c r="AN341" s="1863"/>
      <c r="AO341" s="1863"/>
      <c r="AP341" s="1863"/>
      <c r="AQ341" s="1863"/>
      <c r="AR341" s="1863"/>
      <c r="AS341" s="1863"/>
      <c r="AT341" s="1863"/>
      <c r="AU341" s="1863"/>
      <c r="AV341" s="1863"/>
      <c r="AW341" s="1863"/>
      <c r="AX341" s="1863"/>
      <c r="AY341" s="1863"/>
      <c r="AZ341" s="1863"/>
      <c r="BA341" s="1863"/>
      <c r="BB341" s="1863"/>
      <c r="BC341" s="1863"/>
      <c r="BD341" s="1863"/>
      <c r="BE341" s="1863"/>
      <c r="BF341" s="1863"/>
      <c r="BG341" s="1863"/>
      <c r="BH341" s="1863"/>
      <c r="BI341" s="1863"/>
      <c r="BJ341" s="1863"/>
      <c r="BK341" s="1863"/>
      <c r="BL341" s="1863"/>
      <c r="BM341" s="1863"/>
      <c r="BN341" s="1863"/>
      <c r="BO341" s="1863"/>
      <c r="BP341" s="1863"/>
      <c r="BQ341" s="1863"/>
      <c r="BR341" s="1863"/>
      <c r="BS341" s="1863"/>
      <c r="BT341" s="1863"/>
      <c r="BU341" s="1863"/>
      <c r="BV341" s="1387"/>
      <c r="BW341" s="1387"/>
      <c r="BX341" s="1387"/>
      <c r="BY341" s="1387"/>
      <c r="BZ341" s="1387"/>
      <c r="CA341" s="1387"/>
      <c r="CB341" s="1387"/>
      <c r="CC341" s="1387"/>
      <c r="CD341" s="1387"/>
      <c r="CE341" s="1387"/>
      <c r="CF341" s="10251"/>
    </row>
    <row customHeight="1" ht="11.25" hidden="1">
      <c r="A342" s="2020"/>
      <c r="B342" s="1863"/>
      <c r="C342" s="1863"/>
      <c r="D342" s="2806"/>
      <c r="E342" s="862"/>
      <c r="F342" s="862">
        <v>0</v>
      </c>
      <c r="G342" s="862"/>
      <c r="H342" s="862"/>
      <c r="I342" s="862"/>
      <c r="J342" s="862"/>
      <c r="K342" s="862"/>
      <c r="L342" s="862"/>
      <c r="M342" s="862"/>
      <c r="N342" s="862"/>
      <c r="O342" s="862"/>
      <c r="P342" s="862"/>
      <c r="Q342" s="862"/>
      <c r="R342" s="862"/>
      <c r="S342" s="863"/>
      <c r="T342" s="945"/>
      <c r="U342" s="2601"/>
      <c r="V342" s="2601"/>
      <c r="W342" s="1863"/>
      <c r="X342" s="1863"/>
      <c r="Y342" s="1863"/>
      <c r="Z342" s="1863"/>
      <c r="AA342" s="1863"/>
      <c r="AB342" s="1387"/>
      <c r="AC342" s="2602"/>
      <c r="AD342" s="856"/>
      <c r="AE342" s="1387"/>
      <c r="AF342" s="1387"/>
      <c r="AG342" s="1863"/>
      <c r="AH342" s="1863"/>
      <c r="AI342" s="1863"/>
      <c r="AJ342" s="1863"/>
      <c r="AK342" s="1863"/>
      <c r="AL342" s="1863"/>
      <c r="AM342" s="1863"/>
      <c r="AN342" s="1863"/>
      <c r="AO342" s="1863"/>
      <c r="AP342" s="1863"/>
      <c r="AQ342" s="1863"/>
      <c r="AR342" s="1863"/>
      <c r="AS342" s="1863"/>
      <c r="AT342" s="1863"/>
      <c r="AU342" s="1863"/>
      <c r="AV342" s="1863"/>
      <c r="AW342" s="1863"/>
      <c r="AX342" s="1863"/>
      <c r="AY342" s="1863"/>
      <c r="AZ342" s="1863"/>
      <c r="BA342" s="1863"/>
      <c r="BB342" s="1863"/>
      <c r="BC342" s="1863"/>
      <c r="BD342" s="1863"/>
      <c r="BE342" s="1863"/>
      <c r="BF342" s="1863"/>
      <c r="BG342" s="1863"/>
      <c r="BH342" s="1863"/>
      <c r="BI342" s="1863"/>
      <c r="BJ342" s="1863"/>
      <c r="BK342" s="1863"/>
      <c r="BL342" s="1863"/>
      <c r="BM342" s="1863"/>
      <c r="BN342" s="1863"/>
      <c r="BO342" s="1863"/>
      <c r="BP342" s="1863"/>
      <c r="BQ342" s="1863"/>
      <c r="BR342" s="1863"/>
      <c r="BS342" s="1863"/>
      <c r="BT342" s="1863"/>
      <c r="BU342" s="1863"/>
      <c r="BV342" s="1863"/>
      <c r="BW342" s="1863"/>
      <c r="BX342" s="1863"/>
      <c r="BY342" s="1863"/>
      <c r="BZ342" s="1863"/>
      <c r="CA342" s="1863"/>
      <c r="CB342" s="1863"/>
      <c r="CC342" s="1863"/>
      <c r="CD342" s="1863"/>
      <c r="CE342" s="1863"/>
      <c r="CF342" s="10251"/>
    </row>
    <row customHeight="1" ht="11.25" hidden="1">
      <c r="A343" s="2033"/>
      <c r="B343" s="1387"/>
      <c r="C343" s="639"/>
      <c r="D343" s="2806"/>
      <c r="E343" s="876" t="s">
        <v>22</v>
      </c>
      <c r="F343" s="1395" t="s">
        <v>22</v>
      </c>
      <c r="G343" s="1395" t="s">
        <v>715</v>
      </c>
      <c r="H343" s="878" t="s">
        <v>22</v>
      </c>
      <c r="I343" s="878"/>
      <c r="J343" s="878"/>
      <c r="K343" s="878"/>
      <c r="L343" s="878"/>
      <c r="M343" s="878"/>
      <c r="N343" s="878"/>
      <c r="O343" s="878"/>
      <c r="P343" s="878"/>
      <c r="Q343" s="878"/>
      <c r="R343" s="879"/>
      <c r="S343" s="880"/>
      <c r="T343" s="945"/>
      <c r="U343" s="2601"/>
      <c r="V343" s="2601"/>
      <c r="W343" s="1387"/>
      <c r="X343" s="1387"/>
      <c r="Y343" s="1387"/>
      <c r="Z343" s="1387"/>
      <c r="AA343" s="1863"/>
      <c r="AB343" s="1387"/>
      <c r="AC343" s="2602"/>
      <c r="AD343" s="856"/>
      <c r="AE343" s="1387"/>
      <c r="AF343" s="1387"/>
      <c r="AG343" s="1863"/>
      <c r="AH343" s="1863"/>
      <c r="AI343" s="1863"/>
      <c r="AJ343" s="1863"/>
      <c r="AK343" s="1863"/>
      <c r="AL343" s="1863"/>
      <c r="AM343" s="1863"/>
      <c r="AN343" s="1863"/>
      <c r="AO343" s="1863"/>
      <c r="AP343" s="1863"/>
      <c r="AQ343" s="1863"/>
      <c r="AR343" s="1863"/>
      <c r="AS343" s="1863"/>
      <c r="AT343" s="1863"/>
      <c r="AU343" s="1863"/>
      <c r="AV343" s="1863"/>
      <c r="AW343" s="1863"/>
      <c r="AX343" s="1863"/>
      <c r="AY343" s="1863"/>
      <c r="AZ343" s="1863"/>
      <c r="BA343" s="1863"/>
      <c r="BB343" s="1863"/>
      <c r="BC343" s="1863"/>
      <c r="BD343" s="1863"/>
      <c r="BE343" s="1863"/>
      <c r="BF343" s="1863"/>
      <c r="BG343" s="1863"/>
      <c r="BH343" s="1863"/>
      <c r="BI343" s="1863"/>
      <c r="BJ343" s="1863"/>
      <c r="BK343" s="1863"/>
      <c r="BL343" s="1863"/>
      <c r="BM343" s="1863"/>
      <c r="BN343" s="1863"/>
      <c r="BO343" s="1863"/>
      <c r="BP343" s="1863"/>
      <c r="BQ343" s="1863"/>
      <c r="BR343" s="1863"/>
      <c r="BS343" s="1863"/>
      <c r="BT343" s="1863"/>
      <c r="BU343" s="1863"/>
      <c r="BV343" s="1387"/>
      <c r="BW343" s="1387"/>
      <c r="BX343" s="1387"/>
      <c r="BY343" s="1387"/>
      <c r="BZ343" s="1387"/>
      <c r="CA343" s="1387"/>
      <c r="CB343" s="1387"/>
      <c r="CC343" s="1387"/>
      <c r="CD343" s="1387"/>
      <c r="CE343" s="1387"/>
      <c r="CF343" s="10251"/>
    </row>
    <row customHeight="1" ht="5.25" hidden="1">
      <c r="A344" s="2020"/>
      <c r="B344" s="1863"/>
      <c r="C344" s="1863"/>
      <c r="D344" s="2806"/>
      <c r="E344" s="1266"/>
      <c r="F344" s="1266"/>
      <c r="G344" s="1266"/>
      <c r="H344" s="1266"/>
      <c r="I344" s="1266"/>
      <c r="J344" s="1266"/>
      <c r="K344" s="1266"/>
      <c r="L344" s="1266"/>
      <c r="M344" s="1266"/>
      <c r="N344" s="1266"/>
      <c r="O344" s="1266"/>
      <c r="P344" s="1266"/>
      <c r="Q344" s="1267"/>
      <c r="R344" s="1268"/>
      <c r="S344" s="1269"/>
      <c r="T344" s="944" t="s">
        <v>712</v>
      </c>
      <c r="U344" s="2601">
        <v>1</v>
      </c>
      <c r="V344" s="2601" t="s">
        <v>675</v>
      </c>
      <c r="W344" s="1863"/>
      <c r="X344" s="1863"/>
      <c r="Y344" s="1863"/>
      <c r="Z344" s="1863"/>
      <c r="AA344" s="1863"/>
      <c r="AB344" s="1863"/>
      <c r="AC344" s="1264"/>
      <c r="AD344" s="1265"/>
      <c r="AE344" s="1863"/>
      <c r="AF344" s="1863"/>
      <c r="AG344" s="1863"/>
      <c r="AH344" s="1863"/>
      <c r="AI344" s="1863"/>
      <c r="AJ344" s="1863"/>
      <c r="AK344" s="1863"/>
      <c r="AL344" s="1863"/>
      <c r="AM344" s="1863"/>
      <c r="AN344" s="1863"/>
      <c r="AO344" s="1863"/>
      <c r="AP344" s="1863"/>
      <c r="AQ344" s="1863"/>
      <c r="AR344" s="1863"/>
      <c r="AS344" s="1863"/>
      <c r="AT344" s="1863"/>
      <c r="AU344" s="1863"/>
      <c r="AV344" s="1863"/>
      <c r="AW344" s="1863"/>
      <c r="AX344" s="1863"/>
      <c r="AY344" s="1863"/>
      <c r="AZ344" s="1863"/>
      <c r="BA344" s="1863"/>
      <c r="BB344" s="1863"/>
      <c r="BC344" s="1863"/>
      <c r="BD344" s="1863"/>
      <c r="BE344" s="1863"/>
      <c r="BF344" s="1863"/>
      <c r="BG344" s="1863"/>
      <c r="BH344" s="1863"/>
      <c r="BI344" s="1863"/>
      <c r="BJ344" s="1863"/>
      <c r="BK344" s="1863"/>
      <c r="BL344" s="1863"/>
      <c r="BM344" s="1863"/>
      <c r="BN344" s="1863"/>
      <c r="BO344" s="1863"/>
      <c r="BP344" s="1863"/>
      <c r="BQ344" s="1863"/>
      <c r="BR344" s="1863"/>
      <c r="BS344" s="1863"/>
      <c r="BT344" s="1863"/>
      <c r="BU344" s="1863"/>
      <c r="BV344" s="1863"/>
      <c r="BW344" s="1863"/>
      <c r="BX344" s="1863"/>
      <c r="BY344" s="1863"/>
      <c r="BZ344" s="1863"/>
      <c r="CA344" s="1863"/>
      <c r="CB344" s="1863"/>
      <c r="CC344" s="1863"/>
      <c r="CD344" s="1863"/>
      <c r="CE344" s="1863"/>
      <c r="CF344" s="10252"/>
    </row>
    <row customHeight="1" ht="5.25" hidden="1">
      <c r="A345" s="2020"/>
      <c r="B345" s="1863"/>
      <c r="C345" s="1863"/>
      <c r="D345" s="2806"/>
      <c r="E345" s="862"/>
      <c r="F345" s="862"/>
      <c r="G345" s="862"/>
      <c r="H345" s="862"/>
      <c r="I345" s="862"/>
      <c r="J345" s="862"/>
      <c r="K345" s="862"/>
      <c r="L345" s="862"/>
      <c r="M345" s="862"/>
      <c r="N345" s="862"/>
      <c r="O345" s="862"/>
      <c r="P345" s="862"/>
      <c r="Q345" s="862"/>
      <c r="R345" s="862"/>
      <c r="S345" s="863"/>
      <c r="T345" s="945"/>
      <c r="U345" s="2601"/>
      <c r="V345" s="2601"/>
      <c r="W345" s="1863"/>
      <c r="X345" s="1863"/>
      <c r="Y345" s="1863"/>
      <c r="Z345" s="1863"/>
      <c r="AA345" s="1863"/>
      <c r="AB345" s="1863"/>
      <c r="AC345" s="1264"/>
      <c r="AD345" s="1265"/>
      <c r="AE345" s="1863"/>
      <c r="AF345" s="1863"/>
      <c r="AG345" s="1863"/>
      <c r="AH345" s="1863"/>
      <c r="AI345" s="1863"/>
      <c r="AJ345" s="1863"/>
      <c r="AK345" s="1863"/>
      <c r="AL345" s="1863"/>
      <c r="AM345" s="1863"/>
      <c r="AN345" s="1863"/>
      <c r="AO345" s="1863"/>
      <c r="AP345" s="1863"/>
      <c r="AQ345" s="1863"/>
      <c r="AR345" s="1863"/>
      <c r="AS345" s="1863"/>
      <c r="AT345" s="1863"/>
      <c r="AU345" s="1863"/>
      <c r="AV345" s="1863"/>
      <c r="AW345" s="1863"/>
      <c r="AX345" s="1863"/>
      <c r="AY345" s="1863"/>
      <c r="AZ345" s="1863"/>
      <c r="BA345" s="1863"/>
      <c r="BB345" s="1863"/>
      <c r="BC345" s="1863"/>
      <c r="BD345" s="1863"/>
      <c r="BE345" s="1863"/>
      <c r="BF345" s="1863"/>
      <c r="BG345" s="1863"/>
      <c r="BH345" s="1863"/>
      <c r="BI345" s="1863"/>
      <c r="BJ345" s="1863"/>
      <c r="BK345" s="1863"/>
      <c r="BL345" s="1863"/>
      <c r="BM345" s="1863"/>
      <c r="BN345" s="1863"/>
      <c r="BO345" s="1863"/>
      <c r="BP345" s="1863"/>
      <c r="BQ345" s="1863"/>
      <c r="BR345" s="1863"/>
      <c r="BS345" s="1863"/>
      <c r="BT345" s="1863"/>
      <c r="BU345" s="1863"/>
      <c r="BV345" s="1863"/>
      <c r="BW345" s="1863"/>
      <c r="BX345" s="1863"/>
      <c r="BY345" s="1863"/>
      <c r="BZ345" s="1863"/>
      <c r="CA345" s="1863"/>
      <c r="CB345" s="1863"/>
      <c r="CC345" s="1863"/>
      <c r="CD345" s="1863"/>
      <c r="CE345" s="1863"/>
      <c r="CF345" s="10252"/>
    </row>
    <row customHeight="1" ht="5.25" hidden="1">
      <c r="A346" s="2020"/>
      <c r="B346" s="1863"/>
      <c r="C346" s="1863"/>
      <c r="D346" s="2807"/>
      <c r="E346" s="1270"/>
      <c r="F346" s="1271"/>
      <c r="G346" s="1271"/>
      <c r="H346" s="1272"/>
      <c r="I346" s="1272"/>
      <c r="J346" s="1272"/>
      <c r="K346" s="1272"/>
      <c r="L346" s="1272"/>
      <c r="M346" s="1272"/>
      <c r="N346" s="1272"/>
      <c r="O346" s="1272"/>
      <c r="P346" s="1272"/>
      <c r="Q346" s="1272"/>
      <c r="R346" s="1173"/>
      <c r="S346" s="1273"/>
      <c r="T346" s="945"/>
      <c r="U346" s="2601"/>
      <c r="V346" s="2601"/>
      <c r="W346" s="1863"/>
      <c r="X346" s="1863"/>
      <c r="Y346" s="1863"/>
      <c r="Z346" s="1863"/>
      <c r="AA346" s="1863"/>
      <c r="AB346" s="1863"/>
      <c r="AC346" s="1264"/>
      <c r="AD346" s="1265"/>
      <c r="AE346" s="1863"/>
      <c r="AF346" s="1863"/>
      <c r="AG346" s="1863"/>
      <c r="AH346" s="1863"/>
      <c r="AI346" s="1863"/>
      <c r="AJ346" s="1863"/>
      <c r="AK346" s="1863"/>
      <c r="AL346" s="1863"/>
      <c r="AM346" s="1863"/>
      <c r="AN346" s="1863"/>
      <c r="AO346" s="1863"/>
      <c r="AP346" s="1863"/>
      <c r="AQ346" s="1863"/>
      <c r="AR346" s="1863"/>
      <c r="AS346" s="1863"/>
      <c r="AT346" s="1863"/>
      <c r="AU346" s="1863"/>
      <c r="AV346" s="1863"/>
      <c r="AW346" s="1863"/>
      <c r="AX346" s="1863"/>
      <c r="AY346" s="1863"/>
      <c r="AZ346" s="1863"/>
      <c r="BA346" s="1863"/>
      <c r="BB346" s="1863"/>
      <c r="BC346" s="1863"/>
      <c r="BD346" s="1863"/>
      <c r="BE346" s="1863"/>
      <c r="BF346" s="1863"/>
      <c r="BG346" s="1863"/>
      <c r="BH346" s="1863"/>
      <c r="BI346" s="1863"/>
      <c r="BJ346" s="1863"/>
      <c r="BK346" s="1863"/>
      <c r="BL346" s="1863"/>
      <c r="BM346" s="1863"/>
      <c r="BN346" s="1863"/>
      <c r="BO346" s="1863"/>
      <c r="BP346" s="1863"/>
      <c r="BQ346" s="1863"/>
      <c r="BR346" s="1863"/>
      <c r="BS346" s="1863"/>
      <c r="BT346" s="1863"/>
      <c r="BU346" s="1863"/>
      <c r="BV346" s="1863"/>
      <c r="BW346" s="1863"/>
      <c r="BX346" s="1863"/>
      <c r="BY346" s="1863"/>
      <c r="BZ346" s="1863"/>
      <c r="CA346" s="1863"/>
      <c r="CB346" s="1863"/>
      <c r="CC346" s="1863"/>
      <c r="CD346" s="1863"/>
      <c r="CE346" s="1863"/>
      <c r="CF346" s="10252"/>
    </row>
    <row customHeight="1" ht="15" hidden="1">
      <c r="A347" s="850" t="s">
        <v>146</v>
      </c>
      <c r="B347" s="851"/>
      <c r="C347" s="851" t="s">
        <v>22</v>
      </c>
      <c r="D347" s="2805" t="s">
        <v>751</v>
      </c>
      <c r="E347" s="2604" t="s">
        <v>111</v>
      </c>
      <c r="F347" s="2605"/>
      <c r="G347" s="2606"/>
      <c r="H347" s="2610" t="str">
        <f>IF(A347="","",INDEX(DIFFERENTIATION_UNMERGE_VD,MATCH(A347,DIFFERENTIATION_ID_DIFF,0)))</f>
        <v>Производство тепловой энергии. Некомбинированная выработка</v>
      </c>
      <c r="I347" s="2610"/>
      <c r="J347" s="2610"/>
      <c r="K347" s="2610"/>
      <c r="L347" s="2610"/>
      <c r="M347" s="2610"/>
      <c r="N347" s="2610"/>
      <c r="O347" s="2610"/>
      <c r="P347" s="2610"/>
      <c r="Q347" s="2610"/>
      <c r="R347" s="2610"/>
      <c r="S347" s="946"/>
      <c r="T347" s="943"/>
      <c r="U347" s="852"/>
      <c r="V347" s="852"/>
      <c r="W347" s="853"/>
      <c r="X347" s="853"/>
      <c r="Y347" s="853"/>
      <c r="Z347" s="853"/>
      <c r="AA347" s="854"/>
      <c r="AB347" s="855"/>
      <c r="AC347" s="2602"/>
      <c r="AD347" s="856"/>
      <c r="AE347" s="857" t="s">
        <v>22</v>
      </c>
      <c r="AF347" s="857"/>
      <c r="AG347" s="858" t="s">
        <v>709</v>
      </c>
      <c r="AH347" s="859">
        <v>3</v>
      </c>
      <c r="AI347" s="852"/>
      <c r="AJ347" s="852"/>
      <c r="AK347" s="852"/>
      <c r="AL347" s="852"/>
      <c r="AM347" s="852"/>
      <c r="AN347" s="852"/>
      <c r="AO347" s="852"/>
      <c r="AP347" s="852"/>
      <c r="AQ347" s="852"/>
      <c r="AR347" s="852"/>
      <c r="AS347" s="852"/>
      <c r="AT347" s="852"/>
      <c r="AU347" s="852"/>
      <c r="AV347" s="852"/>
      <c r="AW347" s="852"/>
      <c r="AX347" s="852"/>
      <c r="AY347" s="852"/>
      <c r="AZ347" s="852"/>
      <c r="BA347" s="852"/>
      <c r="BB347" s="852"/>
      <c r="BC347" s="852"/>
      <c r="BD347" s="852"/>
      <c r="BE347" s="852"/>
      <c r="BF347" s="852"/>
      <c r="BG347" s="852"/>
      <c r="BH347" s="852"/>
      <c r="BI347" s="852"/>
      <c r="BJ347" s="852"/>
      <c r="BK347" s="852"/>
      <c r="BL347" s="852"/>
      <c r="BM347" s="852"/>
      <c r="BN347" s="852"/>
      <c r="BO347" s="852"/>
      <c r="BP347" s="852"/>
      <c r="BQ347" s="852"/>
      <c r="BR347" s="852"/>
      <c r="BS347" s="852"/>
      <c r="BT347" s="852"/>
      <c r="BU347" s="852"/>
      <c r="BV347" s="853"/>
      <c r="BW347" s="853"/>
      <c r="BX347" s="853"/>
      <c r="BY347" s="853"/>
      <c r="BZ347" s="853"/>
      <c r="CA347" s="853"/>
      <c r="CB347" s="853"/>
      <c r="CC347" s="853"/>
      <c r="CD347" s="853"/>
      <c r="CE347" s="853"/>
      <c r="CF347" s="10251"/>
    </row>
    <row customHeight="1" ht="15" hidden="1">
      <c r="A348" s="850"/>
      <c r="B348" s="851"/>
      <c r="C348" s="851"/>
      <c r="D348" s="2806"/>
      <c r="E348" s="2604" t="s">
        <v>664</v>
      </c>
      <c r="F348" s="2605"/>
      <c r="G348" s="2606"/>
      <c r="H348" s="2610" t="str">
        <f>IF(A347="","",INDEX(DIFFERENTIATION_UNMERGE_AREA,MATCH(A347,DIFFERENTIATION_ID_DIFF,0)))</f>
        <v>Территория 2</v>
      </c>
      <c r="I348" s="2610"/>
      <c r="J348" s="2610"/>
      <c r="K348" s="2610"/>
      <c r="L348" s="2610"/>
      <c r="M348" s="2610"/>
      <c r="N348" s="2610"/>
      <c r="O348" s="2610"/>
      <c r="P348" s="2610"/>
      <c r="Q348" s="2610"/>
      <c r="R348" s="2610"/>
      <c r="S348" s="946"/>
      <c r="T348" s="943"/>
      <c r="U348" s="852"/>
      <c r="V348" s="852"/>
      <c r="W348" s="853"/>
      <c r="X348" s="853"/>
      <c r="Y348" s="853"/>
      <c r="Z348" s="853"/>
      <c r="AA348" s="854"/>
      <c r="AB348" s="855"/>
      <c r="AC348" s="2602"/>
      <c r="AD348" s="856"/>
      <c r="AE348" s="857"/>
      <c r="AF348" s="857"/>
      <c r="AG348" s="858"/>
      <c r="AH348" s="859"/>
      <c r="AI348" s="852"/>
      <c r="AJ348" s="852"/>
      <c r="AK348" s="852"/>
      <c r="AL348" s="852"/>
      <c r="AM348" s="852"/>
      <c r="AN348" s="852"/>
      <c r="AO348" s="852"/>
      <c r="AP348" s="852"/>
      <c r="AQ348" s="852"/>
      <c r="AR348" s="852"/>
      <c r="AS348" s="852"/>
      <c r="AT348" s="852"/>
      <c r="AU348" s="852"/>
      <c r="AV348" s="852"/>
      <c r="AW348" s="852"/>
      <c r="AX348" s="852"/>
      <c r="AY348" s="852"/>
      <c r="AZ348" s="852"/>
      <c r="BA348" s="852"/>
      <c r="BB348" s="852"/>
      <c r="BC348" s="852"/>
      <c r="BD348" s="852"/>
      <c r="BE348" s="852"/>
      <c r="BF348" s="852"/>
      <c r="BG348" s="852"/>
      <c r="BH348" s="852"/>
      <c r="BI348" s="852"/>
      <c r="BJ348" s="852"/>
      <c r="BK348" s="852"/>
      <c r="BL348" s="852"/>
      <c r="BM348" s="852"/>
      <c r="BN348" s="852"/>
      <c r="BO348" s="852"/>
      <c r="BP348" s="852"/>
      <c r="BQ348" s="852"/>
      <c r="BR348" s="852"/>
      <c r="BS348" s="852"/>
      <c r="BT348" s="852"/>
      <c r="BU348" s="852"/>
      <c r="BV348" s="853"/>
      <c r="BW348" s="853"/>
      <c r="BX348" s="853"/>
      <c r="BY348" s="853"/>
      <c r="BZ348" s="853"/>
      <c r="CA348" s="853"/>
      <c r="CB348" s="853"/>
      <c r="CC348" s="853"/>
      <c r="CD348" s="853"/>
      <c r="CE348" s="853"/>
      <c r="CF348" s="10251"/>
    </row>
    <row customHeight="1" ht="15" hidden="1">
      <c r="A349" s="850"/>
      <c r="B349" s="851"/>
      <c r="C349" s="851"/>
      <c r="D349" s="2806"/>
      <c r="E349" s="2604" t="s">
        <v>665</v>
      </c>
      <c r="F349" s="2605"/>
      <c r="G349" s="2606"/>
      <c r="H349" s="2610" t="str">
        <f>IF(A347="","",INDEX(DIFFERENTIATION_UNMERGE_SYSTEM,MATCH(A347,DIFFERENTIATION_ID_DIFF,0)))</f>
        <v>Нестерова 14</v>
      </c>
      <c r="I349" s="2610"/>
      <c r="J349" s="2610"/>
      <c r="K349" s="2610"/>
      <c r="L349" s="2610"/>
      <c r="M349" s="2610"/>
      <c r="N349" s="2610"/>
      <c r="O349" s="2610"/>
      <c r="P349" s="2610"/>
      <c r="Q349" s="2610"/>
      <c r="R349" s="2610"/>
      <c r="S349" s="946"/>
      <c r="T349" s="943"/>
      <c r="U349" s="852"/>
      <c r="V349" s="852"/>
      <c r="W349" s="853"/>
      <c r="X349" s="853"/>
      <c r="Y349" s="853"/>
      <c r="Z349" s="853"/>
      <c r="AA349" s="854"/>
      <c r="AB349" s="855"/>
      <c r="AC349" s="2602"/>
      <c r="AD349" s="856"/>
      <c r="AE349" s="857"/>
      <c r="AF349" s="857"/>
      <c r="AG349" s="858"/>
      <c r="AH349" s="859"/>
      <c r="AI349" s="852"/>
      <c r="AJ349" s="852"/>
      <c r="AK349" s="852"/>
      <c r="AL349" s="852"/>
      <c r="AM349" s="852"/>
      <c r="AN349" s="852"/>
      <c r="AO349" s="852"/>
      <c r="AP349" s="852"/>
      <c r="AQ349" s="852"/>
      <c r="AR349" s="852"/>
      <c r="AS349" s="852"/>
      <c r="AT349" s="852"/>
      <c r="AU349" s="852"/>
      <c r="AV349" s="852"/>
      <c r="AW349" s="852"/>
      <c r="AX349" s="852"/>
      <c r="AY349" s="852"/>
      <c r="AZ349" s="852"/>
      <c r="BA349" s="852"/>
      <c r="BB349" s="852"/>
      <c r="BC349" s="852"/>
      <c r="BD349" s="852"/>
      <c r="BE349" s="852"/>
      <c r="BF349" s="852"/>
      <c r="BG349" s="852"/>
      <c r="BH349" s="852"/>
      <c r="BI349" s="852"/>
      <c r="BJ349" s="852"/>
      <c r="BK349" s="852"/>
      <c r="BL349" s="852"/>
      <c r="BM349" s="852"/>
      <c r="BN349" s="852"/>
      <c r="BO349" s="852"/>
      <c r="BP349" s="852"/>
      <c r="BQ349" s="852"/>
      <c r="BR349" s="852"/>
      <c r="BS349" s="852"/>
      <c r="BT349" s="852"/>
      <c r="BU349" s="852"/>
      <c r="BV349" s="853"/>
      <c r="BW349" s="853"/>
      <c r="BX349" s="853"/>
      <c r="BY349" s="853"/>
      <c r="BZ349" s="853"/>
      <c r="CA349" s="853"/>
      <c r="CB349" s="853"/>
      <c r="CC349" s="853"/>
      <c r="CD349" s="853"/>
      <c r="CE349" s="853"/>
      <c r="CF349" s="10251"/>
    </row>
    <row customHeight="1" ht="24.75" hidden="1">
      <c r="A350" s="2033"/>
      <c r="B350" s="1387"/>
      <c r="C350" s="639"/>
      <c r="D350" s="2806"/>
      <c r="E350" s="2603" t="s">
        <v>710</v>
      </c>
      <c r="F350" s="2603"/>
      <c r="G350" s="2603"/>
      <c r="H350" s="2603"/>
      <c r="I350" s="2603"/>
      <c r="J350" s="2603"/>
      <c r="K350" s="2603"/>
      <c r="L350" s="2603"/>
      <c r="M350" s="2603"/>
      <c r="N350" s="2603"/>
      <c r="O350" s="2603"/>
      <c r="P350" s="2603"/>
      <c r="Q350" s="785">
        <f>SUMIF(T351:T352,"i",Q351:Q352)</f>
        <v>0</v>
      </c>
      <c r="R350" s="1244"/>
      <c r="S350" s="2025" t="s">
        <v>711</v>
      </c>
      <c r="T350" s="944" t="s">
        <v>712</v>
      </c>
      <c r="U350" s="2601">
        <v>1</v>
      </c>
      <c r="V350" s="2601" t="s">
        <v>675</v>
      </c>
      <c r="W350" s="1387"/>
      <c r="X350" s="1387"/>
      <c r="Y350" s="1387"/>
      <c r="Z350" s="1387"/>
      <c r="AA350" s="1863"/>
      <c r="AB350" s="1387"/>
      <c r="AC350" s="2602"/>
      <c r="AD350" s="856"/>
      <c r="AE350" s="1387"/>
      <c r="AF350" s="1387"/>
      <c r="AG350" s="1863"/>
      <c r="AH350" s="1863"/>
      <c r="AI350" s="1863"/>
      <c r="AJ350" s="1863"/>
      <c r="AK350" s="1863"/>
      <c r="AL350" s="1863"/>
      <c r="AM350" s="1863"/>
      <c r="AN350" s="1863"/>
      <c r="AO350" s="1863"/>
      <c r="AP350" s="1863"/>
      <c r="AQ350" s="1863"/>
      <c r="AR350" s="1863"/>
      <c r="AS350" s="1863"/>
      <c r="AT350" s="1863"/>
      <c r="AU350" s="1863"/>
      <c r="AV350" s="1863"/>
      <c r="AW350" s="1863"/>
      <c r="AX350" s="1863"/>
      <c r="AY350" s="1863"/>
      <c r="AZ350" s="1863"/>
      <c r="BA350" s="1863"/>
      <c r="BB350" s="1863"/>
      <c r="BC350" s="1863"/>
      <c r="BD350" s="1863"/>
      <c r="BE350" s="1863"/>
      <c r="BF350" s="1863"/>
      <c r="BG350" s="1863"/>
      <c r="BH350" s="1863"/>
      <c r="BI350" s="1863"/>
      <c r="BJ350" s="1863"/>
      <c r="BK350" s="1863"/>
      <c r="BL350" s="1863"/>
      <c r="BM350" s="1863"/>
      <c r="BN350" s="1863"/>
      <c r="BO350" s="1863"/>
      <c r="BP350" s="1863"/>
      <c r="BQ350" s="1863"/>
      <c r="BR350" s="1863"/>
      <c r="BS350" s="1863"/>
      <c r="BT350" s="1863"/>
      <c r="BU350" s="1863"/>
      <c r="BV350" s="1387"/>
      <c r="BW350" s="1387"/>
      <c r="BX350" s="1387"/>
      <c r="BY350" s="1387"/>
      <c r="BZ350" s="1387"/>
      <c r="CA350" s="1387"/>
      <c r="CB350" s="1387"/>
      <c r="CC350" s="1387"/>
      <c r="CD350" s="1387"/>
      <c r="CE350" s="1387"/>
      <c r="CF350" s="10251"/>
    </row>
    <row customHeight="1" ht="11.25" hidden="1">
      <c r="A351" s="2020"/>
      <c r="B351" s="1863"/>
      <c r="C351" s="1863"/>
      <c r="D351" s="2806"/>
      <c r="E351" s="862"/>
      <c r="F351" s="862">
        <v>0</v>
      </c>
      <c r="G351" s="862"/>
      <c r="H351" s="862"/>
      <c r="I351" s="862"/>
      <c r="J351" s="862"/>
      <c r="K351" s="862"/>
      <c r="L351" s="862"/>
      <c r="M351" s="862"/>
      <c r="N351" s="862"/>
      <c r="O351" s="862"/>
      <c r="P351" s="862"/>
      <c r="Q351" s="862"/>
      <c r="R351" s="862"/>
      <c r="S351" s="863"/>
      <c r="T351" s="945"/>
      <c r="U351" s="2601"/>
      <c r="V351" s="2601"/>
      <c r="W351" s="1863"/>
      <c r="X351" s="1863"/>
      <c r="Y351" s="1863"/>
      <c r="Z351" s="1863"/>
      <c r="AA351" s="1863"/>
      <c r="AB351" s="1387"/>
      <c r="AC351" s="2602"/>
      <c r="AD351" s="856"/>
      <c r="AE351" s="1387"/>
      <c r="AF351" s="1387"/>
      <c r="AG351" s="1863"/>
      <c r="AH351" s="1863"/>
      <c r="AI351" s="1863"/>
      <c r="AJ351" s="1863"/>
      <c r="AK351" s="1863"/>
      <c r="AL351" s="1863"/>
      <c r="AM351" s="1863"/>
      <c r="AN351" s="1863"/>
      <c r="AO351" s="1863"/>
      <c r="AP351" s="1863"/>
      <c r="AQ351" s="1863"/>
      <c r="AR351" s="1863"/>
      <c r="AS351" s="1863"/>
      <c r="AT351" s="1863"/>
      <c r="AU351" s="1863"/>
      <c r="AV351" s="1863"/>
      <c r="AW351" s="1863"/>
      <c r="AX351" s="1863"/>
      <c r="AY351" s="1863"/>
      <c r="AZ351" s="1863"/>
      <c r="BA351" s="1863"/>
      <c r="BB351" s="1863"/>
      <c r="BC351" s="1863"/>
      <c r="BD351" s="1863"/>
      <c r="BE351" s="1863"/>
      <c r="BF351" s="1863"/>
      <c r="BG351" s="1863"/>
      <c r="BH351" s="1863"/>
      <c r="BI351" s="1863"/>
      <c r="BJ351" s="1863"/>
      <c r="BK351" s="1863"/>
      <c r="BL351" s="1863"/>
      <c r="BM351" s="1863"/>
      <c r="BN351" s="1863"/>
      <c r="BO351" s="1863"/>
      <c r="BP351" s="1863"/>
      <c r="BQ351" s="1863"/>
      <c r="BR351" s="1863"/>
      <c r="BS351" s="1863"/>
      <c r="BT351" s="1863"/>
      <c r="BU351" s="1863"/>
      <c r="BV351" s="1863"/>
      <c r="BW351" s="1863"/>
      <c r="BX351" s="1863"/>
      <c r="BY351" s="1863"/>
      <c r="BZ351" s="1863"/>
      <c r="CA351" s="1863"/>
      <c r="CB351" s="1863"/>
      <c r="CC351" s="1863"/>
      <c r="CD351" s="1863"/>
      <c r="CE351" s="1863"/>
      <c r="CF351" s="10251"/>
    </row>
    <row customHeight="1" ht="11.25" hidden="1">
      <c r="A352" s="2033"/>
      <c r="B352" s="1387"/>
      <c r="C352" s="639"/>
      <c r="D352" s="2806"/>
      <c r="E352" s="876" t="s">
        <v>22</v>
      </c>
      <c r="F352" s="1395" t="s">
        <v>22</v>
      </c>
      <c r="G352" s="1395" t="s">
        <v>715</v>
      </c>
      <c r="H352" s="878" t="s">
        <v>22</v>
      </c>
      <c r="I352" s="878"/>
      <c r="J352" s="878"/>
      <c r="K352" s="878"/>
      <c r="L352" s="878"/>
      <c r="M352" s="878"/>
      <c r="N352" s="878"/>
      <c r="O352" s="878"/>
      <c r="P352" s="878"/>
      <c r="Q352" s="878"/>
      <c r="R352" s="879"/>
      <c r="S352" s="880"/>
      <c r="T352" s="945"/>
      <c r="U352" s="2601"/>
      <c r="V352" s="2601"/>
      <c r="W352" s="1387"/>
      <c r="X352" s="1387"/>
      <c r="Y352" s="1387"/>
      <c r="Z352" s="1387"/>
      <c r="AA352" s="1863"/>
      <c r="AB352" s="1387"/>
      <c r="AC352" s="2602"/>
      <c r="AD352" s="856"/>
      <c r="AE352" s="1387"/>
      <c r="AF352" s="1387"/>
      <c r="AG352" s="1863"/>
      <c r="AH352" s="1863"/>
      <c r="AI352" s="1863"/>
      <c r="AJ352" s="1863"/>
      <c r="AK352" s="1863"/>
      <c r="AL352" s="1863"/>
      <c r="AM352" s="1863"/>
      <c r="AN352" s="1863"/>
      <c r="AO352" s="1863"/>
      <c r="AP352" s="1863"/>
      <c r="AQ352" s="1863"/>
      <c r="AR352" s="1863"/>
      <c r="AS352" s="1863"/>
      <c r="AT352" s="1863"/>
      <c r="AU352" s="1863"/>
      <c r="AV352" s="1863"/>
      <c r="AW352" s="1863"/>
      <c r="AX352" s="1863"/>
      <c r="AY352" s="1863"/>
      <c r="AZ352" s="1863"/>
      <c r="BA352" s="1863"/>
      <c r="BB352" s="1863"/>
      <c r="BC352" s="1863"/>
      <c r="BD352" s="1863"/>
      <c r="BE352" s="1863"/>
      <c r="BF352" s="1863"/>
      <c r="BG352" s="1863"/>
      <c r="BH352" s="1863"/>
      <c r="BI352" s="1863"/>
      <c r="BJ352" s="1863"/>
      <c r="BK352" s="1863"/>
      <c r="BL352" s="1863"/>
      <c r="BM352" s="1863"/>
      <c r="BN352" s="1863"/>
      <c r="BO352" s="1863"/>
      <c r="BP352" s="1863"/>
      <c r="BQ352" s="1863"/>
      <c r="BR352" s="1863"/>
      <c r="BS352" s="1863"/>
      <c r="BT352" s="1863"/>
      <c r="BU352" s="1863"/>
      <c r="BV352" s="1387"/>
      <c r="BW352" s="1387"/>
      <c r="BX352" s="1387"/>
      <c r="BY352" s="1387"/>
      <c r="BZ352" s="1387"/>
      <c r="CA352" s="1387"/>
      <c r="CB352" s="1387"/>
      <c r="CC352" s="1387"/>
      <c r="CD352" s="1387"/>
      <c r="CE352" s="1387"/>
      <c r="CF352" s="10251"/>
    </row>
    <row customHeight="1" ht="5.25" hidden="1">
      <c r="A353" s="2020"/>
      <c r="B353" s="1863"/>
      <c r="C353" s="1863"/>
      <c r="D353" s="2806"/>
      <c r="E353" s="1266"/>
      <c r="F353" s="1266"/>
      <c r="G353" s="1266"/>
      <c r="H353" s="1266"/>
      <c r="I353" s="1266"/>
      <c r="J353" s="1266"/>
      <c r="K353" s="1266"/>
      <c r="L353" s="1266"/>
      <c r="M353" s="1266"/>
      <c r="N353" s="1266"/>
      <c r="O353" s="1266"/>
      <c r="P353" s="1266"/>
      <c r="Q353" s="1267"/>
      <c r="R353" s="1268"/>
      <c r="S353" s="1269"/>
      <c r="T353" s="944" t="s">
        <v>712</v>
      </c>
      <c r="U353" s="2601">
        <v>1</v>
      </c>
      <c r="V353" s="2601" t="s">
        <v>675</v>
      </c>
      <c r="W353" s="1863"/>
      <c r="X353" s="1863"/>
      <c r="Y353" s="1863"/>
      <c r="Z353" s="1863"/>
      <c r="AA353" s="1863"/>
      <c r="AB353" s="1863"/>
      <c r="AC353" s="1264"/>
      <c r="AD353" s="1265"/>
      <c r="AE353" s="1863"/>
      <c r="AF353" s="1863"/>
      <c r="AG353" s="1863"/>
      <c r="AH353" s="1863"/>
      <c r="AI353" s="1863"/>
      <c r="AJ353" s="1863"/>
      <c r="AK353" s="1863"/>
      <c r="AL353" s="1863"/>
      <c r="AM353" s="1863"/>
      <c r="AN353" s="1863"/>
      <c r="AO353" s="1863"/>
      <c r="AP353" s="1863"/>
      <c r="AQ353" s="1863"/>
      <c r="AR353" s="1863"/>
      <c r="AS353" s="1863"/>
      <c r="AT353" s="1863"/>
      <c r="AU353" s="1863"/>
      <c r="AV353" s="1863"/>
      <c r="AW353" s="1863"/>
      <c r="AX353" s="1863"/>
      <c r="AY353" s="1863"/>
      <c r="AZ353" s="1863"/>
      <c r="BA353" s="1863"/>
      <c r="BB353" s="1863"/>
      <c r="BC353" s="1863"/>
      <c r="BD353" s="1863"/>
      <c r="BE353" s="1863"/>
      <c r="BF353" s="1863"/>
      <c r="BG353" s="1863"/>
      <c r="BH353" s="1863"/>
      <c r="BI353" s="1863"/>
      <c r="BJ353" s="1863"/>
      <c r="BK353" s="1863"/>
      <c r="BL353" s="1863"/>
      <c r="BM353" s="1863"/>
      <c r="BN353" s="1863"/>
      <c r="BO353" s="1863"/>
      <c r="BP353" s="1863"/>
      <c r="BQ353" s="1863"/>
      <c r="BR353" s="1863"/>
      <c r="BS353" s="1863"/>
      <c r="BT353" s="1863"/>
      <c r="BU353" s="1863"/>
      <c r="BV353" s="1863"/>
      <c r="BW353" s="1863"/>
      <c r="BX353" s="1863"/>
      <c r="BY353" s="1863"/>
      <c r="BZ353" s="1863"/>
      <c r="CA353" s="1863"/>
      <c r="CB353" s="1863"/>
      <c r="CC353" s="1863"/>
      <c r="CD353" s="1863"/>
      <c r="CE353" s="1863"/>
      <c r="CF353" s="10252"/>
    </row>
    <row customHeight="1" ht="5.25" hidden="1">
      <c r="A354" s="2020"/>
      <c r="B354" s="1863"/>
      <c r="C354" s="1863"/>
      <c r="D354" s="2806"/>
      <c r="E354" s="862"/>
      <c r="F354" s="862"/>
      <c r="G354" s="862"/>
      <c r="H354" s="862"/>
      <c r="I354" s="862"/>
      <c r="J354" s="862"/>
      <c r="K354" s="862"/>
      <c r="L354" s="862"/>
      <c r="M354" s="862"/>
      <c r="N354" s="862"/>
      <c r="O354" s="862"/>
      <c r="P354" s="862"/>
      <c r="Q354" s="862"/>
      <c r="R354" s="862"/>
      <c r="S354" s="863"/>
      <c r="T354" s="945"/>
      <c r="U354" s="2601"/>
      <c r="V354" s="2601"/>
      <c r="W354" s="1863"/>
      <c r="X354" s="1863"/>
      <c r="Y354" s="1863"/>
      <c r="Z354" s="1863"/>
      <c r="AA354" s="1863"/>
      <c r="AB354" s="1863"/>
      <c r="AC354" s="1264"/>
      <c r="AD354" s="1265"/>
      <c r="AE354" s="1863"/>
      <c r="AF354" s="1863"/>
      <c r="AG354" s="1863"/>
      <c r="AH354" s="1863"/>
      <c r="AI354" s="1863"/>
      <c r="AJ354" s="1863"/>
      <c r="AK354" s="1863"/>
      <c r="AL354" s="1863"/>
      <c r="AM354" s="1863"/>
      <c r="AN354" s="1863"/>
      <c r="AO354" s="1863"/>
      <c r="AP354" s="1863"/>
      <c r="AQ354" s="1863"/>
      <c r="AR354" s="1863"/>
      <c r="AS354" s="1863"/>
      <c r="AT354" s="1863"/>
      <c r="AU354" s="1863"/>
      <c r="AV354" s="1863"/>
      <c r="AW354" s="1863"/>
      <c r="AX354" s="1863"/>
      <c r="AY354" s="1863"/>
      <c r="AZ354" s="1863"/>
      <c r="BA354" s="1863"/>
      <c r="BB354" s="1863"/>
      <c r="BC354" s="1863"/>
      <c r="BD354" s="1863"/>
      <c r="BE354" s="1863"/>
      <c r="BF354" s="1863"/>
      <c r="BG354" s="1863"/>
      <c r="BH354" s="1863"/>
      <c r="BI354" s="1863"/>
      <c r="BJ354" s="1863"/>
      <c r="BK354" s="1863"/>
      <c r="BL354" s="1863"/>
      <c r="BM354" s="1863"/>
      <c r="BN354" s="1863"/>
      <c r="BO354" s="1863"/>
      <c r="BP354" s="1863"/>
      <c r="BQ354" s="1863"/>
      <c r="BR354" s="1863"/>
      <c r="BS354" s="1863"/>
      <c r="BT354" s="1863"/>
      <c r="BU354" s="1863"/>
      <c r="BV354" s="1863"/>
      <c r="BW354" s="1863"/>
      <c r="BX354" s="1863"/>
      <c r="BY354" s="1863"/>
      <c r="BZ354" s="1863"/>
      <c r="CA354" s="1863"/>
      <c r="CB354" s="1863"/>
      <c r="CC354" s="1863"/>
      <c r="CD354" s="1863"/>
      <c r="CE354" s="1863"/>
      <c r="CF354" s="10252"/>
    </row>
    <row customHeight="1" ht="5.25" hidden="1">
      <c r="A355" s="2020"/>
      <c r="B355" s="1863"/>
      <c r="C355" s="1863"/>
      <c r="D355" s="2807"/>
      <c r="E355" s="1270"/>
      <c r="F355" s="1271"/>
      <c r="G355" s="1271"/>
      <c r="H355" s="1272"/>
      <c r="I355" s="1272"/>
      <c r="J355" s="1272"/>
      <c r="K355" s="1272"/>
      <c r="L355" s="1272"/>
      <c r="M355" s="1272"/>
      <c r="N355" s="1272"/>
      <c r="O355" s="1272"/>
      <c r="P355" s="1272"/>
      <c r="Q355" s="1272"/>
      <c r="R355" s="1173"/>
      <c r="S355" s="1273"/>
      <c r="T355" s="945"/>
      <c r="U355" s="2601"/>
      <c r="V355" s="2601"/>
      <c r="W355" s="1863"/>
      <c r="X355" s="1863"/>
      <c r="Y355" s="1863"/>
      <c r="Z355" s="1863"/>
      <c r="AA355" s="1863"/>
      <c r="AB355" s="1863"/>
      <c r="AC355" s="1264"/>
      <c r="AD355" s="1265"/>
      <c r="AE355" s="1863"/>
      <c r="AF355" s="1863"/>
      <c r="AG355" s="1863"/>
      <c r="AH355" s="1863"/>
      <c r="AI355" s="1863"/>
      <c r="AJ355" s="1863"/>
      <c r="AK355" s="1863"/>
      <c r="AL355" s="1863"/>
      <c r="AM355" s="1863"/>
      <c r="AN355" s="1863"/>
      <c r="AO355" s="1863"/>
      <c r="AP355" s="1863"/>
      <c r="AQ355" s="1863"/>
      <c r="AR355" s="1863"/>
      <c r="AS355" s="1863"/>
      <c r="AT355" s="1863"/>
      <c r="AU355" s="1863"/>
      <c r="AV355" s="1863"/>
      <c r="AW355" s="1863"/>
      <c r="AX355" s="1863"/>
      <c r="AY355" s="1863"/>
      <c r="AZ355" s="1863"/>
      <c r="BA355" s="1863"/>
      <c r="BB355" s="1863"/>
      <c r="BC355" s="1863"/>
      <c r="BD355" s="1863"/>
      <c r="BE355" s="1863"/>
      <c r="BF355" s="1863"/>
      <c r="BG355" s="1863"/>
      <c r="BH355" s="1863"/>
      <c r="BI355" s="1863"/>
      <c r="BJ355" s="1863"/>
      <c r="BK355" s="1863"/>
      <c r="BL355" s="1863"/>
      <c r="BM355" s="1863"/>
      <c r="BN355" s="1863"/>
      <c r="BO355" s="1863"/>
      <c r="BP355" s="1863"/>
      <c r="BQ355" s="1863"/>
      <c r="BR355" s="1863"/>
      <c r="BS355" s="1863"/>
      <c r="BT355" s="1863"/>
      <c r="BU355" s="1863"/>
      <c r="BV355" s="1863"/>
      <c r="BW355" s="1863"/>
      <c r="BX355" s="1863"/>
      <c r="BY355" s="1863"/>
      <c r="BZ355" s="1863"/>
      <c r="CA355" s="1863"/>
      <c r="CB355" s="1863"/>
      <c r="CC355" s="1863"/>
      <c r="CD355" s="1863"/>
      <c r="CE355" s="1863"/>
      <c r="CF355" s="10252"/>
    </row>
    <row customHeight="1" ht="15" hidden="1">
      <c r="A356" s="850" t="s">
        <v>148</v>
      </c>
      <c r="B356" s="851"/>
      <c r="C356" s="851" t="s">
        <v>22</v>
      </c>
      <c r="D356" s="2805" t="s">
        <v>752</v>
      </c>
      <c r="E356" s="2604" t="s">
        <v>111</v>
      </c>
      <c r="F356" s="2605"/>
      <c r="G356" s="2606"/>
      <c r="H356" s="2610" t="str">
        <f>IF(A356="","",INDEX(DIFFERENTIATION_UNMERGE_VD,MATCH(A356,DIFFERENTIATION_ID_DIFF,0)))</f>
        <v>Производство тепловой энергии. Некомбинированная выработка</v>
      </c>
      <c r="I356" s="2610"/>
      <c r="J356" s="2610"/>
      <c r="K356" s="2610"/>
      <c r="L356" s="2610"/>
      <c r="M356" s="2610"/>
      <c r="N356" s="2610"/>
      <c r="O356" s="2610"/>
      <c r="P356" s="2610"/>
      <c r="Q356" s="2610"/>
      <c r="R356" s="2610"/>
      <c r="S356" s="946"/>
      <c r="T356" s="943"/>
      <c r="U356" s="852"/>
      <c r="V356" s="852"/>
      <c r="W356" s="853"/>
      <c r="X356" s="853"/>
      <c r="Y356" s="853"/>
      <c r="Z356" s="853"/>
      <c r="AA356" s="854"/>
      <c r="AB356" s="855"/>
      <c r="AC356" s="2602"/>
      <c r="AD356" s="856"/>
      <c r="AE356" s="857" t="s">
        <v>22</v>
      </c>
      <c r="AF356" s="857"/>
      <c r="AG356" s="858" t="s">
        <v>709</v>
      </c>
      <c r="AH356" s="859">
        <v>3</v>
      </c>
      <c r="AI356" s="852"/>
      <c r="AJ356" s="852"/>
      <c r="AK356" s="852"/>
      <c r="AL356" s="852"/>
      <c r="AM356" s="852"/>
      <c r="AN356" s="852"/>
      <c r="AO356" s="852"/>
      <c r="AP356" s="852"/>
      <c r="AQ356" s="852"/>
      <c r="AR356" s="852"/>
      <c r="AS356" s="852"/>
      <c r="AT356" s="852"/>
      <c r="AU356" s="852"/>
      <c r="AV356" s="852"/>
      <c r="AW356" s="852"/>
      <c r="AX356" s="852"/>
      <c r="AY356" s="852"/>
      <c r="AZ356" s="852"/>
      <c r="BA356" s="852"/>
      <c r="BB356" s="852"/>
      <c r="BC356" s="852"/>
      <c r="BD356" s="852"/>
      <c r="BE356" s="852"/>
      <c r="BF356" s="852"/>
      <c r="BG356" s="852"/>
      <c r="BH356" s="852"/>
      <c r="BI356" s="852"/>
      <c r="BJ356" s="852"/>
      <c r="BK356" s="852"/>
      <c r="BL356" s="852"/>
      <c r="BM356" s="852"/>
      <c r="BN356" s="852"/>
      <c r="BO356" s="852"/>
      <c r="BP356" s="852"/>
      <c r="BQ356" s="852"/>
      <c r="BR356" s="852"/>
      <c r="BS356" s="852"/>
      <c r="BT356" s="852"/>
      <c r="BU356" s="852"/>
      <c r="BV356" s="853"/>
      <c r="BW356" s="853"/>
      <c r="BX356" s="853"/>
      <c r="BY356" s="853"/>
      <c r="BZ356" s="853"/>
      <c r="CA356" s="853"/>
      <c r="CB356" s="853"/>
      <c r="CC356" s="853"/>
      <c r="CD356" s="853"/>
      <c r="CE356" s="853"/>
      <c r="CF356" s="10251"/>
    </row>
    <row customHeight="1" ht="15" hidden="1">
      <c r="A357" s="850"/>
      <c r="B357" s="851"/>
      <c r="C357" s="851"/>
      <c r="D357" s="2806"/>
      <c r="E357" s="2604" t="s">
        <v>664</v>
      </c>
      <c r="F357" s="2605"/>
      <c r="G357" s="2606"/>
      <c r="H357" s="2610" t="str">
        <f>IF(A356="","",INDEX(DIFFERENTIATION_UNMERGE_AREA,MATCH(A356,DIFFERENTIATION_ID_DIFF,0)))</f>
        <v>Территория 2</v>
      </c>
      <c r="I357" s="2610"/>
      <c r="J357" s="2610"/>
      <c r="K357" s="2610"/>
      <c r="L357" s="2610"/>
      <c r="M357" s="2610"/>
      <c r="N357" s="2610"/>
      <c r="O357" s="2610"/>
      <c r="P357" s="2610"/>
      <c r="Q357" s="2610"/>
      <c r="R357" s="2610"/>
      <c r="S357" s="946"/>
      <c r="T357" s="943"/>
      <c r="U357" s="852"/>
      <c r="V357" s="852"/>
      <c r="W357" s="853"/>
      <c r="X357" s="853"/>
      <c r="Y357" s="853"/>
      <c r="Z357" s="853"/>
      <c r="AA357" s="854"/>
      <c r="AB357" s="855"/>
      <c r="AC357" s="2602"/>
      <c r="AD357" s="856"/>
      <c r="AE357" s="857"/>
      <c r="AF357" s="857"/>
      <c r="AG357" s="858"/>
      <c r="AH357" s="859"/>
      <c r="AI357" s="852"/>
      <c r="AJ357" s="852"/>
      <c r="AK357" s="852"/>
      <c r="AL357" s="852"/>
      <c r="AM357" s="852"/>
      <c r="AN357" s="852"/>
      <c r="AO357" s="852"/>
      <c r="AP357" s="852"/>
      <c r="AQ357" s="852"/>
      <c r="AR357" s="852"/>
      <c r="AS357" s="852"/>
      <c r="AT357" s="852"/>
      <c r="AU357" s="852"/>
      <c r="AV357" s="852"/>
      <c r="AW357" s="852"/>
      <c r="AX357" s="852"/>
      <c r="AY357" s="852"/>
      <c r="AZ357" s="852"/>
      <c r="BA357" s="852"/>
      <c r="BB357" s="852"/>
      <c r="BC357" s="852"/>
      <c r="BD357" s="852"/>
      <c r="BE357" s="852"/>
      <c r="BF357" s="852"/>
      <c r="BG357" s="852"/>
      <c r="BH357" s="852"/>
      <c r="BI357" s="852"/>
      <c r="BJ357" s="852"/>
      <c r="BK357" s="852"/>
      <c r="BL357" s="852"/>
      <c r="BM357" s="852"/>
      <c r="BN357" s="852"/>
      <c r="BO357" s="852"/>
      <c r="BP357" s="852"/>
      <c r="BQ357" s="852"/>
      <c r="BR357" s="852"/>
      <c r="BS357" s="852"/>
      <c r="BT357" s="852"/>
      <c r="BU357" s="852"/>
      <c r="BV357" s="853"/>
      <c r="BW357" s="853"/>
      <c r="BX357" s="853"/>
      <c r="BY357" s="853"/>
      <c r="BZ357" s="853"/>
      <c r="CA357" s="853"/>
      <c r="CB357" s="853"/>
      <c r="CC357" s="853"/>
      <c r="CD357" s="853"/>
      <c r="CE357" s="853"/>
      <c r="CF357" s="10251"/>
    </row>
    <row customHeight="1" ht="15" hidden="1">
      <c r="A358" s="850"/>
      <c r="B358" s="851"/>
      <c r="C358" s="851"/>
      <c r="D358" s="2806"/>
      <c r="E358" s="2604" t="s">
        <v>665</v>
      </c>
      <c r="F358" s="2605"/>
      <c r="G358" s="2606"/>
      <c r="H358" s="2610" t="str">
        <f>IF(A356="","",INDEX(DIFFERENTIATION_UNMERGE_SYSTEM,MATCH(A356,DIFFERENTIATION_ID_DIFF,0)))</f>
        <v>Нестерова 32</v>
      </c>
      <c r="I358" s="2610"/>
      <c r="J358" s="2610"/>
      <c r="K358" s="2610"/>
      <c r="L358" s="2610"/>
      <c r="M358" s="2610"/>
      <c r="N358" s="2610"/>
      <c r="O358" s="2610"/>
      <c r="P358" s="2610"/>
      <c r="Q358" s="2610"/>
      <c r="R358" s="2610"/>
      <c r="S358" s="946"/>
      <c r="T358" s="943"/>
      <c r="U358" s="852"/>
      <c r="V358" s="852"/>
      <c r="W358" s="853"/>
      <c r="X358" s="853"/>
      <c r="Y358" s="853"/>
      <c r="Z358" s="853"/>
      <c r="AA358" s="854"/>
      <c r="AB358" s="855"/>
      <c r="AC358" s="2602"/>
      <c r="AD358" s="856"/>
      <c r="AE358" s="857"/>
      <c r="AF358" s="857"/>
      <c r="AG358" s="858"/>
      <c r="AH358" s="859"/>
      <c r="AI358" s="852"/>
      <c r="AJ358" s="852"/>
      <c r="AK358" s="852"/>
      <c r="AL358" s="852"/>
      <c r="AM358" s="852"/>
      <c r="AN358" s="852"/>
      <c r="AO358" s="852"/>
      <c r="AP358" s="852"/>
      <c r="AQ358" s="852"/>
      <c r="AR358" s="852"/>
      <c r="AS358" s="852"/>
      <c r="AT358" s="852"/>
      <c r="AU358" s="852"/>
      <c r="AV358" s="852"/>
      <c r="AW358" s="852"/>
      <c r="AX358" s="852"/>
      <c r="AY358" s="852"/>
      <c r="AZ358" s="852"/>
      <c r="BA358" s="852"/>
      <c r="BB358" s="852"/>
      <c r="BC358" s="852"/>
      <c r="BD358" s="852"/>
      <c r="BE358" s="852"/>
      <c r="BF358" s="852"/>
      <c r="BG358" s="852"/>
      <c r="BH358" s="852"/>
      <c r="BI358" s="852"/>
      <c r="BJ358" s="852"/>
      <c r="BK358" s="852"/>
      <c r="BL358" s="852"/>
      <c r="BM358" s="852"/>
      <c r="BN358" s="852"/>
      <c r="BO358" s="852"/>
      <c r="BP358" s="852"/>
      <c r="BQ358" s="852"/>
      <c r="BR358" s="852"/>
      <c r="BS358" s="852"/>
      <c r="BT358" s="852"/>
      <c r="BU358" s="852"/>
      <c r="BV358" s="853"/>
      <c r="BW358" s="853"/>
      <c r="BX358" s="853"/>
      <c r="BY358" s="853"/>
      <c r="BZ358" s="853"/>
      <c r="CA358" s="853"/>
      <c r="CB358" s="853"/>
      <c r="CC358" s="853"/>
      <c r="CD358" s="853"/>
      <c r="CE358" s="853"/>
      <c r="CF358" s="10251"/>
    </row>
    <row customHeight="1" ht="24.75" hidden="1">
      <c r="A359" s="2033"/>
      <c r="B359" s="1387"/>
      <c r="C359" s="639"/>
      <c r="D359" s="2806"/>
      <c r="E359" s="2603" t="s">
        <v>710</v>
      </c>
      <c r="F359" s="2603"/>
      <c r="G359" s="2603"/>
      <c r="H359" s="2603"/>
      <c r="I359" s="2603"/>
      <c r="J359" s="2603"/>
      <c r="K359" s="2603"/>
      <c r="L359" s="2603"/>
      <c r="M359" s="2603"/>
      <c r="N359" s="2603"/>
      <c r="O359" s="2603"/>
      <c r="P359" s="2603"/>
      <c r="Q359" s="785">
        <f>SUMIF(T360:T361,"i",Q360:Q361)</f>
        <v>0</v>
      </c>
      <c r="R359" s="1244"/>
      <c r="S359" s="2025" t="s">
        <v>711</v>
      </c>
      <c r="T359" s="944" t="s">
        <v>712</v>
      </c>
      <c r="U359" s="2601">
        <v>1</v>
      </c>
      <c r="V359" s="2601" t="s">
        <v>675</v>
      </c>
      <c r="W359" s="1387"/>
      <c r="X359" s="1387"/>
      <c r="Y359" s="1387"/>
      <c r="Z359" s="1387"/>
      <c r="AA359" s="1863"/>
      <c r="AB359" s="1387"/>
      <c r="AC359" s="2602"/>
      <c r="AD359" s="856"/>
      <c r="AE359" s="1387"/>
      <c r="AF359" s="1387"/>
      <c r="AG359" s="1863"/>
      <c r="AH359" s="1863"/>
      <c r="AI359" s="1863"/>
      <c r="AJ359" s="1863"/>
      <c r="AK359" s="1863"/>
      <c r="AL359" s="1863"/>
      <c r="AM359" s="1863"/>
      <c r="AN359" s="1863"/>
      <c r="AO359" s="1863"/>
      <c r="AP359" s="1863"/>
      <c r="AQ359" s="1863"/>
      <c r="AR359" s="1863"/>
      <c r="AS359" s="1863"/>
      <c r="AT359" s="1863"/>
      <c r="AU359" s="1863"/>
      <c r="AV359" s="1863"/>
      <c r="AW359" s="1863"/>
      <c r="AX359" s="1863"/>
      <c r="AY359" s="1863"/>
      <c r="AZ359" s="1863"/>
      <c r="BA359" s="1863"/>
      <c r="BB359" s="1863"/>
      <c r="BC359" s="1863"/>
      <c r="BD359" s="1863"/>
      <c r="BE359" s="1863"/>
      <c r="BF359" s="1863"/>
      <c r="BG359" s="1863"/>
      <c r="BH359" s="1863"/>
      <c r="BI359" s="1863"/>
      <c r="BJ359" s="1863"/>
      <c r="BK359" s="1863"/>
      <c r="BL359" s="1863"/>
      <c r="BM359" s="1863"/>
      <c r="BN359" s="1863"/>
      <c r="BO359" s="1863"/>
      <c r="BP359" s="1863"/>
      <c r="BQ359" s="1863"/>
      <c r="BR359" s="1863"/>
      <c r="BS359" s="1863"/>
      <c r="BT359" s="1863"/>
      <c r="BU359" s="1863"/>
      <c r="BV359" s="1387"/>
      <c r="BW359" s="1387"/>
      <c r="BX359" s="1387"/>
      <c r="BY359" s="1387"/>
      <c r="BZ359" s="1387"/>
      <c r="CA359" s="1387"/>
      <c r="CB359" s="1387"/>
      <c r="CC359" s="1387"/>
      <c r="CD359" s="1387"/>
      <c r="CE359" s="1387"/>
      <c r="CF359" s="10251"/>
    </row>
    <row customHeight="1" ht="11.25" hidden="1">
      <c r="A360" s="2020"/>
      <c r="B360" s="1863"/>
      <c r="C360" s="1863"/>
      <c r="D360" s="2806"/>
      <c r="E360" s="862"/>
      <c r="F360" s="862">
        <v>0</v>
      </c>
      <c r="G360" s="862"/>
      <c r="H360" s="862"/>
      <c r="I360" s="862"/>
      <c r="J360" s="862"/>
      <c r="K360" s="862"/>
      <c r="L360" s="862"/>
      <c r="M360" s="862"/>
      <c r="N360" s="862"/>
      <c r="O360" s="862"/>
      <c r="P360" s="862"/>
      <c r="Q360" s="862"/>
      <c r="R360" s="862"/>
      <c r="S360" s="863"/>
      <c r="T360" s="945"/>
      <c r="U360" s="2601"/>
      <c r="V360" s="2601"/>
      <c r="W360" s="1863"/>
      <c r="X360" s="1863"/>
      <c r="Y360" s="1863"/>
      <c r="Z360" s="1863"/>
      <c r="AA360" s="1863"/>
      <c r="AB360" s="1387"/>
      <c r="AC360" s="2602"/>
      <c r="AD360" s="856"/>
      <c r="AE360" s="1387"/>
      <c r="AF360" s="1387"/>
      <c r="AG360" s="1863"/>
      <c r="AH360" s="1863"/>
      <c r="AI360" s="1863"/>
      <c r="AJ360" s="1863"/>
      <c r="AK360" s="1863"/>
      <c r="AL360" s="1863"/>
      <c r="AM360" s="1863"/>
      <c r="AN360" s="1863"/>
      <c r="AO360" s="1863"/>
      <c r="AP360" s="1863"/>
      <c r="AQ360" s="1863"/>
      <c r="AR360" s="1863"/>
      <c r="AS360" s="1863"/>
      <c r="AT360" s="1863"/>
      <c r="AU360" s="1863"/>
      <c r="AV360" s="1863"/>
      <c r="AW360" s="1863"/>
      <c r="AX360" s="1863"/>
      <c r="AY360" s="1863"/>
      <c r="AZ360" s="1863"/>
      <c r="BA360" s="1863"/>
      <c r="BB360" s="1863"/>
      <c r="BC360" s="1863"/>
      <c r="BD360" s="1863"/>
      <c r="BE360" s="1863"/>
      <c r="BF360" s="1863"/>
      <c r="BG360" s="1863"/>
      <c r="BH360" s="1863"/>
      <c r="BI360" s="1863"/>
      <c r="BJ360" s="1863"/>
      <c r="BK360" s="1863"/>
      <c r="BL360" s="1863"/>
      <c r="BM360" s="1863"/>
      <c r="BN360" s="1863"/>
      <c r="BO360" s="1863"/>
      <c r="BP360" s="1863"/>
      <c r="BQ360" s="1863"/>
      <c r="BR360" s="1863"/>
      <c r="BS360" s="1863"/>
      <c r="BT360" s="1863"/>
      <c r="BU360" s="1863"/>
      <c r="BV360" s="1863"/>
      <c r="BW360" s="1863"/>
      <c r="BX360" s="1863"/>
      <c r="BY360" s="1863"/>
      <c r="BZ360" s="1863"/>
      <c r="CA360" s="1863"/>
      <c r="CB360" s="1863"/>
      <c r="CC360" s="1863"/>
      <c r="CD360" s="1863"/>
      <c r="CE360" s="1863"/>
      <c r="CF360" s="10251"/>
    </row>
    <row customHeight="1" ht="11.25" hidden="1">
      <c r="A361" s="2033"/>
      <c r="B361" s="1387"/>
      <c r="C361" s="639"/>
      <c r="D361" s="2806"/>
      <c r="E361" s="876" t="s">
        <v>22</v>
      </c>
      <c r="F361" s="1395" t="s">
        <v>22</v>
      </c>
      <c r="G361" s="1395" t="s">
        <v>715</v>
      </c>
      <c r="H361" s="878" t="s">
        <v>22</v>
      </c>
      <c r="I361" s="878"/>
      <c r="J361" s="878"/>
      <c r="K361" s="878"/>
      <c r="L361" s="878"/>
      <c r="M361" s="878"/>
      <c r="N361" s="878"/>
      <c r="O361" s="878"/>
      <c r="P361" s="878"/>
      <c r="Q361" s="878"/>
      <c r="R361" s="879"/>
      <c r="S361" s="880"/>
      <c r="T361" s="945"/>
      <c r="U361" s="2601"/>
      <c r="V361" s="2601"/>
      <c r="W361" s="1387"/>
      <c r="X361" s="1387"/>
      <c r="Y361" s="1387"/>
      <c r="Z361" s="1387"/>
      <c r="AA361" s="1863"/>
      <c r="AB361" s="1387"/>
      <c r="AC361" s="2602"/>
      <c r="AD361" s="856"/>
      <c r="AE361" s="1387"/>
      <c r="AF361" s="1387"/>
      <c r="AG361" s="1863"/>
      <c r="AH361" s="1863"/>
      <c r="AI361" s="1863"/>
      <c r="AJ361" s="1863"/>
      <c r="AK361" s="1863"/>
      <c r="AL361" s="1863"/>
      <c r="AM361" s="1863"/>
      <c r="AN361" s="1863"/>
      <c r="AO361" s="1863"/>
      <c r="AP361" s="1863"/>
      <c r="AQ361" s="1863"/>
      <c r="AR361" s="1863"/>
      <c r="AS361" s="1863"/>
      <c r="AT361" s="1863"/>
      <c r="AU361" s="1863"/>
      <c r="AV361" s="1863"/>
      <c r="AW361" s="1863"/>
      <c r="AX361" s="1863"/>
      <c r="AY361" s="1863"/>
      <c r="AZ361" s="1863"/>
      <c r="BA361" s="1863"/>
      <c r="BB361" s="1863"/>
      <c r="BC361" s="1863"/>
      <c r="BD361" s="1863"/>
      <c r="BE361" s="1863"/>
      <c r="BF361" s="1863"/>
      <c r="BG361" s="1863"/>
      <c r="BH361" s="1863"/>
      <c r="BI361" s="1863"/>
      <c r="BJ361" s="1863"/>
      <c r="BK361" s="1863"/>
      <c r="BL361" s="1863"/>
      <c r="BM361" s="1863"/>
      <c r="BN361" s="1863"/>
      <c r="BO361" s="1863"/>
      <c r="BP361" s="1863"/>
      <c r="BQ361" s="1863"/>
      <c r="BR361" s="1863"/>
      <c r="BS361" s="1863"/>
      <c r="BT361" s="1863"/>
      <c r="BU361" s="1863"/>
      <c r="BV361" s="1387"/>
      <c r="BW361" s="1387"/>
      <c r="BX361" s="1387"/>
      <c r="BY361" s="1387"/>
      <c r="BZ361" s="1387"/>
      <c r="CA361" s="1387"/>
      <c r="CB361" s="1387"/>
      <c r="CC361" s="1387"/>
      <c r="CD361" s="1387"/>
      <c r="CE361" s="1387"/>
      <c r="CF361" s="10251"/>
    </row>
    <row customHeight="1" ht="5.25" hidden="1">
      <c r="A362" s="2020"/>
      <c r="B362" s="1863"/>
      <c r="C362" s="1863"/>
      <c r="D362" s="2806"/>
      <c r="E362" s="1266"/>
      <c r="F362" s="1266"/>
      <c r="G362" s="1266"/>
      <c r="H362" s="1266"/>
      <c r="I362" s="1266"/>
      <c r="J362" s="1266"/>
      <c r="K362" s="1266"/>
      <c r="L362" s="1266"/>
      <c r="M362" s="1266"/>
      <c r="N362" s="1266"/>
      <c r="O362" s="1266"/>
      <c r="P362" s="1266"/>
      <c r="Q362" s="1267"/>
      <c r="R362" s="1268"/>
      <c r="S362" s="1269"/>
      <c r="T362" s="944" t="s">
        <v>712</v>
      </c>
      <c r="U362" s="2601">
        <v>1</v>
      </c>
      <c r="V362" s="2601" t="s">
        <v>675</v>
      </c>
      <c r="W362" s="1863"/>
      <c r="X362" s="1863"/>
      <c r="Y362" s="1863"/>
      <c r="Z362" s="1863"/>
      <c r="AA362" s="1863"/>
      <c r="AB362" s="1863"/>
      <c r="AC362" s="1264"/>
      <c r="AD362" s="1265"/>
      <c r="AE362" s="1863"/>
      <c r="AF362" s="1863"/>
      <c r="AG362" s="1863"/>
      <c r="AH362" s="1863"/>
      <c r="AI362" s="1863"/>
      <c r="AJ362" s="1863"/>
      <c r="AK362" s="1863"/>
      <c r="AL362" s="1863"/>
      <c r="AM362" s="1863"/>
      <c r="AN362" s="1863"/>
      <c r="AO362" s="1863"/>
      <c r="AP362" s="1863"/>
      <c r="AQ362" s="1863"/>
      <c r="AR362" s="1863"/>
      <c r="AS362" s="1863"/>
      <c r="AT362" s="1863"/>
      <c r="AU362" s="1863"/>
      <c r="AV362" s="1863"/>
      <c r="AW362" s="1863"/>
      <c r="AX362" s="1863"/>
      <c r="AY362" s="1863"/>
      <c r="AZ362" s="1863"/>
      <c r="BA362" s="1863"/>
      <c r="BB362" s="1863"/>
      <c r="BC362" s="1863"/>
      <c r="BD362" s="1863"/>
      <c r="BE362" s="1863"/>
      <c r="BF362" s="1863"/>
      <c r="BG362" s="1863"/>
      <c r="BH362" s="1863"/>
      <c r="BI362" s="1863"/>
      <c r="BJ362" s="1863"/>
      <c r="BK362" s="1863"/>
      <c r="BL362" s="1863"/>
      <c r="BM362" s="1863"/>
      <c r="BN362" s="1863"/>
      <c r="BO362" s="1863"/>
      <c r="BP362" s="1863"/>
      <c r="BQ362" s="1863"/>
      <c r="BR362" s="1863"/>
      <c r="BS362" s="1863"/>
      <c r="BT362" s="1863"/>
      <c r="BU362" s="1863"/>
      <c r="BV362" s="1863"/>
      <c r="BW362" s="1863"/>
      <c r="BX362" s="1863"/>
      <c r="BY362" s="1863"/>
      <c r="BZ362" s="1863"/>
      <c r="CA362" s="1863"/>
      <c r="CB362" s="1863"/>
      <c r="CC362" s="1863"/>
      <c r="CD362" s="1863"/>
      <c r="CE362" s="1863"/>
      <c r="CF362" s="10252"/>
    </row>
    <row customHeight="1" ht="5.25" hidden="1">
      <c r="A363" s="2020"/>
      <c r="B363" s="1863"/>
      <c r="C363" s="1863"/>
      <c r="D363" s="2806"/>
      <c r="E363" s="862"/>
      <c r="F363" s="862"/>
      <c r="G363" s="862"/>
      <c r="H363" s="862"/>
      <c r="I363" s="862"/>
      <c r="J363" s="862"/>
      <c r="K363" s="862"/>
      <c r="L363" s="862"/>
      <c r="M363" s="862"/>
      <c r="N363" s="862"/>
      <c r="O363" s="862"/>
      <c r="P363" s="862"/>
      <c r="Q363" s="862"/>
      <c r="R363" s="862"/>
      <c r="S363" s="863"/>
      <c r="T363" s="945"/>
      <c r="U363" s="2601"/>
      <c r="V363" s="2601"/>
      <c r="W363" s="1863"/>
      <c r="X363" s="1863"/>
      <c r="Y363" s="1863"/>
      <c r="Z363" s="1863"/>
      <c r="AA363" s="1863"/>
      <c r="AB363" s="1863"/>
      <c r="AC363" s="1264"/>
      <c r="AD363" s="1265"/>
      <c r="AE363" s="1863"/>
      <c r="AF363" s="1863"/>
      <c r="AG363" s="1863"/>
      <c r="AH363" s="1863"/>
      <c r="AI363" s="1863"/>
      <c r="AJ363" s="1863"/>
      <c r="AK363" s="1863"/>
      <c r="AL363" s="1863"/>
      <c r="AM363" s="1863"/>
      <c r="AN363" s="1863"/>
      <c r="AO363" s="1863"/>
      <c r="AP363" s="1863"/>
      <c r="AQ363" s="1863"/>
      <c r="AR363" s="1863"/>
      <c r="AS363" s="1863"/>
      <c r="AT363" s="1863"/>
      <c r="AU363" s="1863"/>
      <c r="AV363" s="1863"/>
      <c r="AW363" s="1863"/>
      <c r="AX363" s="1863"/>
      <c r="AY363" s="1863"/>
      <c r="AZ363" s="1863"/>
      <c r="BA363" s="1863"/>
      <c r="BB363" s="1863"/>
      <c r="BC363" s="1863"/>
      <c r="BD363" s="1863"/>
      <c r="BE363" s="1863"/>
      <c r="BF363" s="1863"/>
      <c r="BG363" s="1863"/>
      <c r="BH363" s="1863"/>
      <c r="BI363" s="1863"/>
      <c r="BJ363" s="1863"/>
      <c r="BK363" s="1863"/>
      <c r="BL363" s="1863"/>
      <c r="BM363" s="1863"/>
      <c r="BN363" s="1863"/>
      <c r="BO363" s="1863"/>
      <c r="BP363" s="1863"/>
      <c r="BQ363" s="1863"/>
      <c r="BR363" s="1863"/>
      <c r="BS363" s="1863"/>
      <c r="BT363" s="1863"/>
      <c r="BU363" s="1863"/>
      <c r="BV363" s="1863"/>
      <c r="BW363" s="1863"/>
      <c r="BX363" s="1863"/>
      <c r="BY363" s="1863"/>
      <c r="BZ363" s="1863"/>
      <c r="CA363" s="1863"/>
      <c r="CB363" s="1863"/>
      <c r="CC363" s="1863"/>
      <c r="CD363" s="1863"/>
      <c r="CE363" s="1863"/>
      <c r="CF363" s="10252"/>
    </row>
    <row customHeight="1" ht="5.25" hidden="1">
      <c r="A364" s="2020"/>
      <c r="B364" s="1863"/>
      <c r="C364" s="1863"/>
      <c r="D364" s="2807"/>
      <c r="E364" s="1270"/>
      <c r="F364" s="1271"/>
      <c r="G364" s="1271"/>
      <c r="H364" s="1272"/>
      <c r="I364" s="1272"/>
      <c r="J364" s="1272"/>
      <c r="K364" s="1272"/>
      <c r="L364" s="1272"/>
      <c r="M364" s="1272"/>
      <c r="N364" s="1272"/>
      <c r="O364" s="1272"/>
      <c r="P364" s="1272"/>
      <c r="Q364" s="1272"/>
      <c r="R364" s="1173"/>
      <c r="S364" s="1273"/>
      <c r="T364" s="945"/>
      <c r="U364" s="2601"/>
      <c r="V364" s="2601"/>
      <c r="W364" s="1863"/>
      <c r="X364" s="1863"/>
      <c r="Y364" s="1863"/>
      <c r="Z364" s="1863"/>
      <c r="AA364" s="1863"/>
      <c r="AB364" s="1863"/>
      <c r="AC364" s="1264"/>
      <c r="AD364" s="1265"/>
      <c r="AE364" s="1863"/>
      <c r="AF364" s="1863"/>
      <c r="AG364" s="1863"/>
      <c r="AH364" s="1863"/>
      <c r="AI364" s="1863"/>
      <c r="AJ364" s="1863"/>
      <c r="AK364" s="1863"/>
      <c r="AL364" s="1863"/>
      <c r="AM364" s="1863"/>
      <c r="AN364" s="1863"/>
      <c r="AO364" s="1863"/>
      <c r="AP364" s="1863"/>
      <c r="AQ364" s="1863"/>
      <c r="AR364" s="1863"/>
      <c r="AS364" s="1863"/>
      <c r="AT364" s="1863"/>
      <c r="AU364" s="1863"/>
      <c r="AV364" s="1863"/>
      <c r="AW364" s="1863"/>
      <c r="AX364" s="1863"/>
      <c r="AY364" s="1863"/>
      <c r="AZ364" s="1863"/>
      <c r="BA364" s="1863"/>
      <c r="BB364" s="1863"/>
      <c r="BC364" s="1863"/>
      <c r="BD364" s="1863"/>
      <c r="BE364" s="1863"/>
      <c r="BF364" s="1863"/>
      <c r="BG364" s="1863"/>
      <c r="BH364" s="1863"/>
      <c r="BI364" s="1863"/>
      <c r="BJ364" s="1863"/>
      <c r="BK364" s="1863"/>
      <c r="BL364" s="1863"/>
      <c r="BM364" s="1863"/>
      <c r="BN364" s="1863"/>
      <c r="BO364" s="1863"/>
      <c r="BP364" s="1863"/>
      <c r="BQ364" s="1863"/>
      <c r="BR364" s="1863"/>
      <c r="BS364" s="1863"/>
      <c r="BT364" s="1863"/>
      <c r="BU364" s="1863"/>
      <c r="BV364" s="1863"/>
      <c r="BW364" s="1863"/>
      <c r="BX364" s="1863"/>
      <c r="BY364" s="1863"/>
      <c r="BZ364" s="1863"/>
      <c r="CA364" s="1863"/>
      <c r="CB364" s="1863"/>
      <c r="CC364" s="1863"/>
      <c r="CD364" s="1863"/>
      <c r="CE364" s="1863"/>
      <c r="CF364" s="10252"/>
    </row>
    <row customHeight="1" ht="15" hidden="1">
      <c r="A365" s="850" t="s">
        <v>150</v>
      </c>
      <c r="B365" s="851"/>
      <c r="C365" s="851" t="s">
        <v>22</v>
      </c>
      <c r="D365" s="2805" t="s">
        <v>753</v>
      </c>
      <c r="E365" s="2604" t="s">
        <v>111</v>
      </c>
      <c r="F365" s="2605"/>
      <c r="G365" s="2606"/>
      <c r="H365" s="2610" t="str">
        <f>IF(A365="","",INDEX(DIFFERENTIATION_UNMERGE_VD,MATCH(A365,DIFFERENTIATION_ID_DIFF,0)))</f>
        <v>Производство тепловой энергии. Некомбинированная выработка</v>
      </c>
      <c r="I365" s="2610"/>
      <c r="J365" s="2610"/>
      <c r="K365" s="2610"/>
      <c r="L365" s="2610"/>
      <c r="M365" s="2610"/>
      <c r="N365" s="2610"/>
      <c r="O365" s="2610"/>
      <c r="P365" s="2610"/>
      <c r="Q365" s="2610"/>
      <c r="R365" s="2610"/>
      <c r="S365" s="946"/>
      <c r="T365" s="943"/>
      <c r="U365" s="852"/>
      <c r="V365" s="852"/>
      <c r="W365" s="853"/>
      <c r="X365" s="853"/>
      <c r="Y365" s="853"/>
      <c r="Z365" s="853"/>
      <c r="AA365" s="854"/>
      <c r="AB365" s="855"/>
      <c r="AC365" s="2602"/>
      <c r="AD365" s="856"/>
      <c r="AE365" s="857" t="s">
        <v>22</v>
      </c>
      <c r="AF365" s="857"/>
      <c r="AG365" s="858" t="s">
        <v>709</v>
      </c>
      <c r="AH365" s="859">
        <v>3</v>
      </c>
      <c r="AI365" s="852"/>
      <c r="AJ365" s="852"/>
      <c r="AK365" s="852"/>
      <c r="AL365" s="852"/>
      <c r="AM365" s="852"/>
      <c r="AN365" s="852"/>
      <c r="AO365" s="852"/>
      <c r="AP365" s="852"/>
      <c r="AQ365" s="852"/>
      <c r="AR365" s="852"/>
      <c r="AS365" s="852"/>
      <c r="AT365" s="852"/>
      <c r="AU365" s="852"/>
      <c r="AV365" s="852"/>
      <c r="AW365" s="852"/>
      <c r="AX365" s="852"/>
      <c r="AY365" s="852"/>
      <c r="AZ365" s="852"/>
      <c r="BA365" s="852"/>
      <c r="BB365" s="852"/>
      <c r="BC365" s="852"/>
      <c r="BD365" s="852"/>
      <c r="BE365" s="852"/>
      <c r="BF365" s="852"/>
      <c r="BG365" s="852"/>
      <c r="BH365" s="852"/>
      <c r="BI365" s="852"/>
      <c r="BJ365" s="852"/>
      <c r="BK365" s="852"/>
      <c r="BL365" s="852"/>
      <c r="BM365" s="852"/>
      <c r="BN365" s="852"/>
      <c r="BO365" s="852"/>
      <c r="BP365" s="852"/>
      <c r="BQ365" s="852"/>
      <c r="BR365" s="852"/>
      <c r="BS365" s="852"/>
      <c r="BT365" s="852"/>
      <c r="BU365" s="852"/>
      <c r="BV365" s="853"/>
      <c r="BW365" s="853"/>
      <c r="BX365" s="853"/>
      <c r="BY365" s="853"/>
      <c r="BZ365" s="853"/>
      <c r="CA365" s="853"/>
      <c r="CB365" s="853"/>
      <c r="CC365" s="853"/>
      <c r="CD365" s="853"/>
      <c r="CE365" s="853"/>
      <c r="CF365" s="10251"/>
    </row>
    <row customHeight="1" ht="15" hidden="1">
      <c r="A366" s="850"/>
      <c r="B366" s="851"/>
      <c r="C366" s="851"/>
      <c r="D366" s="2806"/>
      <c r="E366" s="2604" t="s">
        <v>664</v>
      </c>
      <c r="F366" s="2605"/>
      <c r="G366" s="2606"/>
      <c r="H366" s="2610" t="str">
        <f>IF(A365="","",INDEX(DIFFERENTIATION_UNMERGE_AREA,MATCH(A365,DIFFERENTIATION_ID_DIFF,0)))</f>
        <v>Территория 2</v>
      </c>
      <c r="I366" s="2610"/>
      <c r="J366" s="2610"/>
      <c r="K366" s="2610"/>
      <c r="L366" s="2610"/>
      <c r="M366" s="2610"/>
      <c r="N366" s="2610"/>
      <c r="O366" s="2610"/>
      <c r="P366" s="2610"/>
      <c r="Q366" s="2610"/>
      <c r="R366" s="2610"/>
      <c r="S366" s="946"/>
      <c r="T366" s="943"/>
      <c r="U366" s="852"/>
      <c r="V366" s="852"/>
      <c r="W366" s="853"/>
      <c r="X366" s="853"/>
      <c r="Y366" s="853"/>
      <c r="Z366" s="853"/>
      <c r="AA366" s="854"/>
      <c r="AB366" s="855"/>
      <c r="AC366" s="2602"/>
      <c r="AD366" s="856"/>
      <c r="AE366" s="857"/>
      <c r="AF366" s="857"/>
      <c r="AG366" s="858"/>
      <c r="AH366" s="859"/>
      <c r="AI366" s="852"/>
      <c r="AJ366" s="852"/>
      <c r="AK366" s="852"/>
      <c r="AL366" s="852"/>
      <c r="AM366" s="852"/>
      <c r="AN366" s="852"/>
      <c r="AO366" s="852"/>
      <c r="AP366" s="852"/>
      <c r="AQ366" s="852"/>
      <c r="AR366" s="852"/>
      <c r="AS366" s="852"/>
      <c r="AT366" s="852"/>
      <c r="AU366" s="852"/>
      <c r="AV366" s="852"/>
      <c r="AW366" s="852"/>
      <c r="AX366" s="852"/>
      <c r="AY366" s="852"/>
      <c r="AZ366" s="852"/>
      <c r="BA366" s="852"/>
      <c r="BB366" s="852"/>
      <c r="BC366" s="852"/>
      <c r="BD366" s="852"/>
      <c r="BE366" s="852"/>
      <c r="BF366" s="852"/>
      <c r="BG366" s="852"/>
      <c r="BH366" s="852"/>
      <c r="BI366" s="852"/>
      <c r="BJ366" s="852"/>
      <c r="BK366" s="852"/>
      <c r="BL366" s="852"/>
      <c r="BM366" s="852"/>
      <c r="BN366" s="852"/>
      <c r="BO366" s="852"/>
      <c r="BP366" s="852"/>
      <c r="BQ366" s="852"/>
      <c r="BR366" s="852"/>
      <c r="BS366" s="852"/>
      <c r="BT366" s="852"/>
      <c r="BU366" s="852"/>
      <c r="BV366" s="853"/>
      <c r="BW366" s="853"/>
      <c r="BX366" s="853"/>
      <c r="BY366" s="853"/>
      <c r="BZ366" s="853"/>
      <c r="CA366" s="853"/>
      <c r="CB366" s="853"/>
      <c r="CC366" s="853"/>
      <c r="CD366" s="853"/>
      <c r="CE366" s="853"/>
      <c r="CF366" s="10251"/>
    </row>
    <row customHeight="1" ht="15" hidden="1">
      <c r="A367" s="850"/>
      <c r="B367" s="851"/>
      <c r="C367" s="851"/>
      <c r="D367" s="2806"/>
      <c r="E367" s="2604" t="s">
        <v>665</v>
      </c>
      <c r="F367" s="2605"/>
      <c r="G367" s="2606"/>
      <c r="H367" s="2610" t="str">
        <f>IF(A365="","",INDEX(DIFFERENTIATION_UNMERGE_SYSTEM,MATCH(A365,DIFFERENTIATION_ID_DIFF,0)))</f>
        <v>4 Советская 1</v>
      </c>
      <c r="I367" s="2610"/>
      <c r="J367" s="2610"/>
      <c r="K367" s="2610"/>
      <c r="L367" s="2610"/>
      <c r="M367" s="2610"/>
      <c r="N367" s="2610"/>
      <c r="O367" s="2610"/>
      <c r="P367" s="2610"/>
      <c r="Q367" s="2610"/>
      <c r="R367" s="2610"/>
      <c r="S367" s="946"/>
      <c r="T367" s="943"/>
      <c r="U367" s="852"/>
      <c r="V367" s="852"/>
      <c r="W367" s="853"/>
      <c r="X367" s="853"/>
      <c r="Y367" s="853"/>
      <c r="Z367" s="853"/>
      <c r="AA367" s="854"/>
      <c r="AB367" s="855"/>
      <c r="AC367" s="2602"/>
      <c r="AD367" s="856"/>
      <c r="AE367" s="857"/>
      <c r="AF367" s="857"/>
      <c r="AG367" s="858"/>
      <c r="AH367" s="859"/>
      <c r="AI367" s="852"/>
      <c r="AJ367" s="852"/>
      <c r="AK367" s="852"/>
      <c r="AL367" s="852"/>
      <c r="AM367" s="852"/>
      <c r="AN367" s="852"/>
      <c r="AO367" s="852"/>
      <c r="AP367" s="852"/>
      <c r="AQ367" s="852"/>
      <c r="AR367" s="852"/>
      <c r="AS367" s="852"/>
      <c r="AT367" s="852"/>
      <c r="AU367" s="852"/>
      <c r="AV367" s="852"/>
      <c r="AW367" s="852"/>
      <c r="AX367" s="852"/>
      <c r="AY367" s="852"/>
      <c r="AZ367" s="852"/>
      <c r="BA367" s="852"/>
      <c r="BB367" s="852"/>
      <c r="BC367" s="852"/>
      <c r="BD367" s="852"/>
      <c r="BE367" s="852"/>
      <c r="BF367" s="852"/>
      <c r="BG367" s="852"/>
      <c r="BH367" s="852"/>
      <c r="BI367" s="852"/>
      <c r="BJ367" s="852"/>
      <c r="BK367" s="852"/>
      <c r="BL367" s="852"/>
      <c r="BM367" s="852"/>
      <c r="BN367" s="852"/>
      <c r="BO367" s="852"/>
      <c r="BP367" s="852"/>
      <c r="BQ367" s="852"/>
      <c r="BR367" s="852"/>
      <c r="BS367" s="852"/>
      <c r="BT367" s="852"/>
      <c r="BU367" s="852"/>
      <c r="BV367" s="853"/>
      <c r="BW367" s="853"/>
      <c r="BX367" s="853"/>
      <c r="BY367" s="853"/>
      <c r="BZ367" s="853"/>
      <c r="CA367" s="853"/>
      <c r="CB367" s="853"/>
      <c r="CC367" s="853"/>
      <c r="CD367" s="853"/>
      <c r="CE367" s="853"/>
      <c r="CF367" s="10251"/>
    </row>
    <row customHeight="1" ht="24.75" hidden="1">
      <c r="A368" s="2033"/>
      <c r="B368" s="1387"/>
      <c r="C368" s="639"/>
      <c r="D368" s="2806"/>
      <c r="E368" s="2603" t="s">
        <v>710</v>
      </c>
      <c r="F368" s="2603"/>
      <c r="G368" s="2603"/>
      <c r="H368" s="2603"/>
      <c r="I368" s="2603"/>
      <c r="J368" s="2603"/>
      <c r="K368" s="2603"/>
      <c r="L368" s="2603"/>
      <c r="M368" s="2603"/>
      <c r="N368" s="2603"/>
      <c r="O368" s="2603"/>
      <c r="P368" s="2603"/>
      <c r="Q368" s="785">
        <f>SUMIF(T369:T370,"i",Q369:Q370)</f>
        <v>0</v>
      </c>
      <c r="R368" s="1244"/>
      <c r="S368" s="2025" t="s">
        <v>711</v>
      </c>
      <c r="T368" s="944" t="s">
        <v>712</v>
      </c>
      <c r="U368" s="2601">
        <v>1</v>
      </c>
      <c r="V368" s="2601" t="s">
        <v>675</v>
      </c>
      <c r="W368" s="1387"/>
      <c r="X368" s="1387"/>
      <c r="Y368" s="1387"/>
      <c r="Z368" s="1387"/>
      <c r="AA368" s="1863"/>
      <c r="AB368" s="1387"/>
      <c r="AC368" s="2602"/>
      <c r="AD368" s="856"/>
      <c r="AE368" s="1387"/>
      <c r="AF368" s="1387"/>
      <c r="AG368" s="1863"/>
      <c r="AH368" s="1863"/>
      <c r="AI368" s="1863"/>
      <c r="AJ368" s="1863"/>
      <c r="AK368" s="1863"/>
      <c r="AL368" s="1863"/>
      <c r="AM368" s="1863"/>
      <c r="AN368" s="1863"/>
      <c r="AO368" s="1863"/>
      <c r="AP368" s="1863"/>
      <c r="AQ368" s="1863"/>
      <c r="AR368" s="1863"/>
      <c r="AS368" s="1863"/>
      <c r="AT368" s="1863"/>
      <c r="AU368" s="1863"/>
      <c r="AV368" s="1863"/>
      <c r="AW368" s="1863"/>
      <c r="AX368" s="1863"/>
      <c r="AY368" s="1863"/>
      <c r="AZ368" s="1863"/>
      <c r="BA368" s="1863"/>
      <c r="BB368" s="1863"/>
      <c r="BC368" s="1863"/>
      <c r="BD368" s="1863"/>
      <c r="BE368" s="1863"/>
      <c r="BF368" s="1863"/>
      <c r="BG368" s="1863"/>
      <c r="BH368" s="1863"/>
      <c r="BI368" s="1863"/>
      <c r="BJ368" s="1863"/>
      <c r="BK368" s="1863"/>
      <c r="BL368" s="1863"/>
      <c r="BM368" s="1863"/>
      <c r="BN368" s="1863"/>
      <c r="BO368" s="1863"/>
      <c r="BP368" s="1863"/>
      <c r="BQ368" s="1863"/>
      <c r="BR368" s="1863"/>
      <c r="BS368" s="1863"/>
      <c r="BT368" s="1863"/>
      <c r="BU368" s="1863"/>
      <c r="BV368" s="1387"/>
      <c r="BW368" s="1387"/>
      <c r="BX368" s="1387"/>
      <c r="BY368" s="1387"/>
      <c r="BZ368" s="1387"/>
      <c r="CA368" s="1387"/>
      <c r="CB368" s="1387"/>
      <c r="CC368" s="1387"/>
      <c r="CD368" s="1387"/>
      <c r="CE368" s="1387"/>
      <c r="CF368" s="10251"/>
    </row>
    <row customHeight="1" ht="11.25" hidden="1">
      <c r="A369" s="2020"/>
      <c r="B369" s="1863"/>
      <c r="C369" s="1863"/>
      <c r="D369" s="2806"/>
      <c r="E369" s="862"/>
      <c r="F369" s="862">
        <v>0</v>
      </c>
      <c r="G369" s="862"/>
      <c r="H369" s="862"/>
      <c r="I369" s="862"/>
      <c r="J369" s="862"/>
      <c r="K369" s="862"/>
      <c r="L369" s="862"/>
      <c r="M369" s="862"/>
      <c r="N369" s="862"/>
      <c r="O369" s="862"/>
      <c r="P369" s="862"/>
      <c r="Q369" s="862"/>
      <c r="R369" s="862"/>
      <c r="S369" s="863"/>
      <c r="T369" s="945"/>
      <c r="U369" s="2601"/>
      <c r="V369" s="2601"/>
      <c r="W369" s="1863"/>
      <c r="X369" s="1863"/>
      <c r="Y369" s="1863"/>
      <c r="Z369" s="1863"/>
      <c r="AA369" s="1863"/>
      <c r="AB369" s="1387"/>
      <c r="AC369" s="2602"/>
      <c r="AD369" s="856"/>
      <c r="AE369" s="1387"/>
      <c r="AF369" s="1387"/>
      <c r="AG369" s="1863"/>
      <c r="AH369" s="1863"/>
      <c r="AI369" s="1863"/>
      <c r="AJ369" s="1863"/>
      <c r="AK369" s="1863"/>
      <c r="AL369" s="1863"/>
      <c r="AM369" s="1863"/>
      <c r="AN369" s="1863"/>
      <c r="AO369" s="1863"/>
      <c r="AP369" s="1863"/>
      <c r="AQ369" s="1863"/>
      <c r="AR369" s="1863"/>
      <c r="AS369" s="1863"/>
      <c r="AT369" s="1863"/>
      <c r="AU369" s="1863"/>
      <c r="AV369" s="1863"/>
      <c r="AW369" s="1863"/>
      <c r="AX369" s="1863"/>
      <c r="AY369" s="1863"/>
      <c r="AZ369" s="1863"/>
      <c r="BA369" s="1863"/>
      <c r="BB369" s="1863"/>
      <c r="BC369" s="1863"/>
      <c r="BD369" s="1863"/>
      <c r="BE369" s="1863"/>
      <c r="BF369" s="1863"/>
      <c r="BG369" s="1863"/>
      <c r="BH369" s="1863"/>
      <c r="BI369" s="1863"/>
      <c r="BJ369" s="1863"/>
      <c r="BK369" s="1863"/>
      <c r="BL369" s="1863"/>
      <c r="BM369" s="1863"/>
      <c r="BN369" s="1863"/>
      <c r="BO369" s="1863"/>
      <c r="BP369" s="1863"/>
      <c r="BQ369" s="1863"/>
      <c r="BR369" s="1863"/>
      <c r="BS369" s="1863"/>
      <c r="BT369" s="1863"/>
      <c r="BU369" s="1863"/>
      <c r="BV369" s="1863"/>
      <c r="BW369" s="1863"/>
      <c r="BX369" s="1863"/>
      <c r="BY369" s="1863"/>
      <c r="BZ369" s="1863"/>
      <c r="CA369" s="1863"/>
      <c r="CB369" s="1863"/>
      <c r="CC369" s="1863"/>
      <c r="CD369" s="1863"/>
      <c r="CE369" s="1863"/>
      <c r="CF369" s="10251"/>
    </row>
    <row customHeight="1" ht="11.25" hidden="1">
      <c r="A370" s="2033"/>
      <c r="B370" s="1387"/>
      <c r="C370" s="639"/>
      <c r="D370" s="2806"/>
      <c r="E370" s="876" t="s">
        <v>22</v>
      </c>
      <c r="F370" s="1395" t="s">
        <v>22</v>
      </c>
      <c r="G370" s="1395" t="s">
        <v>715</v>
      </c>
      <c r="H370" s="878" t="s">
        <v>22</v>
      </c>
      <c r="I370" s="878"/>
      <c r="J370" s="878"/>
      <c r="K370" s="878"/>
      <c r="L370" s="878"/>
      <c r="M370" s="878"/>
      <c r="N370" s="878"/>
      <c r="O370" s="878"/>
      <c r="P370" s="878"/>
      <c r="Q370" s="878"/>
      <c r="R370" s="879"/>
      <c r="S370" s="880"/>
      <c r="T370" s="945"/>
      <c r="U370" s="2601"/>
      <c r="V370" s="2601"/>
      <c r="W370" s="1387"/>
      <c r="X370" s="1387"/>
      <c r="Y370" s="1387"/>
      <c r="Z370" s="1387"/>
      <c r="AA370" s="1863"/>
      <c r="AB370" s="1387"/>
      <c r="AC370" s="2602"/>
      <c r="AD370" s="856"/>
      <c r="AE370" s="1387"/>
      <c r="AF370" s="1387"/>
      <c r="AG370" s="1863"/>
      <c r="AH370" s="1863"/>
      <c r="AI370" s="1863"/>
      <c r="AJ370" s="1863"/>
      <c r="AK370" s="1863"/>
      <c r="AL370" s="1863"/>
      <c r="AM370" s="1863"/>
      <c r="AN370" s="1863"/>
      <c r="AO370" s="1863"/>
      <c r="AP370" s="1863"/>
      <c r="AQ370" s="1863"/>
      <c r="AR370" s="1863"/>
      <c r="AS370" s="1863"/>
      <c r="AT370" s="1863"/>
      <c r="AU370" s="1863"/>
      <c r="AV370" s="1863"/>
      <c r="AW370" s="1863"/>
      <c r="AX370" s="1863"/>
      <c r="AY370" s="1863"/>
      <c r="AZ370" s="1863"/>
      <c r="BA370" s="1863"/>
      <c r="BB370" s="1863"/>
      <c r="BC370" s="1863"/>
      <c r="BD370" s="1863"/>
      <c r="BE370" s="1863"/>
      <c r="BF370" s="1863"/>
      <c r="BG370" s="1863"/>
      <c r="BH370" s="1863"/>
      <c r="BI370" s="1863"/>
      <c r="BJ370" s="1863"/>
      <c r="BK370" s="1863"/>
      <c r="BL370" s="1863"/>
      <c r="BM370" s="1863"/>
      <c r="BN370" s="1863"/>
      <c r="BO370" s="1863"/>
      <c r="BP370" s="1863"/>
      <c r="BQ370" s="1863"/>
      <c r="BR370" s="1863"/>
      <c r="BS370" s="1863"/>
      <c r="BT370" s="1863"/>
      <c r="BU370" s="1863"/>
      <c r="BV370" s="1387"/>
      <c r="BW370" s="1387"/>
      <c r="BX370" s="1387"/>
      <c r="BY370" s="1387"/>
      <c r="BZ370" s="1387"/>
      <c r="CA370" s="1387"/>
      <c r="CB370" s="1387"/>
      <c r="CC370" s="1387"/>
      <c r="CD370" s="1387"/>
      <c r="CE370" s="1387"/>
      <c r="CF370" s="10251"/>
    </row>
    <row customHeight="1" ht="5.25" hidden="1">
      <c r="A371" s="2020"/>
      <c r="B371" s="1863"/>
      <c r="C371" s="1863"/>
      <c r="D371" s="2806"/>
      <c r="E371" s="1266"/>
      <c r="F371" s="1266"/>
      <c r="G371" s="1266"/>
      <c r="H371" s="1266"/>
      <c r="I371" s="1266"/>
      <c r="J371" s="1266"/>
      <c r="K371" s="1266"/>
      <c r="L371" s="1266"/>
      <c r="M371" s="1266"/>
      <c r="N371" s="1266"/>
      <c r="O371" s="1266"/>
      <c r="P371" s="1266"/>
      <c r="Q371" s="1267"/>
      <c r="R371" s="1268"/>
      <c r="S371" s="1269"/>
      <c r="T371" s="944" t="s">
        <v>712</v>
      </c>
      <c r="U371" s="2601">
        <v>1</v>
      </c>
      <c r="V371" s="2601" t="s">
        <v>675</v>
      </c>
      <c r="W371" s="1863"/>
      <c r="X371" s="1863"/>
      <c r="Y371" s="1863"/>
      <c r="Z371" s="1863"/>
      <c r="AA371" s="1863"/>
      <c r="AB371" s="1863"/>
      <c r="AC371" s="1264"/>
      <c r="AD371" s="1265"/>
      <c r="AE371" s="1863"/>
      <c r="AF371" s="1863"/>
      <c r="AG371" s="1863"/>
      <c r="AH371" s="1863"/>
      <c r="AI371" s="1863"/>
      <c r="AJ371" s="1863"/>
      <c r="AK371" s="1863"/>
      <c r="AL371" s="1863"/>
      <c r="AM371" s="1863"/>
      <c r="AN371" s="1863"/>
      <c r="AO371" s="1863"/>
      <c r="AP371" s="1863"/>
      <c r="AQ371" s="1863"/>
      <c r="AR371" s="1863"/>
      <c r="AS371" s="1863"/>
      <c r="AT371" s="1863"/>
      <c r="AU371" s="1863"/>
      <c r="AV371" s="1863"/>
      <c r="AW371" s="1863"/>
      <c r="AX371" s="1863"/>
      <c r="AY371" s="1863"/>
      <c r="AZ371" s="1863"/>
      <c r="BA371" s="1863"/>
      <c r="BB371" s="1863"/>
      <c r="BC371" s="1863"/>
      <c r="BD371" s="1863"/>
      <c r="BE371" s="1863"/>
      <c r="BF371" s="1863"/>
      <c r="BG371" s="1863"/>
      <c r="BH371" s="1863"/>
      <c r="BI371" s="1863"/>
      <c r="BJ371" s="1863"/>
      <c r="BK371" s="1863"/>
      <c r="BL371" s="1863"/>
      <c r="BM371" s="1863"/>
      <c r="BN371" s="1863"/>
      <c r="BO371" s="1863"/>
      <c r="BP371" s="1863"/>
      <c r="BQ371" s="1863"/>
      <c r="BR371" s="1863"/>
      <c r="BS371" s="1863"/>
      <c r="BT371" s="1863"/>
      <c r="BU371" s="1863"/>
      <c r="BV371" s="1863"/>
      <c r="BW371" s="1863"/>
      <c r="BX371" s="1863"/>
      <c r="BY371" s="1863"/>
      <c r="BZ371" s="1863"/>
      <c r="CA371" s="1863"/>
      <c r="CB371" s="1863"/>
      <c r="CC371" s="1863"/>
      <c r="CD371" s="1863"/>
      <c r="CE371" s="1863"/>
      <c r="CF371" s="10252"/>
    </row>
    <row customHeight="1" ht="5.25" hidden="1">
      <c r="A372" s="2020"/>
      <c r="B372" s="1863"/>
      <c r="C372" s="1863"/>
      <c r="D372" s="2806"/>
      <c r="E372" s="862"/>
      <c r="F372" s="862"/>
      <c r="G372" s="862"/>
      <c r="H372" s="862"/>
      <c r="I372" s="862"/>
      <c r="J372" s="862"/>
      <c r="K372" s="862"/>
      <c r="L372" s="862"/>
      <c r="M372" s="862"/>
      <c r="N372" s="862"/>
      <c r="O372" s="862"/>
      <c r="P372" s="862"/>
      <c r="Q372" s="862"/>
      <c r="R372" s="862"/>
      <c r="S372" s="863"/>
      <c r="T372" s="945"/>
      <c r="U372" s="2601"/>
      <c r="V372" s="2601"/>
      <c r="W372" s="1863"/>
      <c r="X372" s="1863"/>
      <c r="Y372" s="1863"/>
      <c r="Z372" s="1863"/>
      <c r="AA372" s="1863"/>
      <c r="AB372" s="1863"/>
      <c r="AC372" s="1264"/>
      <c r="AD372" s="1265"/>
      <c r="AE372" s="1863"/>
      <c r="AF372" s="1863"/>
      <c r="AG372" s="1863"/>
      <c r="AH372" s="1863"/>
      <c r="AI372" s="1863"/>
      <c r="AJ372" s="1863"/>
      <c r="AK372" s="1863"/>
      <c r="AL372" s="1863"/>
      <c r="AM372" s="1863"/>
      <c r="AN372" s="1863"/>
      <c r="AO372" s="1863"/>
      <c r="AP372" s="1863"/>
      <c r="AQ372" s="1863"/>
      <c r="AR372" s="1863"/>
      <c r="AS372" s="1863"/>
      <c r="AT372" s="1863"/>
      <c r="AU372" s="1863"/>
      <c r="AV372" s="1863"/>
      <c r="AW372" s="1863"/>
      <c r="AX372" s="1863"/>
      <c r="AY372" s="1863"/>
      <c r="AZ372" s="1863"/>
      <c r="BA372" s="1863"/>
      <c r="BB372" s="1863"/>
      <c r="BC372" s="1863"/>
      <c r="BD372" s="1863"/>
      <c r="BE372" s="1863"/>
      <c r="BF372" s="1863"/>
      <c r="BG372" s="1863"/>
      <c r="BH372" s="1863"/>
      <c r="BI372" s="1863"/>
      <c r="BJ372" s="1863"/>
      <c r="BK372" s="1863"/>
      <c r="BL372" s="1863"/>
      <c r="BM372" s="1863"/>
      <c r="BN372" s="1863"/>
      <c r="BO372" s="1863"/>
      <c r="BP372" s="1863"/>
      <c r="BQ372" s="1863"/>
      <c r="BR372" s="1863"/>
      <c r="BS372" s="1863"/>
      <c r="BT372" s="1863"/>
      <c r="BU372" s="1863"/>
      <c r="BV372" s="1863"/>
      <c r="BW372" s="1863"/>
      <c r="BX372" s="1863"/>
      <c r="BY372" s="1863"/>
      <c r="BZ372" s="1863"/>
      <c r="CA372" s="1863"/>
      <c r="CB372" s="1863"/>
      <c r="CC372" s="1863"/>
      <c r="CD372" s="1863"/>
      <c r="CE372" s="1863"/>
      <c r="CF372" s="10252"/>
    </row>
    <row customHeight="1" ht="5.25" hidden="1">
      <c r="A373" s="2020"/>
      <c r="B373" s="1863"/>
      <c r="C373" s="1863"/>
      <c r="D373" s="2807"/>
      <c r="E373" s="1270"/>
      <c r="F373" s="1271"/>
      <c r="G373" s="1271"/>
      <c r="H373" s="1272"/>
      <c r="I373" s="1272"/>
      <c r="J373" s="1272"/>
      <c r="K373" s="1272"/>
      <c r="L373" s="1272"/>
      <c r="M373" s="1272"/>
      <c r="N373" s="1272"/>
      <c r="O373" s="1272"/>
      <c r="P373" s="1272"/>
      <c r="Q373" s="1272"/>
      <c r="R373" s="1173"/>
      <c r="S373" s="1273"/>
      <c r="T373" s="945"/>
      <c r="U373" s="2601"/>
      <c r="V373" s="2601"/>
      <c r="W373" s="1863"/>
      <c r="X373" s="1863"/>
      <c r="Y373" s="1863"/>
      <c r="Z373" s="1863"/>
      <c r="AA373" s="1863"/>
      <c r="AB373" s="1863"/>
      <c r="AC373" s="1264"/>
      <c r="AD373" s="1265"/>
      <c r="AE373" s="1863"/>
      <c r="AF373" s="1863"/>
      <c r="AG373" s="1863"/>
      <c r="AH373" s="1863"/>
      <c r="AI373" s="1863"/>
      <c r="AJ373" s="1863"/>
      <c r="AK373" s="1863"/>
      <c r="AL373" s="1863"/>
      <c r="AM373" s="1863"/>
      <c r="AN373" s="1863"/>
      <c r="AO373" s="1863"/>
      <c r="AP373" s="1863"/>
      <c r="AQ373" s="1863"/>
      <c r="AR373" s="1863"/>
      <c r="AS373" s="1863"/>
      <c r="AT373" s="1863"/>
      <c r="AU373" s="1863"/>
      <c r="AV373" s="1863"/>
      <c r="AW373" s="1863"/>
      <c r="AX373" s="1863"/>
      <c r="AY373" s="1863"/>
      <c r="AZ373" s="1863"/>
      <c r="BA373" s="1863"/>
      <c r="BB373" s="1863"/>
      <c r="BC373" s="1863"/>
      <c r="BD373" s="1863"/>
      <c r="BE373" s="1863"/>
      <c r="BF373" s="1863"/>
      <c r="BG373" s="1863"/>
      <c r="BH373" s="1863"/>
      <c r="BI373" s="1863"/>
      <c r="BJ373" s="1863"/>
      <c r="BK373" s="1863"/>
      <c r="BL373" s="1863"/>
      <c r="BM373" s="1863"/>
      <c r="BN373" s="1863"/>
      <c r="BO373" s="1863"/>
      <c r="BP373" s="1863"/>
      <c r="BQ373" s="1863"/>
      <c r="BR373" s="1863"/>
      <c r="BS373" s="1863"/>
      <c r="BT373" s="1863"/>
      <c r="BU373" s="1863"/>
      <c r="BV373" s="1863"/>
      <c r="BW373" s="1863"/>
      <c r="BX373" s="1863"/>
      <c r="BY373" s="1863"/>
      <c r="BZ373" s="1863"/>
      <c r="CA373" s="1863"/>
      <c r="CB373" s="1863"/>
      <c r="CC373" s="1863"/>
      <c r="CD373" s="1863"/>
      <c r="CE373" s="1863"/>
      <c r="CF373" s="10252"/>
    </row>
    <row customHeight="1" ht="15" hidden="1">
      <c r="A374" s="850" t="s">
        <v>153</v>
      </c>
      <c r="B374" s="851"/>
      <c r="C374" s="851" t="s">
        <v>22</v>
      </c>
      <c r="D374" s="2805" t="s">
        <v>754</v>
      </c>
      <c r="E374" s="2604" t="s">
        <v>111</v>
      </c>
      <c r="F374" s="2605"/>
      <c r="G374" s="2606"/>
      <c r="H374" s="2610" t="str">
        <f>IF(A374="","",INDEX(DIFFERENTIATION_UNMERGE_VD,MATCH(A374,DIFFERENTIATION_ID_DIFF,0)))</f>
        <v>Производство тепловой энергии. Некомбинированная выработка</v>
      </c>
      <c r="I374" s="2610"/>
      <c r="J374" s="2610"/>
      <c r="K374" s="2610"/>
      <c r="L374" s="2610"/>
      <c r="M374" s="2610"/>
      <c r="N374" s="2610"/>
      <c r="O374" s="2610"/>
      <c r="P374" s="2610"/>
      <c r="Q374" s="2610"/>
      <c r="R374" s="2610"/>
      <c r="S374" s="946"/>
      <c r="T374" s="943"/>
      <c r="U374" s="852"/>
      <c r="V374" s="852"/>
      <c r="W374" s="853"/>
      <c r="X374" s="853"/>
      <c r="Y374" s="853"/>
      <c r="Z374" s="853"/>
      <c r="AA374" s="854"/>
      <c r="AB374" s="855"/>
      <c r="AC374" s="2602"/>
      <c r="AD374" s="856"/>
      <c r="AE374" s="857" t="s">
        <v>22</v>
      </c>
      <c r="AF374" s="857"/>
      <c r="AG374" s="858" t="s">
        <v>709</v>
      </c>
      <c r="AH374" s="859">
        <v>3</v>
      </c>
      <c r="AI374" s="852"/>
      <c r="AJ374" s="852"/>
      <c r="AK374" s="852"/>
      <c r="AL374" s="852"/>
      <c r="AM374" s="852"/>
      <c r="AN374" s="852"/>
      <c r="AO374" s="852"/>
      <c r="AP374" s="852"/>
      <c r="AQ374" s="852"/>
      <c r="AR374" s="852"/>
      <c r="AS374" s="852"/>
      <c r="AT374" s="852"/>
      <c r="AU374" s="852"/>
      <c r="AV374" s="852"/>
      <c r="AW374" s="852"/>
      <c r="AX374" s="852"/>
      <c r="AY374" s="852"/>
      <c r="AZ374" s="852"/>
      <c r="BA374" s="852"/>
      <c r="BB374" s="852"/>
      <c r="BC374" s="852"/>
      <c r="BD374" s="852"/>
      <c r="BE374" s="852"/>
      <c r="BF374" s="852"/>
      <c r="BG374" s="852"/>
      <c r="BH374" s="852"/>
      <c r="BI374" s="852"/>
      <c r="BJ374" s="852"/>
      <c r="BK374" s="852"/>
      <c r="BL374" s="852"/>
      <c r="BM374" s="852"/>
      <c r="BN374" s="852"/>
      <c r="BO374" s="852"/>
      <c r="BP374" s="852"/>
      <c r="BQ374" s="852"/>
      <c r="BR374" s="852"/>
      <c r="BS374" s="852"/>
      <c r="BT374" s="852"/>
      <c r="BU374" s="852"/>
      <c r="BV374" s="853"/>
      <c r="BW374" s="853"/>
      <c r="BX374" s="853"/>
      <c r="BY374" s="853"/>
      <c r="BZ374" s="853"/>
      <c r="CA374" s="853"/>
      <c r="CB374" s="853"/>
      <c r="CC374" s="853"/>
      <c r="CD374" s="853"/>
      <c r="CE374" s="853"/>
      <c r="CF374" s="10251"/>
    </row>
    <row customHeight="1" ht="15" hidden="1">
      <c r="A375" s="850"/>
      <c r="B375" s="851"/>
      <c r="C375" s="851"/>
      <c r="D375" s="2806"/>
      <c r="E375" s="2604" t="s">
        <v>664</v>
      </c>
      <c r="F375" s="2605"/>
      <c r="G375" s="2606"/>
      <c r="H375" s="2610" t="str">
        <f>IF(A374="","",INDEX(DIFFERENTIATION_UNMERGE_AREA,MATCH(A374,DIFFERENTIATION_ID_DIFF,0)))</f>
        <v>Территория 2</v>
      </c>
      <c r="I375" s="2610"/>
      <c r="J375" s="2610"/>
      <c r="K375" s="2610"/>
      <c r="L375" s="2610"/>
      <c r="M375" s="2610"/>
      <c r="N375" s="2610"/>
      <c r="O375" s="2610"/>
      <c r="P375" s="2610"/>
      <c r="Q375" s="2610"/>
      <c r="R375" s="2610"/>
      <c r="S375" s="946"/>
      <c r="T375" s="943"/>
      <c r="U375" s="852"/>
      <c r="V375" s="852"/>
      <c r="W375" s="853"/>
      <c r="X375" s="853"/>
      <c r="Y375" s="853"/>
      <c r="Z375" s="853"/>
      <c r="AA375" s="854"/>
      <c r="AB375" s="855"/>
      <c r="AC375" s="2602"/>
      <c r="AD375" s="856"/>
      <c r="AE375" s="857"/>
      <c r="AF375" s="857"/>
      <c r="AG375" s="858"/>
      <c r="AH375" s="859"/>
      <c r="AI375" s="852"/>
      <c r="AJ375" s="852"/>
      <c r="AK375" s="852"/>
      <c r="AL375" s="852"/>
      <c r="AM375" s="852"/>
      <c r="AN375" s="852"/>
      <c r="AO375" s="852"/>
      <c r="AP375" s="852"/>
      <c r="AQ375" s="852"/>
      <c r="AR375" s="852"/>
      <c r="AS375" s="852"/>
      <c r="AT375" s="852"/>
      <c r="AU375" s="852"/>
      <c r="AV375" s="852"/>
      <c r="AW375" s="852"/>
      <c r="AX375" s="852"/>
      <c r="AY375" s="852"/>
      <c r="AZ375" s="852"/>
      <c r="BA375" s="852"/>
      <c r="BB375" s="852"/>
      <c r="BC375" s="852"/>
      <c r="BD375" s="852"/>
      <c r="BE375" s="852"/>
      <c r="BF375" s="852"/>
      <c r="BG375" s="852"/>
      <c r="BH375" s="852"/>
      <c r="BI375" s="852"/>
      <c r="BJ375" s="852"/>
      <c r="BK375" s="852"/>
      <c r="BL375" s="852"/>
      <c r="BM375" s="852"/>
      <c r="BN375" s="852"/>
      <c r="BO375" s="852"/>
      <c r="BP375" s="852"/>
      <c r="BQ375" s="852"/>
      <c r="BR375" s="852"/>
      <c r="BS375" s="852"/>
      <c r="BT375" s="852"/>
      <c r="BU375" s="852"/>
      <c r="BV375" s="853"/>
      <c r="BW375" s="853"/>
      <c r="BX375" s="853"/>
      <c r="BY375" s="853"/>
      <c r="BZ375" s="853"/>
      <c r="CA375" s="853"/>
      <c r="CB375" s="853"/>
      <c r="CC375" s="853"/>
      <c r="CD375" s="853"/>
      <c r="CE375" s="853"/>
      <c r="CF375" s="10251"/>
    </row>
    <row customHeight="1" ht="15" hidden="1">
      <c r="A376" s="850"/>
      <c r="B376" s="851"/>
      <c r="C376" s="851"/>
      <c r="D376" s="2806"/>
      <c r="E376" s="2604" t="s">
        <v>665</v>
      </c>
      <c r="F376" s="2605"/>
      <c r="G376" s="2606"/>
      <c r="H376" s="2610" t="str">
        <f>IF(A374="","",INDEX(DIFFERENTIATION_UNMERGE_SYSTEM,MATCH(A374,DIFFERENTIATION_ID_DIFF,0)))</f>
        <v>Вьюжная 2</v>
      </c>
      <c r="I376" s="2610"/>
      <c r="J376" s="2610"/>
      <c r="K376" s="2610"/>
      <c r="L376" s="2610"/>
      <c r="M376" s="2610"/>
      <c r="N376" s="2610"/>
      <c r="O376" s="2610"/>
      <c r="P376" s="2610"/>
      <c r="Q376" s="2610"/>
      <c r="R376" s="2610"/>
      <c r="S376" s="946"/>
      <c r="T376" s="943"/>
      <c r="U376" s="852"/>
      <c r="V376" s="852"/>
      <c r="W376" s="853"/>
      <c r="X376" s="853"/>
      <c r="Y376" s="853"/>
      <c r="Z376" s="853"/>
      <c r="AA376" s="854"/>
      <c r="AB376" s="855"/>
      <c r="AC376" s="2602"/>
      <c r="AD376" s="856"/>
      <c r="AE376" s="857"/>
      <c r="AF376" s="857"/>
      <c r="AG376" s="858"/>
      <c r="AH376" s="859"/>
      <c r="AI376" s="852"/>
      <c r="AJ376" s="852"/>
      <c r="AK376" s="852"/>
      <c r="AL376" s="852"/>
      <c r="AM376" s="852"/>
      <c r="AN376" s="852"/>
      <c r="AO376" s="852"/>
      <c r="AP376" s="852"/>
      <c r="AQ376" s="852"/>
      <c r="AR376" s="852"/>
      <c r="AS376" s="852"/>
      <c r="AT376" s="852"/>
      <c r="AU376" s="852"/>
      <c r="AV376" s="852"/>
      <c r="AW376" s="852"/>
      <c r="AX376" s="852"/>
      <c r="AY376" s="852"/>
      <c r="AZ376" s="852"/>
      <c r="BA376" s="852"/>
      <c r="BB376" s="852"/>
      <c r="BC376" s="852"/>
      <c r="BD376" s="852"/>
      <c r="BE376" s="852"/>
      <c r="BF376" s="852"/>
      <c r="BG376" s="852"/>
      <c r="BH376" s="852"/>
      <c r="BI376" s="852"/>
      <c r="BJ376" s="852"/>
      <c r="BK376" s="852"/>
      <c r="BL376" s="852"/>
      <c r="BM376" s="852"/>
      <c r="BN376" s="852"/>
      <c r="BO376" s="852"/>
      <c r="BP376" s="852"/>
      <c r="BQ376" s="852"/>
      <c r="BR376" s="852"/>
      <c r="BS376" s="852"/>
      <c r="BT376" s="852"/>
      <c r="BU376" s="852"/>
      <c r="BV376" s="853"/>
      <c r="BW376" s="853"/>
      <c r="BX376" s="853"/>
      <c r="BY376" s="853"/>
      <c r="BZ376" s="853"/>
      <c r="CA376" s="853"/>
      <c r="CB376" s="853"/>
      <c r="CC376" s="853"/>
      <c r="CD376" s="853"/>
      <c r="CE376" s="853"/>
      <c r="CF376" s="10251"/>
    </row>
    <row customHeight="1" ht="24.75" hidden="1">
      <c r="A377" s="2033"/>
      <c r="B377" s="1387"/>
      <c r="C377" s="639"/>
      <c r="D377" s="2806"/>
      <c r="E377" s="2603" t="s">
        <v>710</v>
      </c>
      <c r="F377" s="2603"/>
      <c r="G377" s="2603"/>
      <c r="H377" s="2603"/>
      <c r="I377" s="2603"/>
      <c r="J377" s="2603"/>
      <c r="K377" s="2603"/>
      <c r="L377" s="2603"/>
      <c r="M377" s="2603"/>
      <c r="N377" s="2603"/>
      <c r="O377" s="2603"/>
      <c r="P377" s="2603"/>
      <c r="Q377" s="785">
        <f>SUMIF(T378:T379,"i",Q378:Q379)</f>
        <v>0</v>
      </c>
      <c r="R377" s="1244"/>
      <c r="S377" s="2025" t="s">
        <v>711</v>
      </c>
      <c r="T377" s="944" t="s">
        <v>712</v>
      </c>
      <c r="U377" s="2601">
        <v>1</v>
      </c>
      <c r="V377" s="2601" t="s">
        <v>675</v>
      </c>
      <c r="W377" s="1387"/>
      <c r="X377" s="1387"/>
      <c r="Y377" s="1387"/>
      <c r="Z377" s="1387"/>
      <c r="AA377" s="1863"/>
      <c r="AB377" s="1387"/>
      <c r="AC377" s="2602"/>
      <c r="AD377" s="856"/>
      <c r="AE377" s="1387"/>
      <c r="AF377" s="1387"/>
      <c r="AG377" s="1863"/>
      <c r="AH377" s="1863"/>
      <c r="AI377" s="1863"/>
      <c r="AJ377" s="1863"/>
      <c r="AK377" s="1863"/>
      <c r="AL377" s="1863"/>
      <c r="AM377" s="1863"/>
      <c r="AN377" s="1863"/>
      <c r="AO377" s="1863"/>
      <c r="AP377" s="1863"/>
      <c r="AQ377" s="1863"/>
      <c r="AR377" s="1863"/>
      <c r="AS377" s="1863"/>
      <c r="AT377" s="1863"/>
      <c r="AU377" s="1863"/>
      <c r="AV377" s="1863"/>
      <c r="AW377" s="1863"/>
      <c r="AX377" s="1863"/>
      <c r="AY377" s="1863"/>
      <c r="AZ377" s="1863"/>
      <c r="BA377" s="1863"/>
      <c r="BB377" s="1863"/>
      <c r="BC377" s="1863"/>
      <c r="BD377" s="1863"/>
      <c r="BE377" s="1863"/>
      <c r="BF377" s="1863"/>
      <c r="BG377" s="1863"/>
      <c r="BH377" s="1863"/>
      <c r="BI377" s="1863"/>
      <c r="BJ377" s="1863"/>
      <c r="BK377" s="1863"/>
      <c r="BL377" s="1863"/>
      <c r="BM377" s="1863"/>
      <c r="BN377" s="1863"/>
      <c r="BO377" s="1863"/>
      <c r="BP377" s="1863"/>
      <c r="BQ377" s="1863"/>
      <c r="BR377" s="1863"/>
      <c r="BS377" s="1863"/>
      <c r="BT377" s="1863"/>
      <c r="BU377" s="1863"/>
      <c r="BV377" s="1387"/>
      <c r="BW377" s="1387"/>
      <c r="BX377" s="1387"/>
      <c r="BY377" s="1387"/>
      <c r="BZ377" s="1387"/>
      <c r="CA377" s="1387"/>
      <c r="CB377" s="1387"/>
      <c r="CC377" s="1387"/>
      <c r="CD377" s="1387"/>
      <c r="CE377" s="1387"/>
      <c r="CF377" s="10251"/>
    </row>
    <row customHeight="1" ht="11.25" hidden="1">
      <c r="A378" s="2020"/>
      <c r="B378" s="1863"/>
      <c r="C378" s="1863"/>
      <c r="D378" s="2806"/>
      <c r="E378" s="862"/>
      <c r="F378" s="862">
        <v>0</v>
      </c>
      <c r="G378" s="862"/>
      <c r="H378" s="862"/>
      <c r="I378" s="862"/>
      <c r="J378" s="862"/>
      <c r="K378" s="862"/>
      <c r="L378" s="862"/>
      <c r="M378" s="862"/>
      <c r="N378" s="862"/>
      <c r="O378" s="862"/>
      <c r="P378" s="862"/>
      <c r="Q378" s="862"/>
      <c r="R378" s="862"/>
      <c r="S378" s="863"/>
      <c r="T378" s="945"/>
      <c r="U378" s="2601"/>
      <c r="V378" s="2601"/>
      <c r="W378" s="1863"/>
      <c r="X378" s="1863"/>
      <c r="Y378" s="1863"/>
      <c r="Z378" s="1863"/>
      <c r="AA378" s="1863"/>
      <c r="AB378" s="1387"/>
      <c r="AC378" s="2602"/>
      <c r="AD378" s="856"/>
      <c r="AE378" s="1387"/>
      <c r="AF378" s="1387"/>
      <c r="AG378" s="1863"/>
      <c r="AH378" s="1863"/>
      <c r="AI378" s="1863"/>
      <c r="AJ378" s="1863"/>
      <c r="AK378" s="1863"/>
      <c r="AL378" s="1863"/>
      <c r="AM378" s="1863"/>
      <c r="AN378" s="1863"/>
      <c r="AO378" s="1863"/>
      <c r="AP378" s="1863"/>
      <c r="AQ378" s="1863"/>
      <c r="AR378" s="1863"/>
      <c r="AS378" s="1863"/>
      <c r="AT378" s="1863"/>
      <c r="AU378" s="1863"/>
      <c r="AV378" s="1863"/>
      <c r="AW378" s="1863"/>
      <c r="AX378" s="1863"/>
      <c r="AY378" s="1863"/>
      <c r="AZ378" s="1863"/>
      <c r="BA378" s="1863"/>
      <c r="BB378" s="1863"/>
      <c r="BC378" s="1863"/>
      <c r="BD378" s="1863"/>
      <c r="BE378" s="1863"/>
      <c r="BF378" s="1863"/>
      <c r="BG378" s="1863"/>
      <c r="BH378" s="1863"/>
      <c r="BI378" s="1863"/>
      <c r="BJ378" s="1863"/>
      <c r="BK378" s="1863"/>
      <c r="BL378" s="1863"/>
      <c r="BM378" s="1863"/>
      <c r="BN378" s="1863"/>
      <c r="BO378" s="1863"/>
      <c r="BP378" s="1863"/>
      <c r="BQ378" s="1863"/>
      <c r="BR378" s="1863"/>
      <c r="BS378" s="1863"/>
      <c r="BT378" s="1863"/>
      <c r="BU378" s="1863"/>
      <c r="BV378" s="1863"/>
      <c r="BW378" s="1863"/>
      <c r="BX378" s="1863"/>
      <c r="BY378" s="1863"/>
      <c r="BZ378" s="1863"/>
      <c r="CA378" s="1863"/>
      <c r="CB378" s="1863"/>
      <c r="CC378" s="1863"/>
      <c r="CD378" s="1863"/>
      <c r="CE378" s="1863"/>
      <c r="CF378" s="10251"/>
    </row>
    <row customHeight="1" ht="11.25" hidden="1">
      <c r="A379" s="2033"/>
      <c r="B379" s="1387"/>
      <c r="C379" s="639"/>
      <c r="D379" s="2806"/>
      <c r="E379" s="876" t="s">
        <v>22</v>
      </c>
      <c r="F379" s="1395" t="s">
        <v>22</v>
      </c>
      <c r="G379" s="1395" t="s">
        <v>715</v>
      </c>
      <c r="H379" s="878" t="s">
        <v>22</v>
      </c>
      <c r="I379" s="878"/>
      <c r="J379" s="878"/>
      <c r="K379" s="878"/>
      <c r="L379" s="878"/>
      <c r="M379" s="878"/>
      <c r="N379" s="878"/>
      <c r="O379" s="878"/>
      <c r="P379" s="878"/>
      <c r="Q379" s="878"/>
      <c r="R379" s="879"/>
      <c r="S379" s="880"/>
      <c r="T379" s="945"/>
      <c r="U379" s="2601"/>
      <c r="V379" s="2601"/>
      <c r="W379" s="1387"/>
      <c r="X379" s="1387"/>
      <c r="Y379" s="1387"/>
      <c r="Z379" s="1387"/>
      <c r="AA379" s="1863"/>
      <c r="AB379" s="1387"/>
      <c r="AC379" s="2602"/>
      <c r="AD379" s="856"/>
      <c r="AE379" s="1387"/>
      <c r="AF379" s="1387"/>
      <c r="AG379" s="1863"/>
      <c r="AH379" s="1863"/>
      <c r="AI379" s="1863"/>
      <c r="AJ379" s="1863"/>
      <c r="AK379" s="1863"/>
      <c r="AL379" s="1863"/>
      <c r="AM379" s="1863"/>
      <c r="AN379" s="1863"/>
      <c r="AO379" s="1863"/>
      <c r="AP379" s="1863"/>
      <c r="AQ379" s="1863"/>
      <c r="AR379" s="1863"/>
      <c r="AS379" s="1863"/>
      <c r="AT379" s="1863"/>
      <c r="AU379" s="1863"/>
      <c r="AV379" s="1863"/>
      <c r="AW379" s="1863"/>
      <c r="AX379" s="1863"/>
      <c r="AY379" s="1863"/>
      <c r="AZ379" s="1863"/>
      <c r="BA379" s="1863"/>
      <c r="BB379" s="1863"/>
      <c r="BC379" s="1863"/>
      <c r="BD379" s="1863"/>
      <c r="BE379" s="1863"/>
      <c r="BF379" s="1863"/>
      <c r="BG379" s="1863"/>
      <c r="BH379" s="1863"/>
      <c r="BI379" s="1863"/>
      <c r="BJ379" s="1863"/>
      <c r="BK379" s="1863"/>
      <c r="BL379" s="1863"/>
      <c r="BM379" s="1863"/>
      <c r="BN379" s="1863"/>
      <c r="BO379" s="1863"/>
      <c r="BP379" s="1863"/>
      <c r="BQ379" s="1863"/>
      <c r="BR379" s="1863"/>
      <c r="BS379" s="1863"/>
      <c r="BT379" s="1863"/>
      <c r="BU379" s="1863"/>
      <c r="BV379" s="1387"/>
      <c r="BW379" s="1387"/>
      <c r="BX379" s="1387"/>
      <c r="BY379" s="1387"/>
      <c r="BZ379" s="1387"/>
      <c r="CA379" s="1387"/>
      <c r="CB379" s="1387"/>
      <c r="CC379" s="1387"/>
      <c r="CD379" s="1387"/>
      <c r="CE379" s="1387"/>
      <c r="CF379" s="10251"/>
    </row>
    <row customHeight="1" ht="5.25" hidden="1">
      <c r="A380" s="2020"/>
      <c r="B380" s="1863"/>
      <c r="C380" s="1863"/>
      <c r="D380" s="2806"/>
      <c r="E380" s="1266"/>
      <c r="F380" s="1266"/>
      <c r="G380" s="1266"/>
      <c r="H380" s="1266"/>
      <c r="I380" s="1266"/>
      <c r="J380" s="1266"/>
      <c r="K380" s="1266"/>
      <c r="L380" s="1266"/>
      <c r="M380" s="1266"/>
      <c r="N380" s="1266"/>
      <c r="O380" s="1266"/>
      <c r="P380" s="1266"/>
      <c r="Q380" s="1267"/>
      <c r="R380" s="1268"/>
      <c r="S380" s="1269"/>
      <c r="T380" s="944" t="s">
        <v>712</v>
      </c>
      <c r="U380" s="2601">
        <v>1</v>
      </c>
      <c r="V380" s="2601" t="s">
        <v>675</v>
      </c>
      <c r="W380" s="1863"/>
      <c r="X380" s="1863"/>
      <c r="Y380" s="1863"/>
      <c r="Z380" s="1863"/>
      <c r="AA380" s="1863"/>
      <c r="AB380" s="1863"/>
      <c r="AC380" s="1264"/>
      <c r="AD380" s="1265"/>
      <c r="AE380" s="1863"/>
      <c r="AF380" s="1863"/>
      <c r="AG380" s="1863"/>
      <c r="AH380" s="1863"/>
      <c r="AI380" s="1863"/>
      <c r="AJ380" s="1863"/>
      <c r="AK380" s="1863"/>
      <c r="AL380" s="1863"/>
      <c r="AM380" s="1863"/>
      <c r="AN380" s="1863"/>
      <c r="AO380" s="1863"/>
      <c r="AP380" s="1863"/>
      <c r="AQ380" s="1863"/>
      <c r="AR380" s="1863"/>
      <c r="AS380" s="1863"/>
      <c r="AT380" s="1863"/>
      <c r="AU380" s="1863"/>
      <c r="AV380" s="1863"/>
      <c r="AW380" s="1863"/>
      <c r="AX380" s="1863"/>
      <c r="AY380" s="1863"/>
      <c r="AZ380" s="1863"/>
      <c r="BA380" s="1863"/>
      <c r="BB380" s="1863"/>
      <c r="BC380" s="1863"/>
      <c r="BD380" s="1863"/>
      <c r="BE380" s="1863"/>
      <c r="BF380" s="1863"/>
      <c r="BG380" s="1863"/>
      <c r="BH380" s="1863"/>
      <c r="BI380" s="1863"/>
      <c r="BJ380" s="1863"/>
      <c r="BK380" s="1863"/>
      <c r="BL380" s="1863"/>
      <c r="BM380" s="1863"/>
      <c r="BN380" s="1863"/>
      <c r="BO380" s="1863"/>
      <c r="BP380" s="1863"/>
      <c r="BQ380" s="1863"/>
      <c r="BR380" s="1863"/>
      <c r="BS380" s="1863"/>
      <c r="BT380" s="1863"/>
      <c r="BU380" s="1863"/>
      <c r="BV380" s="1863"/>
      <c r="BW380" s="1863"/>
      <c r="BX380" s="1863"/>
      <c r="BY380" s="1863"/>
      <c r="BZ380" s="1863"/>
      <c r="CA380" s="1863"/>
      <c r="CB380" s="1863"/>
      <c r="CC380" s="1863"/>
      <c r="CD380" s="1863"/>
      <c r="CE380" s="1863"/>
      <c r="CF380" s="10252"/>
    </row>
    <row customHeight="1" ht="5.25" hidden="1">
      <c r="A381" s="2020"/>
      <c r="B381" s="1863"/>
      <c r="C381" s="1863"/>
      <c r="D381" s="2806"/>
      <c r="E381" s="862"/>
      <c r="F381" s="862"/>
      <c r="G381" s="862"/>
      <c r="H381" s="862"/>
      <c r="I381" s="862"/>
      <c r="J381" s="862"/>
      <c r="K381" s="862"/>
      <c r="L381" s="862"/>
      <c r="M381" s="862"/>
      <c r="N381" s="862"/>
      <c r="O381" s="862"/>
      <c r="P381" s="862"/>
      <c r="Q381" s="862"/>
      <c r="R381" s="862"/>
      <c r="S381" s="863"/>
      <c r="T381" s="945"/>
      <c r="U381" s="2601"/>
      <c r="V381" s="2601"/>
      <c r="W381" s="1863"/>
      <c r="X381" s="1863"/>
      <c r="Y381" s="1863"/>
      <c r="Z381" s="1863"/>
      <c r="AA381" s="1863"/>
      <c r="AB381" s="1863"/>
      <c r="AC381" s="1264"/>
      <c r="AD381" s="1265"/>
      <c r="AE381" s="1863"/>
      <c r="AF381" s="1863"/>
      <c r="AG381" s="1863"/>
      <c r="AH381" s="1863"/>
      <c r="AI381" s="1863"/>
      <c r="AJ381" s="1863"/>
      <c r="AK381" s="1863"/>
      <c r="AL381" s="1863"/>
      <c r="AM381" s="1863"/>
      <c r="AN381" s="1863"/>
      <c r="AO381" s="1863"/>
      <c r="AP381" s="1863"/>
      <c r="AQ381" s="1863"/>
      <c r="AR381" s="1863"/>
      <c r="AS381" s="1863"/>
      <c r="AT381" s="1863"/>
      <c r="AU381" s="1863"/>
      <c r="AV381" s="1863"/>
      <c r="AW381" s="1863"/>
      <c r="AX381" s="1863"/>
      <c r="AY381" s="1863"/>
      <c r="AZ381" s="1863"/>
      <c r="BA381" s="1863"/>
      <c r="BB381" s="1863"/>
      <c r="BC381" s="1863"/>
      <c r="BD381" s="1863"/>
      <c r="BE381" s="1863"/>
      <c r="BF381" s="1863"/>
      <c r="BG381" s="1863"/>
      <c r="BH381" s="1863"/>
      <c r="BI381" s="1863"/>
      <c r="BJ381" s="1863"/>
      <c r="BK381" s="1863"/>
      <c r="BL381" s="1863"/>
      <c r="BM381" s="1863"/>
      <c r="BN381" s="1863"/>
      <c r="BO381" s="1863"/>
      <c r="BP381" s="1863"/>
      <c r="BQ381" s="1863"/>
      <c r="BR381" s="1863"/>
      <c r="BS381" s="1863"/>
      <c r="BT381" s="1863"/>
      <c r="BU381" s="1863"/>
      <c r="BV381" s="1863"/>
      <c r="BW381" s="1863"/>
      <c r="BX381" s="1863"/>
      <c r="BY381" s="1863"/>
      <c r="BZ381" s="1863"/>
      <c r="CA381" s="1863"/>
      <c r="CB381" s="1863"/>
      <c r="CC381" s="1863"/>
      <c r="CD381" s="1863"/>
      <c r="CE381" s="1863"/>
      <c r="CF381" s="10252"/>
    </row>
    <row customHeight="1" ht="5.25" hidden="1">
      <c r="A382" s="2020"/>
      <c r="B382" s="1863"/>
      <c r="C382" s="1863"/>
      <c r="D382" s="2807"/>
      <c r="E382" s="1270"/>
      <c r="F382" s="1271"/>
      <c r="G382" s="1271"/>
      <c r="H382" s="1272"/>
      <c r="I382" s="1272"/>
      <c r="J382" s="1272"/>
      <c r="K382" s="1272"/>
      <c r="L382" s="1272"/>
      <c r="M382" s="1272"/>
      <c r="N382" s="1272"/>
      <c r="O382" s="1272"/>
      <c r="P382" s="1272"/>
      <c r="Q382" s="1272"/>
      <c r="R382" s="1173"/>
      <c r="S382" s="1273"/>
      <c r="T382" s="945"/>
      <c r="U382" s="2601"/>
      <c r="V382" s="2601"/>
      <c r="W382" s="1863"/>
      <c r="X382" s="1863"/>
      <c r="Y382" s="1863"/>
      <c r="Z382" s="1863"/>
      <c r="AA382" s="1863"/>
      <c r="AB382" s="1863"/>
      <c r="AC382" s="1264"/>
      <c r="AD382" s="1265"/>
      <c r="AE382" s="1863"/>
      <c r="AF382" s="1863"/>
      <c r="AG382" s="1863"/>
      <c r="AH382" s="1863"/>
      <c r="AI382" s="1863"/>
      <c r="AJ382" s="1863"/>
      <c r="AK382" s="1863"/>
      <c r="AL382" s="1863"/>
      <c r="AM382" s="1863"/>
      <c r="AN382" s="1863"/>
      <c r="AO382" s="1863"/>
      <c r="AP382" s="1863"/>
      <c r="AQ382" s="1863"/>
      <c r="AR382" s="1863"/>
      <c r="AS382" s="1863"/>
      <c r="AT382" s="1863"/>
      <c r="AU382" s="1863"/>
      <c r="AV382" s="1863"/>
      <c r="AW382" s="1863"/>
      <c r="AX382" s="1863"/>
      <c r="AY382" s="1863"/>
      <c r="AZ382" s="1863"/>
      <c r="BA382" s="1863"/>
      <c r="BB382" s="1863"/>
      <c r="BC382" s="1863"/>
      <c r="BD382" s="1863"/>
      <c r="BE382" s="1863"/>
      <c r="BF382" s="1863"/>
      <c r="BG382" s="1863"/>
      <c r="BH382" s="1863"/>
      <c r="BI382" s="1863"/>
      <c r="BJ382" s="1863"/>
      <c r="BK382" s="1863"/>
      <c r="BL382" s="1863"/>
      <c r="BM382" s="1863"/>
      <c r="BN382" s="1863"/>
      <c r="BO382" s="1863"/>
      <c r="BP382" s="1863"/>
      <c r="BQ382" s="1863"/>
      <c r="BR382" s="1863"/>
      <c r="BS382" s="1863"/>
      <c r="BT382" s="1863"/>
      <c r="BU382" s="1863"/>
      <c r="BV382" s="1863"/>
      <c r="BW382" s="1863"/>
      <c r="BX382" s="1863"/>
      <c r="BY382" s="1863"/>
      <c r="BZ382" s="1863"/>
      <c r="CA382" s="1863"/>
      <c r="CB382" s="1863"/>
      <c r="CC382" s="1863"/>
      <c r="CD382" s="1863"/>
      <c r="CE382" s="1863"/>
      <c r="CF382" s="10252"/>
    </row>
    <row customHeight="1" ht="15" hidden="1">
      <c r="A383" s="850" t="s">
        <v>156</v>
      </c>
      <c r="B383" s="851"/>
      <c r="C383" s="851" t="s">
        <v>22</v>
      </c>
      <c r="D383" s="2805" t="s">
        <v>755</v>
      </c>
      <c r="E383" s="2604" t="s">
        <v>111</v>
      </c>
      <c r="F383" s="2605"/>
      <c r="G383" s="2606"/>
      <c r="H383" s="2610" t="str">
        <f>IF(A383="","",INDEX(DIFFERENTIATION_UNMERGE_VD,MATCH(A383,DIFFERENTIATION_ID_DIFF,0)))</f>
        <v>Производство тепловой энергии. Некомбинированная выработка</v>
      </c>
      <c r="I383" s="2610"/>
      <c r="J383" s="2610"/>
      <c r="K383" s="2610"/>
      <c r="L383" s="2610"/>
      <c r="M383" s="2610"/>
      <c r="N383" s="2610"/>
      <c r="O383" s="2610"/>
      <c r="P383" s="2610"/>
      <c r="Q383" s="2610"/>
      <c r="R383" s="2610"/>
      <c r="S383" s="946"/>
      <c r="T383" s="943"/>
      <c r="U383" s="852"/>
      <c r="V383" s="852"/>
      <c r="W383" s="853"/>
      <c r="X383" s="853"/>
      <c r="Y383" s="853"/>
      <c r="Z383" s="853"/>
      <c r="AA383" s="854"/>
      <c r="AB383" s="855"/>
      <c r="AC383" s="2602"/>
      <c r="AD383" s="856"/>
      <c r="AE383" s="857" t="s">
        <v>22</v>
      </c>
      <c r="AF383" s="857"/>
      <c r="AG383" s="858" t="s">
        <v>709</v>
      </c>
      <c r="AH383" s="859">
        <v>3</v>
      </c>
      <c r="AI383" s="852"/>
      <c r="AJ383" s="852"/>
      <c r="AK383" s="852"/>
      <c r="AL383" s="852"/>
      <c r="AM383" s="852"/>
      <c r="AN383" s="852"/>
      <c r="AO383" s="852"/>
      <c r="AP383" s="852"/>
      <c r="AQ383" s="852"/>
      <c r="AR383" s="852"/>
      <c r="AS383" s="852"/>
      <c r="AT383" s="852"/>
      <c r="AU383" s="852"/>
      <c r="AV383" s="852"/>
      <c r="AW383" s="852"/>
      <c r="AX383" s="852"/>
      <c r="AY383" s="852"/>
      <c r="AZ383" s="852"/>
      <c r="BA383" s="852"/>
      <c r="BB383" s="852"/>
      <c r="BC383" s="852"/>
      <c r="BD383" s="852"/>
      <c r="BE383" s="852"/>
      <c r="BF383" s="852"/>
      <c r="BG383" s="852"/>
      <c r="BH383" s="852"/>
      <c r="BI383" s="852"/>
      <c r="BJ383" s="852"/>
      <c r="BK383" s="852"/>
      <c r="BL383" s="852"/>
      <c r="BM383" s="852"/>
      <c r="BN383" s="852"/>
      <c r="BO383" s="852"/>
      <c r="BP383" s="852"/>
      <c r="BQ383" s="852"/>
      <c r="BR383" s="852"/>
      <c r="BS383" s="852"/>
      <c r="BT383" s="852"/>
      <c r="BU383" s="852"/>
      <c r="BV383" s="853"/>
      <c r="BW383" s="853"/>
      <c r="BX383" s="853"/>
      <c r="BY383" s="853"/>
      <c r="BZ383" s="853"/>
      <c r="CA383" s="853"/>
      <c r="CB383" s="853"/>
      <c r="CC383" s="853"/>
      <c r="CD383" s="853"/>
      <c r="CE383" s="853"/>
      <c r="CF383" s="10251"/>
    </row>
    <row customHeight="1" ht="15" hidden="1">
      <c r="A384" s="850"/>
      <c r="B384" s="851"/>
      <c r="C384" s="851"/>
      <c r="D384" s="2806"/>
      <c r="E384" s="2604" t="s">
        <v>664</v>
      </c>
      <c r="F384" s="2605"/>
      <c r="G384" s="2606"/>
      <c r="H384" s="2610" t="str">
        <f>IF(A383="","",INDEX(DIFFERENTIATION_UNMERGE_AREA,MATCH(A383,DIFFERENTIATION_ID_DIFF,0)))</f>
        <v>Территория 2</v>
      </c>
      <c r="I384" s="2610"/>
      <c r="J384" s="2610"/>
      <c r="K384" s="2610"/>
      <c r="L384" s="2610"/>
      <c r="M384" s="2610"/>
      <c r="N384" s="2610"/>
      <c r="O384" s="2610"/>
      <c r="P384" s="2610"/>
      <c r="Q384" s="2610"/>
      <c r="R384" s="2610"/>
      <c r="S384" s="946"/>
      <c r="T384" s="943"/>
      <c r="U384" s="852"/>
      <c r="V384" s="852"/>
      <c r="W384" s="853"/>
      <c r="X384" s="853"/>
      <c r="Y384" s="853"/>
      <c r="Z384" s="853"/>
      <c r="AA384" s="854"/>
      <c r="AB384" s="855"/>
      <c r="AC384" s="2602"/>
      <c r="AD384" s="856"/>
      <c r="AE384" s="857"/>
      <c r="AF384" s="857"/>
      <c r="AG384" s="858"/>
      <c r="AH384" s="859"/>
      <c r="AI384" s="852"/>
      <c r="AJ384" s="852"/>
      <c r="AK384" s="852"/>
      <c r="AL384" s="852"/>
      <c r="AM384" s="852"/>
      <c r="AN384" s="852"/>
      <c r="AO384" s="852"/>
      <c r="AP384" s="852"/>
      <c r="AQ384" s="852"/>
      <c r="AR384" s="852"/>
      <c r="AS384" s="852"/>
      <c r="AT384" s="852"/>
      <c r="AU384" s="852"/>
      <c r="AV384" s="852"/>
      <c r="AW384" s="852"/>
      <c r="AX384" s="852"/>
      <c r="AY384" s="852"/>
      <c r="AZ384" s="852"/>
      <c r="BA384" s="852"/>
      <c r="BB384" s="852"/>
      <c r="BC384" s="852"/>
      <c r="BD384" s="852"/>
      <c r="BE384" s="852"/>
      <c r="BF384" s="852"/>
      <c r="BG384" s="852"/>
      <c r="BH384" s="852"/>
      <c r="BI384" s="852"/>
      <c r="BJ384" s="852"/>
      <c r="BK384" s="852"/>
      <c r="BL384" s="852"/>
      <c r="BM384" s="852"/>
      <c r="BN384" s="852"/>
      <c r="BO384" s="852"/>
      <c r="BP384" s="852"/>
      <c r="BQ384" s="852"/>
      <c r="BR384" s="852"/>
      <c r="BS384" s="852"/>
      <c r="BT384" s="852"/>
      <c r="BU384" s="852"/>
      <c r="BV384" s="853"/>
      <c r="BW384" s="853"/>
      <c r="BX384" s="853"/>
      <c r="BY384" s="853"/>
      <c r="BZ384" s="853"/>
      <c r="CA384" s="853"/>
      <c r="CB384" s="853"/>
      <c r="CC384" s="853"/>
      <c r="CD384" s="853"/>
      <c r="CE384" s="853"/>
      <c r="CF384" s="10251"/>
    </row>
    <row customHeight="1" ht="15" hidden="1">
      <c r="A385" s="850"/>
      <c r="B385" s="851"/>
      <c r="C385" s="851"/>
      <c r="D385" s="2806"/>
      <c r="E385" s="2604" t="s">
        <v>665</v>
      </c>
      <c r="F385" s="2605"/>
      <c r="G385" s="2606"/>
      <c r="H385" s="2610" t="str">
        <f>IF(A383="","",INDEX(DIFFERENTIATION_UNMERGE_SYSTEM,MATCH(A383,DIFFERENTIATION_ID_DIFF,0)))</f>
        <v>Шахтерская 22</v>
      </c>
      <c r="I385" s="2610"/>
      <c r="J385" s="2610"/>
      <c r="K385" s="2610"/>
      <c r="L385" s="2610"/>
      <c r="M385" s="2610"/>
      <c r="N385" s="2610"/>
      <c r="O385" s="2610"/>
      <c r="P385" s="2610"/>
      <c r="Q385" s="2610"/>
      <c r="R385" s="2610"/>
      <c r="S385" s="946"/>
      <c r="T385" s="943"/>
      <c r="U385" s="852"/>
      <c r="V385" s="852"/>
      <c r="W385" s="853"/>
      <c r="X385" s="853"/>
      <c r="Y385" s="853"/>
      <c r="Z385" s="853"/>
      <c r="AA385" s="854"/>
      <c r="AB385" s="855"/>
      <c r="AC385" s="2602"/>
      <c r="AD385" s="856"/>
      <c r="AE385" s="857"/>
      <c r="AF385" s="857"/>
      <c r="AG385" s="858"/>
      <c r="AH385" s="859"/>
      <c r="AI385" s="852"/>
      <c r="AJ385" s="852"/>
      <c r="AK385" s="852"/>
      <c r="AL385" s="852"/>
      <c r="AM385" s="852"/>
      <c r="AN385" s="852"/>
      <c r="AO385" s="852"/>
      <c r="AP385" s="852"/>
      <c r="AQ385" s="852"/>
      <c r="AR385" s="852"/>
      <c r="AS385" s="852"/>
      <c r="AT385" s="852"/>
      <c r="AU385" s="852"/>
      <c r="AV385" s="852"/>
      <c r="AW385" s="852"/>
      <c r="AX385" s="852"/>
      <c r="AY385" s="852"/>
      <c r="AZ385" s="852"/>
      <c r="BA385" s="852"/>
      <c r="BB385" s="852"/>
      <c r="BC385" s="852"/>
      <c r="BD385" s="852"/>
      <c r="BE385" s="852"/>
      <c r="BF385" s="852"/>
      <c r="BG385" s="852"/>
      <c r="BH385" s="852"/>
      <c r="BI385" s="852"/>
      <c r="BJ385" s="852"/>
      <c r="BK385" s="852"/>
      <c r="BL385" s="852"/>
      <c r="BM385" s="852"/>
      <c r="BN385" s="852"/>
      <c r="BO385" s="852"/>
      <c r="BP385" s="852"/>
      <c r="BQ385" s="852"/>
      <c r="BR385" s="852"/>
      <c r="BS385" s="852"/>
      <c r="BT385" s="852"/>
      <c r="BU385" s="852"/>
      <c r="BV385" s="853"/>
      <c r="BW385" s="853"/>
      <c r="BX385" s="853"/>
      <c r="BY385" s="853"/>
      <c r="BZ385" s="853"/>
      <c r="CA385" s="853"/>
      <c r="CB385" s="853"/>
      <c r="CC385" s="853"/>
      <c r="CD385" s="853"/>
      <c r="CE385" s="853"/>
      <c r="CF385" s="10251"/>
    </row>
    <row customHeight="1" ht="24.75" hidden="1">
      <c r="A386" s="2033"/>
      <c r="B386" s="1387"/>
      <c r="C386" s="639"/>
      <c r="D386" s="2806"/>
      <c r="E386" s="2603" t="s">
        <v>710</v>
      </c>
      <c r="F386" s="2603"/>
      <c r="G386" s="2603"/>
      <c r="H386" s="2603"/>
      <c r="I386" s="2603"/>
      <c r="J386" s="2603"/>
      <c r="K386" s="2603"/>
      <c r="L386" s="2603"/>
      <c r="M386" s="2603"/>
      <c r="N386" s="2603"/>
      <c r="O386" s="2603"/>
      <c r="P386" s="2603"/>
      <c r="Q386" s="785">
        <f>SUMIF(T387:T388,"i",Q387:Q388)</f>
        <v>0</v>
      </c>
      <c r="R386" s="1244"/>
      <c r="S386" s="2025" t="s">
        <v>711</v>
      </c>
      <c r="T386" s="944" t="s">
        <v>712</v>
      </c>
      <c r="U386" s="2601">
        <v>1</v>
      </c>
      <c r="V386" s="2601" t="s">
        <v>675</v>
      </c>
      <c r="W386" s="1387"/>
      <c r="X386" s="1387"/>
      <c r="Y386" s="1387"/>
      <c r="Z386" s="1387"/>
      <c r="AA386" s="1863"/>
      <c r="AB386" s="1387"/>
      <c r="AC386" s="2602"/>
      <c r="AD386" s="856"/>
      <c r="AE386" s="1387"/>
      <c r="AF386" s="1387"/>
      <c r="AG386" s="1863"/>
      <c r="AH386" s="1863"/>
      <c r="AI386" s="1863"/>
      <c r="AJ386" s="1863"/>
      <c r="AK386" s="1863"/>
      <c r="AL386" s="1863"/>
      <c r="AM386" s="1863"/>
      <c r="AN386" s="1863"/>
      <c r="AO386" s="1863"/>
      <c r="AP386" s="1863"/>
      <c r="AQ386" s="1863"/>
      <c r="AR386" s="1863"/>
      <c r="AS386" s="1863"/>
      <c r="AT386" s="1863"/>
      <c r="AU386" s="1863"/>
      <c r="AV386" s="1863"/>
      <c r="AW386" s="1863"/>
      <c r="AX386" s="1863"/>
      <c r="AY386" s="1863"/>
      <c r="AZ386" s="1863"/>
      <c r="BA386" s="1863"/>
      <c r="BB386" s="1863"/>
      <c r="BC386" s="1863"/>
      <c r="BD386" s="1863"/>
      <c r="BE386" s="1863"/>
      <c r="BF386" s="1863"/>
      <c r="BG386" s="1863"/>
      <c r="BH386" s="1863"/>
      <c r="BI386" s="1863"/>
      <c r="BJ386" s="1863"/>
      <c r="BK386" s="1863"/>
      <c r="BL386" s="1863"/>
      <c r="BM386" s="1863"/>
      <c r="BN386" s="1863"/>
      <c r="BO386" s="1863"/>
      <c r="BP386" s="1863"/>
      <c r="BQ386" s="1863"/>
      <c r="BR386" s="1863"/>
      <c r="BS386" s="1863"/>
      <c r="BT386" s="1863"/>
      <c r="BU386" s="1863"/>
      <c r="BV386" s="1387"/>
      <c r="BW386" s="1387"/>
      <c r="BX386" s="1387"/>
      <c r="BY386" s="1387"/>
      <c r="BZ386" s="1387"/>
      <c r="CA386" s="1387"/>
      <c r="CB386" s="1387"/>
      <c r="CC386" s="1387"/>
      <c r="CD386" s="1387"/>
      <c r="CE386" s="1387"/>
      <c r="CF386" s="10251"/>
    </row>
    <row customHeight="1" ht="11.25" hidden="1">
      <c r="A387" s="2020"/>
      <c r="B387" s="1863"/>
      <c r="C387" s="1863"/>
      <c r="D387" s="2806"/>
      <c r="E387" s="862"/>
      <c r="F387" s="862">
        <v>0</v>
      </c>
      <c r="G387" s="862"/>
      <c r="H387" s="862"/>
      <c r="I387" s="862"/>
      <c r="J387" s="862"/>
      <c r="K387" s="862"/>
      <c r="L387" s="862"/>
      <c r="M387" s="862"/>
      <c r="N387" s="862"/>
      <c r="O387" s="862"/>
      <c r="P387" s="862"/>
      <c r="Q387" s="862"/>
      <c r="R387" s="862"/>
      <c r="S387" s="863"/>
      <c r="T387" s="945"/>
      <c r="U387" s="2601"/>
      <c r="V387" s="2601"/>
      <c r="W387" s="1863"/>
      <c r="X387" s="1863"/>
      <c r="Y387" s="1863"/>
      <c r="Z387" s="1863"/>
      <c r="AA387" s="1863"/>
      <c r="AB387" s="1387"/>
      <c r="AC387" s="2602"/>
      <c r="AD387" s="856"/>
      <c r="AE387" s="1387"/>
      <c r="AF387" s="1387"/>
      <c r="AG387" s="1863"/>
      <c r="AH387" s="1863"/>
      <c r="AI387" s="1863"/>
      <c r="AJ387" s="1863"/>
      <c r="AK387" s="1863"/>
      <c r="AL387" s="1863"/>
      <c r="AM387" s="1863"/>
      <c r="AN387" s="1863"/>
      <c r="AO387" s="1863"/>
      <c r="AP387" s="1863"/>
      <c r="AQ387" s="1863"/>
      <c r="AR387" s="1863"/>
      <c r="AS387" s="1863"/>
      <c r="AT387" s="1863"/>
      <c r="AU387" s="1863"/>
      <c r="AV387" s="1863"/>
      <c r="AW387" s="1863"/>
      <c r="AX387" s="1863"/>
      <c r="AY387" s="1863"/>
      <c r="AZ387" s="1863"/>
      <c r="BA387" s="1863"/>
      <c r="BB387" s="1863"/>
      <c r="BC387" s="1863"/>
      <c r="BD387" s="1863"/>
      <c r="BE387" s="1863"/>
      <c r="BF387" s="1863"/>
      <c r="BG387" s="1863"/>
      <c r="BH387" s="1863"/>
      <c r="BI387" s="1863"/>
      <c r="BJ387" s="1863"/>
      <c r="BK387" s="1863"/>
      <c r="BL387" s="1863"/>
      <c r="BM387" s="1863"/>
      <c r="BN387" s="1863"/>
      <c r="BO387" s="1863"/>
      <c r="BP387" s="1863"/>
      <c r="BQ387" s="1863"/>
      <c r="BR387" s="1863"/>
      <c r="BS387" s="1863"/>
      <c r="BT387" s="1863"/>
      <c r="BU387" s="1863"/>
      <c r="BV387" s="1863"/>
      <c r="BW387" s="1863"/>
      <c r="BX387" s="1863"/>
      <c r="BY387" s="1863"/>
      <c r="BZ387" s="1863"/>
      <c r="CA387" s="1863"/>
      <c r="CB387" s="1863"/>
      <c r="CC387" s="1863"/>
      <c r="CD387" s="1863"/>
      <c r="CE387" s="1863"/>
      <c r="CF387" s="10251"/>
    </row>
    <row customHeight="1" ht="11.25" hidden="1">
      <c r="A388" s="2033"/>
      <c r="B388" s="1387"/>
      <c r="C388" s="639"/>
      <c r="D388" s="2806"/>
      <c r="E388" s="876" t="s">
        <v>22</v>
      </c>
      <c r="F388" s="1395" t="s">
        <v>22</v>
      </c>
      <c r="G388" s="1395" t="s">
        <v>715</v>
      </c>
      <c r="H388" s="878" t="s">
        <v>22</v>
      </c>
      <c r="I388" s="878"/>
      <c r="J388" s="878"/>
      <c r="K388" s="878"/>
      <c r="L388" s="878"/>
      <c r="M388" s="878"/>
      <c r="N388" s="878"/>
      <c r="O388" s="878"/>
      <c r="P388" s="878"/>
      <c r="Q388" s="878"/>
      <c r="R388" s="879"/>
      <c r="S388" s="880"/>
      <c r="T388" s="945"/>
      <c r="U388" s="2601"/>
      <c r="V388" s="2601"/>
      <c r="W388" s="1387"/>
      <c r="X388" s="1387"/>
      <c r="Y388" s="1387"/>
      <c r="Z388" s="1387"/>
      <c r="AA388" s="1863"/>
      <c r="AB388" s="1387"/>
      <c r="AC388" s="2602"/>
      <c r="AD388" s="856"/>
      <c r="AE388" s="1387"/>
      <c r="AF388" s="1387"/>
      <c r="AG388" s="1863"/>
      <c r="AH388" s="1863"/>
      <c r="AI388" s="1863"/>
      <c r="AJ388" s="1863"/>
      <c r="AK388" s="1863"/>
      <c r="AL388" s="1863"/>
      <c r="AM388" s="1863"/>
      <c r="AN388" s="1863"/>
      <c r="AO388" s="1863"/>
      <c r="AP388" s="1863"/>
      <c r="AQ388" s="1863"/>
      <c r="AR388" s="1863"/>
      <c r="AS388" s="1863"/>
      <c r="AT388" s="1863"/>
      <c r="AU388" s="1863"/>
      <c r="AV388" s="1863"/>
      <c r="AW388" s="1863"/>
      <c r="AX388" s="1863"/>
      <c r="AY388" s="1863"/>
      <c r="AZ388" s="1863"/>
      <c r="BA388" s="1863"/>
      <c r="BB388" s="1863"/>
      <c r="BC388" s="1863"/>
      <c r="BD388" s="1863"/>
      <c r="BE388" s="1863"/>
      <c r="BF388" s="1863"/>
      <c r="BG388" s="1863"/>
      <c r="BH388" s="1863"/>
      <c r="BI388" s="1863"/>
      <c r="BJ388" s="1863"/>
      <c r="BK388" s="1863"/>
      <c r="BL388" s="1863"/>
      <c r="BM388" s="1863"/>
      <c r="BN388" s="1863"/>
      <c r="BO388" s="1863"/>
      <c r="BP388" s="1863"/>
      <c r="BQ388" s="1863"/>
      <c r="BR388" s="1863"/>
      <c r="BS388" s="1863"/>
      <c r="BT388" s="1863"/>
      <c r="BU388" s="1863"/>
      <c r="BV388" s="1387"/>
      <c r="BW388" s="1387"/>
      <c r="BX388" s="1387"/>
      <c r="BY388" s="1387"/>
      <c r="BZ388" s="1387"/>
      <c r="CA388" s="1387"/>
      <c r="CB388" s="1387"/>
      <c r="CC388" s="1387"/>
      <c r="CD388" s="1387"/>
      <c r="CE388" s="1387"/>
      <c r="CF388" s="10251"/>
    </row>
    <row customHeight="1" ht="5.25" hidden="1">
      <c r="A389" s="2020"/>
      <c r="B389" s="1863"/>
      <c r="C389" s="1863"/>
      <c r="D389" s="2806"/>
      <c r="E389" s="1266"/>
      <c r="F389" s="1266"/>
      <c r="G389" s="1266"/>
      <c r="H389" s="1266"/>
      <c r="I389" s="1266"/>
      <c r="J389" s="1266"/>
      <c r="K389" s="1266"/>
      <c r="L389" s="1266"/>
      <c r="M389" s="1266"/>
      <c r="N389" s="1266"/>
      <c r="O389" s="1266"/>
      <c r="P389" s="1266"/>
      <c r="Q389" s="1267"/>
      <c r="R389" s="1268"/>
      <c r="S389" s="1269"/>
      <c r="T389" s="944" t="s">
        <v>712</v>
      </c>
      <c r="U389" s="2601">
        <v>1</v>
      </c>
      <c r="V389" s="2601" t="s">
        <v>675</v>
      </c>
      <c r="W389" s="1863"/>
      <c r="X389" s="1863"/>
      <c r="Y389" s="1863"/>
      <c r="Z389" s="1863"/>
      <c r="AA389" s="1863"/>
      <c r="AB389" s="1863"/>
      <c r="AC389" s="1264"/>
      <c r="AD389" s="1265"/>
      <c r="AE389" s="1863"/>
      <c r="AF389" s="1863"/>
      <c r="AG389" s="1863"/>
      <c r="AH389" s="1863"/>
      <c r="AI389" s="1863"/>
      <c r="AJ389" s="1863"/>
      <c r="AK389" s="1863"/>
      <c r="AL389" s="1863"/>
      <c r="AM389" s="1863"/>
      <c r="AN389" s="1863"/>
      <c r="AO389" s="1863"/>
      <c r="AP389" s="1863"/>
      <c r="AQ389" s="1863"/>
      <c r="AR389" s="1863"/>
      <c r="AS389" s="1863"/>
      <c r="AT389" s="1863"/>
      <c r="AU389" s="1863"/>
      <c r="AV389" s="1863"/>
      <c r="AW389" s="1863"/>
      <c r="AX389" s="1863"/>
      <c r="AY389" s="1863"/>
      <c r="AZ389" s="1863"/>
      <c r="BA389" s="1863"/>
      <c r="BB389" s="1863"/>
      <c r="BC389" s="1863"/>
      <c r="BD389" s="1863"/>
      <c r="BE389" s="1863"/>
      <c r="BF389" s="1863"/>
      <c r="BG389" s="1863"/>
      <c r="BH389" s="1863"/>
      <c r="BI389" s="1863"/>
      <c r="BJ389" s="1863"/>
      <c r="BK389" s="1863"/>
      <c r="BL389" s="1863"/>
      <c r="BM389" s="1863"/>
      <c r="BN389" s="1863"/>
      <c r="BO389" s="1863"/>
      <c r="BP389" s="1863"/>
      <c r="BQ389" s="1863"/>
      <c r="BR389" s="1863"/>
      <c r="BS389" s="1863"/>
      <c r="BT389" s="1863"/>
      <c r="BU389" s="1863"/>
      <c r="BV389" s="1863"/>
      <c r="BW389" s="1863"/>
      <c r="BX389" s="1863"/>
      <c r="BY389" s="1863"/>
      <c r="BZ389" s="1863"/>
      <c r="CA389" s="1863"/>
      <c r="CB389" s="1863"/>
      <c r="CC389" s="1863"/>
      <c r="CD389" s="1863"/>
      <c r="CE389" s="1863"/>
      <c r="CF389" s="10252"/>
    </row>
    <row customHeight="1" ht="5.25" hidden="1">
      <c r="A390" s="2020"/>
      <c r="B390" s="1863"/>
      <c r="C390" s="1863"/>
      <c r="D390" s="2806"/>
      <c r="E390" s="862"/>
      <c r="F390" s="862"/>
      <c r="G390" s="862"/>
      <c r="H390" s="862"/>
      <c r="I390" s="862"/>
      <c r="J390" s="862"/>
      <c r="K390" s="862"/>
      <c r="L390" s="862"/>
      <c r="M390" s="862"/>
      <c r="N390" s="862"/>
      <c r="O390" s="862"/>
      <c r="P390" s="862"/>
      <c r="Q390" s="862"/>
      <c r="R390" s="862"/>
      <c r="S390" s="863"/>
      <c r="T390" s="945"/>
      <c r="U390" s="2601"/>
      <c r="V390" s="2601"/>
      <c r="W390" s="1863"/>
      <c r="X390" s="1863"/>
      <c r="Y390" s="1863"/>
      <c r="Z390" s="1863"/>
      <c r="AA390" s="1863"/>
      <c r="AB390" s="1863"/>
      <c r="AC390" s="1264"/>
      <c r="AD390" s="1265"/>
      <c r="AE390" s="1863"/>
      <c r="AF390" s="1863"/>
      <c r="AG390" s="1863"/>
      <c r="AH390" s="1863"/>
      <c r="AI390" s="1863"/>
      <c r="AJ390" s="1863"/>
      <c r="AK390" s="1863"/>
      <c r="AL390" s="1863"/>
      <c r="AM390" s="1863"/>
      <c r="AN390" s="1863"/>
      <c r="AO390" s="1863"/>
      <c r="AP390" s="1863"/>
      <c r="AQ390" s="1863"/>
      <c r="AR390" s="1863"/>
      <c r="AS390" s="1863"/>
      <c r="AT390" s="1863"/>
      <c r="AU390" s="1863"/>
      <c r="AV390" s="1863"/>
      <c r="AW390" s="1863"/>
      <c r="AX390" s="1863"/>
      <c r="AY390" s="1863"/>
      <c r="AZ390" s="1863"/>
      <c r="BA390" s="1863"/>
      <c r="BB390" s="1863"/>
      <c r="BC390" s="1863"/>
      <c r="BD390" s="1863"/>
      <c r="BE390" s="1863"/>
      <c r="BF390" s="1863"/>
      <c r="BG390" s="1863"/>
      <c r="BH390" s="1863"/>
      <c r="BI390" s="1863"/>
      <c r="BJ390" s="1863"/>
      <c r="BK390" s="1863"/>
      <c r="BL390" s="1863"/>
      <c r="BM390" s="1863"/>
      <c r="BN390" s="1863"/>
      <c r="BO390" s="1863"/>
      <c r="BP390" s="1863"/>
      <c r="BQ390" s="1863"/>
      <c r="BR390" s="1863"/>
      <c r="BS390" s="1863"/>
      <c r="BT390" s="1863"/>
      <c r="BU390" s="1863"/>
      <c r="BV390" s="1863"/>
      <c r="BW390" s="1863"/>
      <c r="BX390" s="1863"/>
      <c r="BY390" s="1863"/>
      <c r="BZ390" s="1863"/>
      <c r="CA390" s="1863"/>
      <c r="CB390" s="1863"/>
      <c r="CC390" s="1863"/>
      <c r="CD390" s="1863"/>
      <c r="CE390" s="1863"/>
      <c r="CF390" s="10252"/>
    </row>
    <row customHeight="1" ht="5.25" hidden="1">
      <c r="A391" s="2020"/>
      <c r="B391" s="1863"/>
      <c r="C391" s="1863"/>
      <c r="D391" s="2807"/>
      <c r="E391" s="1270"/>
      <c r="F391" s="1271"/>
      <c r="G391" s="1271"/>
      <c r="H391" s="1272"/>
      <c r="I391" s="1272"/>
      <c r="J391" s="1272"/>
      <c r="K391" s="1272"/>
      <c r="L391" s="1272"/>
      <c r="M391" s="1272"/>
      <c r="N391" s="1272"/>
      <c r="O391" s="1272"/>
      <c r="P391" s="1272"/>
      <c r="Q391" s="1272"/>
      <c r="R391" s="1173"/>
      <c r="S391" s="1273"/>
      <c r="T391" s="945"/>
      <c r="U391" s="2601"/>
      <c r="V391" s="2601"/>
      <c r="W391" s="1863"/>
      <c r="X391" s="1863"/>
      <c r="Y391" s="1863"/>
      <c r="Z391" s="1863"/>
      <c r="AA391" s="1863"/>
      <c r="AB391" s="1863"/>
      <c r="AC391" s="1264"/>
      <c r="AD391" s="1265"/>
      <c r="AE391" s="1863"/>
      <c r="AF391" s="1863"/>
      <c r="AG391" s="1863"/>
      <c r="AH391" s="1863"/>
      <c r="AI391" s="1863"/>
      <c r="AJ391" s="1863"/>
      <c r="AK391" s="1863"/>
      <c r="AL391" s="1863"/>
      <c r="AM391" s="1863"/>
      <c r="AN391" s="1863"/>
      <c r="AO391" s="1863"/>
      <c r="AP391" s="1863"/>
      <c r="AQ391" s="1863"/>
      <c r="AR391" s="1863"/>
      <c r="AS391" s="1863"/>
      <c r="AT391" s="1863"/>
      <c r="AU391" s="1863"/>
      <c r="AV391" s="1863"/>
      <c r="AW391" s="1863"/>
      <c r="AX391" s="1863"/>
      <c r="AY391" s="1863"/>
      <c r="AZ391" s="1863"/>
      <c r="BA391" s="1863"/>
      <c r="BB391" s="1863"/>
      <c r="BC391" s="1863"/>
      <c r="BD391" s="1863"/>
      <c r="BE391" s="1863"/>
      <c r="BF391" s="1863"/>
      <c r="BG391" s="1863"/>
      <c r="BH391" s="1863"/>
      <c r="BI391" s="1863"/>
      <c r="BJ391" s="1863"/>
      <c r="BK391" s="1863"/>
      <c r="BL391" s="1863"/>
      <c r="BM391" s="1863"/>
      <c r="BN391" s="1863"/>
      <c r="BO391" s="1863"/>
      <c r="BP391" s="1863"/>
      <c r="BQ391" s="1863"/>
      <c r="BR391" s="1863"/>
      <c r="BS391" s="1863"/>
      <c r="BT391" s="1863"/>
      <c r="BU391" s="1863"/>
      <c r="BV391" s="1863"/>
      <c r="BW391" s="1863"/>
      <c r="BX391" s="1863"/>
      <c r="BY391" s="1863"/>
      <c r="BZ391" s="1863"/>
      <c r="CA391" s="1863"/>
      <c r="CB391" s="1863"/>
      <c r="CC391" s="1863"/>
      <c r="CD391" s="1863"/>
      <c r="CE391" s="1863"/>
      <c r="CF391" s="10252"/>
    </row>
    <row customHeight="1" ht="15" hidden="1">
      <c r="A392" s="850" t="s">
        <v>159</v>
      </c>
      <c r="B392" s="851"/>
      <c r="C392" s="851" t="s">
        <v>22</v>
      </c>
      <c r="D392" s="2805" t="s">
        <v>756</v>
      </c>
      <c r="E392" s="2604" t="s">
        <v>111</v>
      </c>
      <c r="F392" s="2605"/>
      <c r="G392" s="2606"/>
      <c r="H392" s="2610" t="str">
        <f>IF(A392="","",INDEX(DIFFERENTIATION_UNMERGE_VD,MATCH(A392,DIFFERENTIATION_ID_DIFF,0)))</f>
        <v>Производство тепловой энергии. Некомбинированная выработка</v>
      </c>
      <c r="I392" s="2610"/>
      <c r="J392" s="2610"/>
      <c r="K392" s="2610"/>
      <c r="L392" s="2610"/>
      <c r="M392" s="2610"/>
      <c r="N392" s="2610"/>
      <c r="O392" s="2610"/>
      <c r="P392" s="2610"/>
      <c r="Q392" s="2610"/>
      <c r="R392" s="2610"/>
      <c r="S392" s="946"/>
      <c r="T392" s="943"/>
      <c r="U392" s="852"/>
      <c r="V392" s="852"/>
      <c r="W392" s="853"/>
      <c r="X392" s="853"/>
      <c r="Y392" s="853"/>
      <c r="Z392" s="853"/>
      <c r="AA392" s="854"/>
      <c r="AB392" s="855"/>
      <c r="AC392" s="2602"/>
      <c r="AD392" s="856"/>
      <c r="AE392" s="857" t="s">
        <v>22</v>
      </c>
      <c r="AF392" s="857"/>
      <c r="AG392" s="858" t="s">
        <v>709</v>
      </c>
      <c r="AH392" s="859">
        <v>3</v>
      </c>
      <c r="AI392" s="852"/>
      <c r="AJ392" s="852"/>
      <c r="AK392" s="852"/>
      <c r="AL392" s="852"/>
      <c r="AM392" s="852"/>
      <c r="AN392" s="852"/>
      <c r="AO392" s="852"/>
      <c r="AP392" s="852"/>
      <c r="AQ392" s="852"/>
      <c r="AR392" s="852"/>
      <c r="AS392" s="852"/>
      <c r="AT392" s="852"/>
      <c r="AU392" s="852"/>
      <c r="AV392" s="852"/>
      <c r="AW392" s="852"/>
      <c r="AX392" s="852"/>
      <c r="AY392" s="852"/>
      <c r="AZ392" s="852"/>
      <c r="BA392" s="852"/>
      <c r="BB392" s="852"/>
      <c r="BC392" s="852"/>
      <c r="BD392" s="852"/>
      <c r="BE392" s="852"/>
      <c r="BF392" s="852"/>
      <c r="BG392" s="852"/>
      <c r="BH392" s="852"/>
      <c r="BI392" s="852"/>
      <c r="BJ392" s="852"/>
      <c r="BK392" s="852"/>
      <c r="BL392" s="852"/>
      <c r="BM392" s="852"/>
      <c r="BN392" s="852"/>
      <c r="BO392" s="852"/>
      <c r="BP392" s="852"/>
      <c r="BQ392" s="852"/>
      <c r="BR392" s="852"/>
      <c r="BS392" s="852"/>
      <c r="BT392" s="852"/>
      <c r="BU392" s="852"/>
      <c r="BV392" s="853"/>
      <c r="BW392" s="853"/>
      <c r="BX392" s="853"/>
      <c r="BY392" s="853"/>
      <c r="BZ392" s="853"/>
      <c r="CA392" s="853"/>
      <c r="CB392" s="853"/>
      <c r="CC392" s="853"/>
      <c r="CD392" s="853"/>
      <c r="CE392" s="853"/>
      <c r="CF392" s="10251"/>
    </row>
    <row customHeight="1" ht="15" hidden="1">
      <c r="A393" s="850"/>
      <c r="B393" s="851"/>
      <c r="C393" s="851"/>
      <c r="D393" s="2806"/>
      <c r="E393" s="2604" t="s">
        <v>664</v>
      </c>
      <c r="F393" s="2605"/>
      <c r="G393" s="2606"/>
      <c r="H393" s="2610" t="str">
        <f>IF(A392="","",INDEX(DIFFERENTIATION_UNMERGE_AREA,MATCH(A392,DIFFERENTIATION_ID_DIFF,0)))</f>
        <v>Территория 2</v>
      </c>
      <c r="I393" s="2610"/>
      <c r="J393" s="2610"/>
      <c r="K393" s="2610"/>
      <c r="L393" s="2610"/>
      <c r="M393" s="2610"/>
      <c r="N393" s="2610"/>
      <c r="O393" s="2610"/>
      <c r="P393" s="2610"/>
      <c r="Q393" s="2610"/>
      <c r="R393" s="2610"/>
      <c r="S393" s="946"/>
      <c r="T393" s="943"/>
      <c r="U393" s="852"/>
      <c r="V393" s="852"/>
      <c r="W393" s="853"/>
      <c r="X393" s="853"/>
      <c r="Y393" s="853"/>
      <c r="Z393" s="853"/>
      <c r="AA393" s="854"/>
      <c r="AB393" s="855"/>
      <c r="AC393" s="2602"/>
      <c r="AD393" s="856"/>
      <c r="AE393" s="857"/>
      <c r="AF393" s="857"/>
      <c r="AG393" s="858"/>
      <c r="AH393" s="859"/>
      <c r="AI393" s="852"/>
      <c r="AJ393" s="852"/>
      <c r="AK393" s="852"/>
      <c r="AL393" s="852"/>
      <c r="AM393" s="852"/>
      <c r="AN393" s="852"/>
      <c r="AO393" s="852"/>
      <c r="AP393" s="852"/>
      <c r="AQ393" s="852"/>
      <c r="AR393" s="852"/>
      <c r="AS393" s="852"/>
      <c r="AT393" s="852"/>
      <c r="AU393" s="852"/>
      <c r="AV393" s="852"/>
      <c r="AW393" s="852"/>
      <c r="AX393" s="852"/>
      <c r="AY393" s="852"/>
      <c r="AZ393" s="852"/>
      <c r="BA393" s="852"/>
      <c r="BB393" s="852"/>
      <c r="BC393" s="852"/>
      <c r="BD393" s="852"/>
      <c r="BE393" s="852"/>
      <c r="BF393" s="852"/>
      <c r="BG393" s="852"/>
      <c r="BH393" s="852"/>
      <c r="BI393" s="852"/>
      <c r="BJ393" s="852"/>
      <c r="BK393" s="852"/>
      <c r="BL393" s="852"/>
      <c r="BM393" s="852"/>
      <c r="BN393" s="852"/>
      <c r="BO393" s="852"/>
      <c r="BP393" s="852"/>
      <c r="BQ393" s="852"/>
      <c r="BR393" s="852"/>
      <c r="BS393" s="852"/>
      <c r="BT393" s="852"/>
      <c r="BU393" s="852"/>
      <c r="BV393" s="853"/>
      <c r="BW393" s="853"/>
      <c r="BX393" s="853"/>
      <c r="BY393" s="853"/>
      <c r="BZ393" s="853"/>
      <c r="CA393" s="853"/>
      <c r="CB393" s="853"/>
      <c r="CC393" s="853"/>
      <c r="CD393" s="853"/>
      <c r="CE393" s="853"/>
      <c r="CF393" s="10251"/>
    </row>
    <row customHeight="1" ht="15" hidden="1">
      <c r="A394" s="850"/>
      <c r="B394" s="851"/>
      <c r="C394" s="851"/>
      <c r="D394" s="2806"/>
      <c r="E394" s="2604" t="s">
        <v>665</v>
      </c>
      <c r="F394" s="2605"/>
      <c r="G394" s="2606"/>
      <c r="H394" s="2610" t="str">
        <f>IF(A392="","",INDEX(DIFFERENTIATION_UNMERGE_SYSTEM,MATCH(A392,DIFFERENTIATION_ID_DIFF,0)))</f>
        <v>Иртышская 5</v>
      </c>
      <c r="I394" s="2610"/>
      <c r="J394" s="2610"/>
      <c r="K394" s="2610"/>
      <c r="L394" s="2610"/>
      <c r="M394" s="2610"/>
      <c r="N394" s="2610"/>
      <c r="O394" s="2610"/>
      <c r="P394" s="2610"/>
      <c r="Q394" s="2610"/>
      <c r="R394" s="2610"/>
      <c r="S394" s="946"/>
      <c r="T394" s="943"/>
      <c r="U394" s="852"/>
      <c r="V394" s="852"/>
      <c r="W394" s="853"/>
      <c r="X394" s="853"/>
      <c r="Y394" s="853"/>
      <c r="Z394" s="853"/>
      <c r="AA394" s="854"/>
      <c r="AB394" s="855"/>
      <c r="AC394" s="2602"/>
      <c r="AD394" s="856"/>
      <c r="AE394" s="857"/>
      <c r="AF394" s="857"/>
      <c r="AG394" s="858"/>
      <c r="AH394" s="859"/>
      <c r="AI394" s="852"/>
      <c r="AJ394" s="852"/>
      <c r="AK394" s="852"/>
      <c r="AL394" s="852"/>
      <c r="AM394" s="852"/>
      <c r="AN394" s="852"/>
      <c r="AO394" s="852"/>
      <c r="AP394" s="852"/>
      <c r="AQ394" s="852"/>
      <c r="AR394" s="852"/>
      <c r="AS394" s="852"/>
      <c r="AT394" s="852"/>
      <c r="AU394" s="852"/>
      <c r="AV394" s="852"/>
      <c r="AW394" s="852"/>
      <c r="AX394" s="852"/>
      <c r="AY394" s="852"/>
      <c r="AZ394" s="852"/>
      <c r="BA394" s="852"/>
      <c r="BB394" s="852"/>
      <c r="BC394" s="852"/>
      <c r="BD394" s="852"/>
      <c r="BE394" s="852"/>
      <c r="BF394" s="852"/>
      <c r="BG394" s="852"/>
      <c r="BH394" s="852"/>
      <c r="BI394" s="852"/>
      <c r="BJ394" s="852"/>
      <c r="BK394" s="852"/>
      <c r="BL394" s="852"/>
      <c r="BM394" s="852"/>
      <c r="BN394" s="852"/>
      <c r="BO394" s="852"/>
      <c r="BP394" s="852"/>
      <c r="BQ394" s="852"/>
      <c r="BR394" s="852"/>
      <c r="BS394" s="852"/>
      <c r="BT394" s="852"/>
      <c r="BU394" s="852"/>
      <c r="BV394" s="853"/>
      <c r="BW394" s="853"/>
      <c r="BX394" s="853"/>
      <c r="BY394" s="853"/>
      <c r="BZ394" s="853"/>
      <c r="CA394" s="853"/>
      <c r="CB394" s="853"/>
      <c r="CC394" s="853"/>
      <c r="CD394" s="853"/>
      <c r="CE394" s="853"/>
      <c r="CF394" s="10251"/>
    </row>
    <row customHeight="1" ht="24.75" hidden="1">
      <c r="A395" s="2033"/>
      <c r="B395" s="1387"/>
      <c r="C395" s="639"/>
      <c r="D395" s="2806"/>
      <c r="E395" s="2603" t="s">
        <v>710</v>
      </c>
      <c r="F395" s="2603"/>
      <c r="G395" s="2603"/>
      <c r="H395" s="2603"/>
      <c r="I395" s="2603"/>
      <c r="J395" s="2603"/>
      <c r="K395" s="2603"/>
      <c r="L395" s="2603"/>
      <c r="M395" s="2603"/>
      <c r="N395" s="2603"/>
      <c r="O395" s="2603"/>
      <c r="P395" s="2603"/>
      <c r="Q395" s="785">
        <f>SUMIF(T396:T397,"i",Q396:Q397)</f>
        <v>0</v>
      </c>
      <c r="R395" s="1244"/>
      <c r="S395" s="2025" t="s">
        <v>711</v>
      </c>
      <c r="T395" s="944" t="s">
        <v>712</v>
      </c>
      <c r="U395" s="2601">
        <v>1</v>
      </c>
      <c r="V395" s="2601" t="s">
        <v>675</v>
      </c>
      <c r="W395" s="1387"/>
      <c r="X395" s="1387"/>
      <c r="Y395" s="1387"/>
      <c r="Z395" s="1387"/>
      <c r="AA395" s="1863"/>
      <c r="AB395" s="1387"/>
      <c r="AC395" s="2602"/>
      <c r="AD395" s="856"/>
      <c r="AE395" s="1387"/>
      <c r="AF395" s="1387"/>
      <c r="AG395" s="1863"/>
      <c r="AH395" s="1863"/>
      <c r="AI395" s="1863"/>
      <c r="AJ395" s="1863"/>
      <c r="AK395" s="1863"/>
      <c r="AL395" s="1863"/>
      <c r="AM395" s="1863"/>
      <c r="AN395" s="1863"/>
      <c r="AO395" s="1863"/>
      <c r="AP395" s="1863"/>
      <c r="AQ395" s="1863"/>
      <c r="AR395" s="1863"/>
      <c r="AS395" s="1863"/>
      <c r="AT395" s="1863"/>
      <c r="AU395" s="1863"/>
      <c r="AV395" s="1863"/>
      <c r="AW395" s="1863"/>
      <c r="AX395" s="1863"/>
      <c r="AY395" s="1863"/>
      <c r="AZ395" s="1863"/>
      <c r="BA395" s="1863"/>
      <c r="BB395" s="1863"/>
      <c r="BC395" s="1863"/>
      <c r="BD395" s="1863"/>
      <c r="BE395" s="1863"/>
      <c r="BF395" s="1863"/>
      <c r="BG395" s="1863"/>
      <c r="BH395" s="1863"/>
      <c r="BI395" s="1863"/>
      <c r="BJ395" s="1863"/>
      <c r="BK395" s="1863"/>
      <c r="BL395" s="1863"/>
      <c r="BM395" s="1863"/>
      <c r="BN395" s="1863"/>
      <c r="BO395" s="1863"/>
      <c r="BP395" s="1863"/>
      <c r="BQ395" s="1863"/>
      <c r="BR395" s="1863"/>
      <c r="BS395" s="1863"/>
      <c r="BT395" s="1863"/>
      <c r="BU395" s="1863"/>
      <c r="BV395" s="1387"/>
      <c r="BW395" s="1387"/>
      <c r="BX395" s="1387"/>
      <c r="BY395" s="1387"/>
      <c r="BZ395" s="1387"/>
      <c r="CA395" s="1387"/>
      <c r="CB395" s="1387"/>
      <c r="CC395" s="1387"/>
      <c r="CD395" s="1387"/>
      <c r="CE395" s="1387"/>
      <c r="CF395" s="10251"/>
    </row>
    <row customHeight="1" ht="11.25" hidden="1">
      <c r="A396" s="2020"/>
      <c r="B396" s="1863"/>
      <c r="C396" s="1863"/>
      <c r="D396" s="2806"/>
      <c r="E396" s="862"/>
      <c r="F396" s="862">
        <v>0</v>
      </c>
      <c r="G396" s="862"/>
      <c r="H396" s="862"/>
      <c r="I396" s="862"/>
      <c r="J396" s="862"/>
      <c r="K396" s="862"/>
      <c r="L396" s="862"/>
      <c r="M396" s="862"/>
      <c r="N396" s="862"/>
      <c r="O396" s="862"/>
      <c r="P396" s="862"/>
      <c r="Q396" s="862"/>
      <c r="R396" s="862"/>
      <c r="S396" s="863"/>
      <c r="T396" s="945"/>
      <c r="U396" s="2601"/>
      <c r="V396" s="2601"/>
      <c r="W396" s="1863"/>
      <c r="X396" s="1863"/>
      <c r="Y396" s="1863"/>
      <c r="Z396" s="1863"/>
      <c r="AA396" s="1863"/>
      <c r="AB396" s="1387"/>
      <c r="AC396" s="2602"/>
      <c r="AD396" s="856"/>
      <c r="AE396" s="1387"/>
      <c r="AF396" s="1387"/>
      <c r="AG396" s="1863"/>
      <c r="AH396" s="1863"/>
      <c r="AI396" s="1863"/>
      <c r="AJ396" s="1863"/>
      <c r="AK396" s="1863"/>
      <c r="AL396" s="1863"/>
      <c r="AM396" s="1863"/>
      <c r="AN396" s="1863"/>
      <c r="AO396" s="1863"/>
      <c r="AP396" s="1863"/>
      <c r="AQ396" s="1863"/>
      <c r="AR396" s="1863"/>
      <c r="AS396" s="1863"/>
      <c r="AT396" s="1863"/>
      <c r="AU396" s="1863"/>
      <c r="AV396" s="1863"/>
      <c r="AW396" s="1863"/>
      <c r="AX396" s="1863"/>
      <c r="AY396" s="1863"/>
      <c r="AZ396" s="1863"/>
      <c r="BA396" s="1863"/>
      <c r="BB396" s="1863"/>
      <c r="BC396" s="1863"/>
      <c r="BD396" s="1863"/>
      <c r="BE396" s="1863"/>
      <c r="BF396" s="1863"/>
      <c r="BG396" s="1863"/>
      <c r="BH396" s="1863"/>
      <c r="BI396" s="1863"/>
      <c r="BJ396" s="1863"/>
      <c r="BK396" s="1863"/>
      <c r="BL396" s="1863"/>
      <c r="BM396" s="1863"/>
      <c r="BN396" s="1863"/>
      <c r="BO396" s="1863"/>
      <c r="BP396" s="1863"/>
      <c r="BQ396" s="1863"/>
      <c r="BR396" s="1863"/>
      <c r="BS396" s="1863"/>
      <c r="BT396" s="1863"/>
      <c r="BU396" s="1863"/>
      <c r="BV396" s="1863"/>
      <c r="BW396" s="1863"/>
      <c r="BX396" s="1863"/>
      <c r="BY396" s="1863"/>
      <c r="BZ396" s="1863"/>
      <c r="CA396" s="1863"/>
      <c r="CB396" s="1863"/>
      <c r="CC396" s="1863"/>
      <c r="CD396" s="1863"/>
      <c r="CE396" s="1863"/>
      <c r="CF396" s="10251"/>
    </row>
    <row customHeight="1" ht="11.25" hidden="1">
      <c r="A397" s="2033"/>
      <c r="B397" s="1387"/>
      <c r="C397" s="639"/>
      <c r="D397" s="2806"/>
      <c r="E397" s="876" t="s">
        <v>22</v>
      </c>
      <c r="F397" s="1395" t="s">
        <v>22</v>
      </c>
      <c r="G397" s="1395" t="s">
        <v>715</v>
      </c>
      <c r="H397" s="878" t="s">
        <v>22</v>
      </c>
      <c r="I397" s="878"/>
      <c r="J397" s="878"/>
      <c r="K397" s="878"/>
      <c r="L397" s="878"/>
      <c r="M397" s="878"/>
      <c r="N397" s="878"/>
      <c r="O397" s="878"/>
      <c r="P397" s="878"/>
      <c r="Q397" s="878"/>
      <c r="R397" s="879"/>
      <c r="S397" s="880"/>
      <c r="T397" s="945"/>
      <c r="U397" s="2601"/>
      <c r="V397" s="2601"/>
      <c r="W397" s="1387"/>
      <c r="X397" s="1387"/>
      <c r="Y397" s="1387"/>
      <c r="Z397" s="1387"/>
      <c r="AA397" s="1863"/>
      <c r="AB397" s="1387"/>
      <c r="AC397" s="2602"/>
      <c r="AD397" s="856"/>
      <c r="AE397" s="1387"/>
      <c r="AF397" s="1387"/>
      <c r="AG397" s="1863"/>
      <c r="AH397" s="1863"/>
      <c r="AI397" s="1863"/>
      <c r="AJ397" s="1863"/>
      <c r="AK397" s="1863"/>
      <c r="AL397" s="1863"/>
      <c r="AM397" s="1863"/>
      <c r="AN397" s="1863"/>
      <c r="AO397" s="1863"/>
      <c r="AP397" s="1863"/>
      <c r="AQ397" s="1863"/>
      <c r="AR397" s="1863"/>
      <c r="AS397" s="1863"/>
      <c r="AT397" s="1863"/>
      <c r="AU397" s="1863"/>
      <c r="AV397" s="1863"/>
      <c r="AW397" s="1863"/>
      <c r="AX397" s="1863"/>
      <c r="AY397" s="1863"/>
      <c r="AZ397" s="1863"/>
      <c r="BA397" s="1863"/>
      <c r="BB397" s="1863"/>
      <c r="BC397" s="1863"/>
      <c r="BD397" s="1863"/>
      <c r="BE397" s="1863"/>
      <c r="BF397" s="1863"/>
      <c r="BG397" s="1863"/>
      <c r="BH397" s="1863"/>
      <c r="BI397" s="1863"/>
      <c r="BJ397" s="1863"/>
      <c r="BK397" s="1863"/>
      <c r="BL397" s="1863"/>
      <c r="BM397" s="1863"/>
      <c r="BN397" s="1863"/>
      <c r="BO397" s="1863"/>
      <c r="BP397" s="1863"/>
      <c r="BQ397" s="1863"/>
      <c r="BR397" s="1863"/>
      <c r="BS397" s="1863"/>
      <c r="BT397" s="1863"/>
      <c r="BU397" s="1863"/>
      <c r="BV397" s="1387"/>
      <c r="BW397" s="1387"/>
      <c r="BX397" s="1387"/>
      <c r="BY397" s="1387"/>
      <c r="BZ397" s="1387"/>
      <c r="CA397" s="1387"/>
      <c r="CB397" s="1387"/>
      <c r="CC397" s="1387"/>
      <c r="CD397" s="1387"/>
      <c r="CE397" s="1387"/>
      <c r="CF397" s="10251"/>
    </row>
    <row customHeight="1" ht="5.25" hidden="1">
      <c r="A398" s="2020"/>
      <c r="B398" s="1863"/>
      <c r="C398" s="1863"/>
      <c r="D398" s="2806"/>
      <c r="E398" s="1266"/>
      <c r="F398" s="1266"/>
      <c r="G398" s="1266"/>
      <c r="H398" s="1266"/>
      <c r="I398" s="1266"/>
      <c r="J398" s="1266"/>
      <c r="K398" s="1266"/>
      <c r="L398" s="1266"/>
      <c r="M398" s="1266"/>
      <c r="N398" s="1266"/>
      <c r="O398" s="1266"/>
      <c r="P398" s="1266"/>
      <c r="Q398" s="1267"/>
      <c r="R398" s="1268"/>
      <c r="S398" s="1269"/>
      <c r="T398" s="944" t="s">
        <v>712</v>
      </c>
      <c r="U398" s="2601">
        <v>1</v>
      </c>
      <c r="V398" s="2601" t="s">
        <v>675</v>
      </c>
      <c r="W398" s="1863"/>
      <c r="X398" s="1863"/>
      <c r="Y398" s="1863"/>
      <c r="Z398" s="1863"/>
      <c r="AA398" s="1863"/>
      <c r="AB398" s="1863"/>
      <c r="AC398" s="1264"/>
      <c r="AD398" s="1265"/>
      <c r="AE398" s="1863"/>
      <c r="AF398" s="1863"/>
      <c r="AG398" s="1863"/>
      <c r="AH398" s="1863"/>
      <c r="AI398" s="1863"/>
      <c r="AJ398" s="1863"/>
      <c r="AK398" s="1863"/>
      <c r="AL398" s="1863"/>
      <c r="AM398" s="1863"/>
      <c r="AN398" s="1863"/>
      <c r="AO398" s="1863"/>
      <c r="AP398" s="1863"/>
      <c r="AQ398" s="1863"/>
      <c r="AR398" s="1863"/>
      <c r="AS398" s="1863"/>
      <c r="AT398" s="1863"/>
      <c r="AU398" s="1863"/>
      <c r="AV398" s="1863"/>
      <c r="AW398" s="1863"/>
      <c r="AX398" s="1863"/>
      <c r="AY398" s="1863"/>
      <c r="AZ398" s="1863"/>
      <c r="BA398" s="1863"/>
      <c r="BB398" s="1863"/>
      <c r="BC398" s="1863"/>
      <c r="BD398" s="1863"/>
      <c r="BE398" s="1863"/>
      <c r="BF398" s="1863"/>
      <c r="BG398" s="1863"/>
      <c r="BH398" s="1863"/>
      <c r="BI398" s="1863"/>
      <c r="BJ398" s="1863"/>
      <c r="BK398" s="1863"/>
      <c r="BL398" s="1863"/>
      <c r="BM398" s="1863"/>
      <c r="BN398" s="1863"/>
      <c r="BO398" s="1863"/>
      <c r="BP398" s="1863"/>
      <c r="BQ398" s="1863"/>
      <c r="BR398" s="1863"/>
      <c r="BS398" s="1863"/>
      <c r="BT398" s="1863"/>
      <c r="BU398" s="1863"/>
      <c r="BV398" s="1863"/>
      <c r="BW398" s="1863"/>
      <c r="BX398" s="1863"/>
      <c r="BY398" s="1863"/>
      <c r="BZ398" s="1863"/>
      <c r="CA398" s="1863"/>
      <c r="CB398" s="1863"/>
      <c r="CC398" s="1863"/>
      <c r="CD398" s="1863"/>
      <c r="CE398" s="1863"/>
      <c r="CF398" s="10252"/>
    </row>
    <row customHeight="1" ht="5.25" hidden="1">
      <c r="A399" s="2020"/>
      <c r="B399" s="1863"/>
      <c r="C399" s="1863"/>
      <c r="D399" s="2806"/>
      <c r="E399" s="862"/>
      <c r="F399" s="862"/>
      <c r="G399" s="862"/>
      <c r="H399" s="862"/>
      <c r="I399" s="862"/>
      <c r="J399" s="862"/>
      <c r="K399" s="862"/>
      <c r="L399" s="862"/>
      <c r="M399" s="862"/>
      <c r="N399" s="862"/>
      <c r="O399" s="862"/>
      <c r="P399" s="862"/>
      <c r="Q399" s="862"/>
      <c r="R399" s="862"/>
      <c r="S399" s="863"/>
      <c r="T399" s="945"/>
      <c r="U399" s="2601"/>
      <c r="V399" s="2601"/>
      <c r="W399" s="1863"/>
      <c r="X399" s="1863"/>
      <c r="Y399" s="1863"/>
      <c r="Z399" s="1863"/>
      <c r="AA399" s="1863"/>
      <c r="AB399" s="1863"/>
      <c r="AC399" s="1264"/>
      <c r="AD399" s="1265"/>
      <c r="AE399" s="1863"/>
      <c r="AF399" s="1863"/>
      <c r="AG399" s="1863"/>
      <c r="AH399" s="1863"/>
      <c r="AI399" s="1863"/>
      <c r="AJ399" s="1863"/>
      <c r="AK399" s="1863"/>
      <c r="AL399" s="1863"/>
      <c r="AM399" s="1863"/>
      <c r="AN399" s="1863"/>
      <c r="AO399" s="1863"/>
      <c r="AP399" s="1863"/>
      <c r="AQ399" s="1863"/>
      <c r="AR399" s="1863"/>
      <c r="AS399" s="1863"/>
      <c r="AT399" s="1863"/>
      <c r="AU399" s="1863"/>
      <c r="AV399" s="1863"/>
      <c r="AW399" s="1863"/>
      <c r="AX399" s="1863"/>
      <c r="AY399" s="1863"/>
      <c r="AZ399" s="1863"/>
      <c r="BA399" s="1863"/>
      <c r="BB399" s="1863"/>
      <c r="BC399" s="1863"/>
      <c r="BD399" s="1863"/>
      <c r="BE399" s="1863"/>
      <c r="BF399" s="1863"/>
      <c r="BG399" s="1863"/>
      <c r="BH399" s="1863"/>
      <c r="BI399" s="1863"/>
      <c r="BJ399" s="1863"/>
      <c r="BK399" s="1863"/>
      <c r="BL399" s="1863"/>
      <c r="BM399" s="1863"/>
      <c r="BN399" s="1863"/>
      <c r="BO399" s="1863"/>
      <c r="BP399" s="1863"/>
      <c r="BQ399" s="1863"/>
      <c r="BR399" s="1863"/>
      <c r="BS399" s="1863"/>
      <c r="BT399" s="1863"/>
      <c r="BU399" s="1863"/>
      <c r="BV399" s="1863"/>
      <c r="BW399" s="1863"/>
      <c r="BX399" s="1863"/>
      <c r="BY399" s="1863"/>
      <c r="BZ399" s="1863"/>
      <c r="CA399" s="1863"/>
      <c r="CB399" s="1863"/>
      <c r="CC399" s="1863"/>
      <c r="CD399" s="1863"/>
      <c r="CE399" s="1863"/>
      <c r="CF399" s="10252"/>
    </row>
    <row customHeight="1" ht="5.25" hidden="1">
      <c r="A400" s="2020"/>
      <c r="B400" s="1863"/>
      <c r="C400" s="1863"/>
      <c r="D400" s="2807"/>
      <c r="E400" s="1270"/>
      <c r="F400" s="1271"/>
      <c r="G400" s="1271"/>
      <c r="H400" s="1272"/>
      <c r="I400" s="1272"/>
      <c r="J400" s="1272"/>
      <c r="K400" s="1272"/>
      <c r="L400" s="1272"/>
      <c r="M400" s="1272"/>
      <c r="N400" s="1272"/>
      <c r="O400" s="1272"/>
      <c r="P400" s="1272"/>
      <c r="Q400" s="1272"/>
      <c r="R400" s="1173"/>
      <c r="S400" s="1273"/>
      <c r="T400" s="945"/>
      <c r="U400" s="2601"/>
      <c r="V400" s="2601"/>
      <c r="W400" s="1863"/>
      <c r="X400" s="1863"/>
      <c r="Y400" s="1863"/>
      <c r="Z400" s="1863"/>
      <c r="AA400" s="1863"/>
      <c r="AB400" s="1863"/>
      <c r="AC400" s="1264"/>
      <c r="AD400" s="1265"/>
      <c r="AE400" s="1863"/>
      <c r="AF400" s="1863"/>
      <c r="AG400" s="1863"/>
      <c r="AH400" s="1863"/>
      <c r="AI400" s="1863"/>
      <c r="AJ400" s="1863"/>
      <c r="AK400" s="1863"/>
      <c r="AL400" s="1863"/>
      <c r="AM400" s="1863"/>
      <c r="AN400" s="1863"/>
      <c r="AO400" s="1863"/>
      <c r="AP400" s="1863"/>
      <c r="AQ400" s="1863"/>
      <c r="AR400" s="1863"/>
      <c r="AS400" s="1863"/>
      <c r="AT400" s="1863"/>
      <c r="AU400" s="1863"/>
      <c r="AV400" s="1863"/>
      <c r="AW400" s="1863"/>
      <c r="AX400" s="1863"/>
      <c r="AY400" s="1863"/>
      <c r="AZ400" s="1863"/>
      <c r="BA400" s="1863"/>
      <c r="BB400" s="1863"/>
      <c r="BC400" s="1863"/>
      <c r="BD400" s="1863"/>
      <c r="BE400" s="1863"/>
      <c r="BF400" s="1863"/>
      <c r="BG400" s="1863"/>
      <c r="BH400" s="1863"/>
      <c r="BI400" s="1863"/>
      <c r="BJ400" s="1863"/>
      <c r="BK400" s="1863"/>
      <c r="BL400" s="1863"/>
      <c r="BM400" s="1863"/>
      <c r="BN400" s="1863"/>
      <c r="BO400" s="1863"/>
      <c r="BP400" s="1863"/>
      <c r="BQ400" s="1863"/>
      <c r="BR400" s="1863"/>
      <c r="BS400" s="1863"/>
      <c r="BT400" s="1863"/>
      <c r="BU400" s="1863"/>
      <c r="BV400" s="1863"/>
      <c r="BW400" s="1863"/>
      <c r="BX400" s="1863"/>
      <c r="BY400" s="1863"/>
      <c r="BZ400" s="1863"/>
      <c r="CA400" s="1863"/>
      <c r="CB400" s="1863"/>
      <c r="CC400" s="1863"/>
      <c r="CD400" s="1863"/>
      <c r="CE400" s="1863"/>
      <c r="CF400" s="10252"/>
    </row>
    <row customHeight="1" ht="15" hidden="1">
      <c r="A401" s="850" t="s">
        <v>162</v>
      </c>
      <c r="B401" s="851"/>
      <c r="C401" s="851" t="s">
        <v>22</v>
      </c>
      <c r="D401" s="2805" t="s">
        <v>757</v>
      </c>
      <c r="E401" s="2604" t="s">
        <v>111</v>
      </c>
      <c r="F401" s="2605"/>
      <c r="G401" s="2606"/>
      <c r="H401" s="2610" t="str">
        <f>IF(A401="","",INDEX(DIFFERENTIATION_UNMERGE_VD,MATCH(A401,DIFFERENTIATION_ID_DIFF,0)))</f>
        <v>Производство тепловой энергии. Некомбинированная выработка</v>
      </c>
      <c r="I401" s="2610"/>
      <c r="J401" s="2610"/>
      <c r="K401" s="2610"/>
      <c r="L401" s="2610"/>
      <c r="M401" s="2610"/>
      <c r="N401" s="2610"/>
      <c r="O401" s="2610"/>
      <c r="P401" s="2610"/>
      <c r="Q401" s="2610"/>
      <c r="R401" s="2610"/>
      <c r="S401" s="946"/>
      <c r="T401" s="943"/>
      <c r="U401" s="852"/>
      <c r="V401" s="852"/>
      <c r="W401" s="853"/>
      <c r="X401" s="853"/>
      <c r="Y401" s="853"/>
      <c r="Z401" s="853"/>
      <c r="AA401" s="854"/>
      <c r="AB401" s="855"/>
      <c r="AC401" s="2602"/>
      <c r="AD401" s="856"/>
      <c r="AE401" s="857" t="s">
        <v>22</v>
      </c>
      <c r="AF401" s="857"/>
      <c r="AG401" s="858" t="s">
        <v>709</v>
      </c>
      <c r="AH401" s="859">
        <v>3</v>
      </c>
      <c r="AI401" s="852"/>
      <c r="AJ401" s="852"/>
      <c r="AK401" s="852"/>
      <c r="AL401" s="852"/>
      <c r="AM401" s="852"/>
      <c r="AN401" s="852"/>
      <c r="AO401" s="852"/>
      <c r="AP401" s="852"/>
      <c r="AQ401" s="852"/>
      <c r="AR401" s="852"/>
      <c r="AS401" s="852"/>
      <c r="AT401" s="852"/>
      <c r="AU401" s="852"/>
      <c r="AV401" s="852"/>
      <c r="AW401" s="852"/>
      <c r="AX401" s="852"/>
      <c r="AY401" s="852"/>
      <c r="AZ401" s="852"/>
      <c r="BA401" s="852"/>
      <c r="BB401" s="852"/>
      <c r="BC401" s="852"/>
      <c r="BD401" s="852"/>
      <c r="BE401" s="852"/>
      <c r="BF401" s="852"/>
      <c r="BG401" s="852"/>
      <c r="BH401" s="852"/>
      <c r="BI401" s="852"/>
      <c r="BJ401" s="852"/>
      <c r="BK401" s="852"/>
      <c r="BL401" s="852"/>
      <c r="BM401" s="852"/>
      <c r="BN401" s="852"/>
      <c r="BO401" s="852"/>
      <c r="BP401" s="852"/>
      <c r="BQ401" s="852"/>
      <c r="BR401" s="852"/>
      <c r="BS401" s="852"/>
      <c r="BT401" s="852"/>
      <c r="BU401" s="852"/>
      <c r="BV401" s="853"/>
      <c r="BW401" s="853"/>
      <c r="BX401" s="853"/>
      <c r="BY401" s="853"/>
      <c r="BZ401" s="853"/>
      <c r="CA401" s="853"/>
      <c r="CB401" s="853"/>
      <c r="CC401" s="853"/>
      <c r="CD401" s="853"/>
      <c r="CE401" s="853"/>
      <c r="CF401" s="10251"/>
    </row>
    <row customHeight="1" ht="15" hidden="1">
      <c r="A402" s="850"/>
      <c r="B402" s="851"/>
      <c r="C402" s="851"/>
      <c r="D402" s="2806"/>
      <c r="E402" s="2604" t="s">
        <v>664</v>
      </c>
      <c r="F402" s="2605"/>
      <c r="G402" s="2606"/>
      <c r="H402" s="2610" t="str">
        <f>IF(A401="","",INDEX(DIFFERENTIATION_UNMERGE_AREA,MATCH(A401,DIFFERENTIATION_ID_DIFF,0)))</f>
        <v>Территория 2</v>
      </c>
      <c r="I402" s="2610"/>
      <c r="J402" s="2610"/>
      <c r="K402" s="2610"/>
      <c r="L402" s="2610"/>
      <c r="M402" s="2610"/>
      <c r="N402" s="2610"/>
      <c r="O402" s="2610"/>
      <c r="P402" s="2610"/>
      <c r="Q402" s="2610"/>
      <c r="R402" s="2610"/>
      <c r="S402" s="946"/>
      <c r="T402" s="943"/>
      <c r="U402" s="852"/>
      <c r="V402" s="852"/>
      <c r="W402" s="853"/>
      <c r="X402" s="853"/>
      <c r="Y402" s="853"/>
      <c r="Z402" s="853"/>
      <c r="AA402" s="854"/>
      <c r="AB402" s="855"/>
      <c r="AC402" s="2602"/>
      <c r="AD402" s="856"/>
      <c r="AE402" s="857"/>
      <c r="AF402" s="857"/>
      <c r="AG402" s="858"/>
      <c r="AH402" s="859"/>
      <c r="AI402" s="852"/>
      <c r="AJ402" s="852"/>
      <c r="AK402" s="852"/>
      <c r="AL402" s="852"/>
      <c r="AM402" s="852"/>
      <c r="AN402" s="852"/>
      <c r="AO402" s="852"/>
      <c r="AP402" s="852"/>
      <c r="AQ402" s="852"/>
      <c r="AR402" s="852"/>
      <c r="AS402" s="852"/>
      <c r="AT402" s="852"/>
      <c r="AU402" s="852"/>
      <c r="AV402" s="852"/>
      <c r="AW402" s="852"/>
      <c r="AX402" s="852"/>
      <c r="AY402" s="852"/>
      <c r="AZ402" s="852"/>
      <c r="BA402" s="852"/>
      <c r="BB402" s="852"/>
      <c r="BC402" s="852"/>
      <c r="BD402" s="852"/>
      <c r="BE402" s="852"/>
      <c r="BF402" s="852"/>
      <c r="BG402" s="852"/>
      <c r="BH402" s="852"/>
      <c r="BI402" s="852"/>
      <c r="BJ402" s="852"/>
      <c r="BK402" s="852"/>
      <c r="BL402" s="852"/>
      <c r="BM402" s="852"/>
      <c r="BN402" s="852"/>
      <c r="BO402" s="852"/>
      <c r="BP402" s="852"/>
      <c r="BQ402" s="852"/>
      <c r="BR402" s="852"/>
      <c r="BS402" s="852"/>
      <c r="BT402" s="852"/>
      <c r="BU402" s="852"/>
      <c r="BV402" s="853"/>
      <c r="BW402" s="853"/>
      <c r="BX402" s="853"/>
      <c r="BY402" s="853"/>
      <c r="BZ402" s="853"/>
      <c r="CA402" s="853"/>
      <c r="CB402" s="853"/>
      <c r="CC402" s="853"/>
      <c r="CD402" s="853"/>
      <c r="CE402" s="853"/>
      <c r="CF402" s="10251"/>
    </row>
    <row customHeight="1" ht="15" hidden="1">
      <c r="A403" s="850"/>
      <c r="B403" s="851"/>
      <c r="C403" s="851"/>
      <c r="D403" s="2806"/>
      <c r="E403" s="2604" t="s">
        <v>665</v>
      </c>
      <c r="F403" s="2605"/>
      <c r="G403" s="2606"/>
      <c r="H403" s="2610" t="str">
        <f>IF(A401="","",INDEX(DIFFERENTIATION_UNMERGE_SYSTEM,MATCH(A401,DIFFERENTIATION_ID_DIFF,0)))</f>
        <v>Сварщик</v>
      </c>
      <c r="I403" s="2610"/>
      <c r="J403" s="2610"/>
      <c r="K403" s="2610"/>
      <c r="L403" s="2610"/>
      <c r="M403" s="2610"/>
      <c r="N403" s="2610"/>
      <c r="O403" s="2610"/>
      <c r="P403" s="2610"/>
      <c r="Q403" s="2610"/>
      <c r="R403" s="2610"/>
      <c r="S403" s="946"/>
      <c r="T403" s="943"/>
      <c r="U403" s="852"/>
      <c r="V403" s="852"/>
      <c r="W403" s="853"/>
      <c r="X403" s="853"/>
      <c r="Y403" s="853"/>
      <c r="Z403" s="853"/>
      <c r="AA403" s="854"/>
      <c r="AB403" s="855"/>
      <c r="AC403" s="2602"/>
      <c r="AD403" s="856"/>
      <c r="AE403" s="857"/>
      <c r="AF403" s="857"/>
      <c r="AG403" s="858"/>
      <c r="AH403" s="859"/>
      <c r="AI403" s="852"/>
      <c r="AJ403" s="852"/>
      <c r="AK403" s="852"/>
      <c r="AL403" s="852"/>
      <c r="AM403" s="852"/>
      <c r="AN403" s="852"/>
      <c r="AO403" s="852"/>
      <c r="AP403" s="852"/>
      <c r="AQ403" s="852"/>
      <c r="AR403" s="852"/>
      <c r="AS403" s="852"/>
      <c r="AT403" s="852"/>
      <c r="AU403" s="852"/>
      <c r="AV403" s="852"/>
      <c r="AW403" s="852"/>
      <c r="AX403" s="852"/>
      <c r="AY403" s="852"/>
      <c r="AZ403" s="852"/>
      <c r="BA403" s="852"/>
      <c r="BB403" s="852"/>
      <c r="BC403" s="852"/>
      <c r="BD403" s="852"/>
      <c r="BE403" s="852"/>
      <c r="BF403" s="852"/>
      <c r="BG403" s="852"/>
      <c r="BH403" s="852"/>
      <c r="BI403" s="852"/>
      <c r="BJ403" s="852"/>
      <c r="BK403" s="852"/>
      <c r="BL403" s="852"/>
      <c r="BM403" s="852"/>
      <c r="BN403" s="852"/>
      <c r="BO403" s="852"/>
      <c r="BP403" s="852"/>
      <c r="BQ403" s="852"/>
      <c r="BR403" s="852"/>
      <c r="BS403" s="852"/>
      <c r="BT403" s="852"/>
      <c r="BU403" s="852"/>
      <c r="BV403" s="853"/>
      <c r="BW403" s="853"/>
      <c r="BX403" s="853"/>
      <c r="BY403" s="853"/>
      <c r="BZ403" s="853"/>
      <c r="CA403" s="853"/>
      <c r="CB403" s="853"/>
      <c r="CC403" s="853"/>
      <c r="CD403" s="853"/>
      <c r="CE403" s="853"/>
      <c r="CF403" s="10251"/>
    </row>
    <row customHeight="1" ht="24.75" hidden="1">
      <c r="A404" s="2033"/>
      <c r="B404" s="1387"/>
      <c r="C404" s="639"/>
      <c r="D404" s="2806"/>
      <c r="E404" s="2603" t="s">
        <v>710</v>
      </c>
      <c r="F404" s="2603"/>
      <c r="G404" s="2603"/>
      <c r="H404" s="2603"/>
      <c r="I404" s="2603"/>
      <c r="J404" s="2603"/>
      <c r="K404" s="2603"/>
      <c r="L404" s="2603"/>
      <c r="M404" s="2603"/>
      <c r="N404" s="2603"/>
      <c r="O404" s="2603"/>
      <c r="P404" s="2603"/>
      <c r="Q404" s="785">
        <f>SUMIF(T405:T406,"i",Q405:Q406)</f>
        <v>0</v>
      </c>
      <c r="R404" s="1244"/>
      <c r="S404" s="2025" t="s">
        <v>711</v>
      </c>
      <c r="T404" s="944" t="s">
        <v>712</v>
      </c>
      <c r="U404" s="2601">
        <v>1</v>
      </c>
      <c r="V404" s="2601" t="s">
        <v>675</v>
      </c>
      <c r="W404" s="1387"/>
      <c r="X404" s="1387"/>
      <c r="Y404" s="1387"/>
      <c r="Z404" s="1387"/>
      <c r="AA404" s="1863"/>
      <c r="AB404" s="1387"/>
      <c r="AC404" s="2602"/>
      <c r="AD404" s="856"/>
      <c r="AE404" s="1387"/>
      <c r="AF404" s="1387"/>
      <c r="AG404" s="1863"/>
      <c r="AH404" s="1863"/>
      <c r="AI404" s="1863"/>
      <c r="AJ404" s="1863"/>
      <c r="AK404" s="1863"/>
      <c r="AL404" s="1863"/>
      <c r="AM404" s="1863"/>
      <c r="AN404" s="1863"/>
      <c r="AO404" s="1863"/>
      <c r="AP404" s="1863"/>
      <c r="AQ404" s="1863"/>
      <c r="AR404" s="1863"/>
      <c r="AS404" s="1863"/>
      <c r="AT404" s="1863"/>
      <c r="AU404" s="1863"/>
      <c r="AV404" s="1863"/>
      <c r="AW404" s="1863"/>
      <c r="AX404" s="1863"/>
      <c r="AY404" s="1863"/>
      <c r="AZ404" s="1863"/>
      <c r="BA404" s="1863"/>
      <c r="BB404" s="1863"/>
      <c r="BC404" s="1863"/>
      <c r="BD404" s="1863"/>
      <c r="BE404" s="1863"/>
      <c r="BF404" s="1863"/>
      <c r="BG404" s="1863"/>
      <c r="BH404" s="1863"/>
      <c r="BI404" s="1863"/>
      <c r="BJ404" s="1863"/>
      <c r="BK404" s="1863"/>
      <c r="BL404" s="1863"/>
      <c r="BM404" s="1863"/>
      <c r="BN404" s="1863"/>
      <c r="BO404" s="1863"/>
      <c r="BP404" s="1863"/>
      <c r="BQ404" s="1863"/>
      <c r="BR404" s="1863"/>
      <c r="BS404" s="1863"/>
      <c r="BT404" s="1863"/>
      <c r="BU404" s="1863"/>
      <c r="BV404" s="1387"/>
      <c r="BW404" s="1387"/>
      <c r="BX404" s="1387"/>
      <c r="BY404" s="1387"/>
      <c r="BZ404" s="1387"/>
      <c r="CA404" s="1387"/>
      <c r="CB404" s="1387"/>
      <c r="CC404" s="1387"/>
      <c r="CD404" s="1387"/>
      <c r="CE404" s="1387"/>
      <c r="CF404" s="10251"/>
    </row>
    <row customHeight="1" ht="11.25" hidden="1">
      <c r="A405" s="2020"/>
      <c r="B405" s="1863"/>
      <c r="C405" s="1863"/>
      <c r="D405" s="2806"/>
      <c r="E405" s="862"/>
      <c r="F405" s="862">
        <v>0</v>
      </c>
      <c r="G405" s="862"/>
      <c r="H405" s="862"/>
      <c r="I405" s="862"/>
      <c r="J405" s="862"/>
      <c r="K405" s="862"/>
      <c r="L405" s="862"/>
      <c r="M405" s="862"/>
      <c r="N405" s="862"/>
      <c r="O405" s="862"/>
      <c r="P405" s="862"/>
      <c r="Q405" s="862"/>
      <c r="R405" s="862"/>
      <c r="S405" s="863"/>
      <c r="T405" s="945"/>
      <c r="U405" s="2601"/>
      <c r="V405" s="2601"/>
      <c r="W405" s="1863"/>
      <c r="X405" s="1863"/>
      <c r="Y405" s="1863"/>
      <c r="Z405" s="1863"/>
      <c r="AA405" s="1863"/>
      <c r="AB405" s="1387"/>
      <c r="AC405" s="2602"/>
      <c r="AD405" s="856"/>
      <c r="AE405" s="1387"/>
      <c r="AF405" s="1387"/>
      <c r="AG405" s="1863"/>
      <c r="AH405" s="1863"/>
      <c r="AI405" s="1863"/>
      <c r="AJ405" s="1863"/>
      <c r="AK405" s="1863"/>
      <c r="AL405" s="1863"/>
      <c r="AM405" s="1863"/>
      <c r="AN405" s="1863"/>
      <c r="AO405" s="1863"/>
      <c r="AP405" s="1863"/>
      <c r="AQ405" s="1863"/>
      <c r="AR405" s="1863"/>
      <c r="AS405" s="1863"/>
      <c r="AT405" s="1863"/>
      <c r="AU405" s="1863"/>
      <c r="AV405" s="1863"/>
      <c r="AW405" s="1863"/>
      <c r="AX405" s="1863"/>
      <c r="AY405" s="1863"/>
      <c r="AZ405" s="1863"/>
      <c r="BA405" s="1863"/>
      <c r="BB405" s="1863"/>
      <c r="BC405" s="1863"/>
      <c r="BD405" s="1863"/>
      <c r="BE405" s="1863"/>
      <c r="BF405" s="1863"/>
      <c r="BG405" s="1863"/>
      <c r="BH405" s="1863"/>
      <c r="BI405" s="1863"/>
      <c r="BJ405" s="1863"/>
      <c r="BK405" s="1863"/>
      <c r="BL405" s="1863"/>
      <c r="BM405" s="1863"/>
      <c r="BN405" s="1863"/>
      <c r="BO405" s="1863"/>
      <c r="BP405" s="1863"/>
      <c r="BQ405" s="1863"/>
      <c r="BR405" s="1863"/>
      <c r="BS405" s="1863"/>
      <c r="BT405" s="1863"/>
      <c r="BU405" s="1863"/>
      <c r="BV405" s="1863"/>
      <c r="BW405" s="1863"/>
      <c r="BX405" s="1863"/>
      <c r="BY405" s="1863"/>
      <c r="BZ405" s="1863"/>
      <c r="CA405" s="1863"/>
      <c r="CB405" s="1863"/>
      <c r="CC405" s="1863"/>
      <c r="CD405" s="1863"/>
      <c r="CE405" s="1863"/>
      <c r="CF405" s="10251"/>
    </row>
    <row customHeight="1" ht="11.25" hidden="1">
      <c r="A406" s="2033"/>
      <c r="B406" s="1387"/>
      <c r="C406" s="639"/>
      <c r="D406" s="2806"/>
      <c r="E406" s="876" t="s">
        <v>22</v>
      </c>
      <c r="F406" s="1395" t="s">
        <v>22</v>
      </c>
      <c r="G406" s="1395" t="s">
        <v>715</v>
      </c>
      <c r="H406" s="878" t="s">
        <v>22</v>
      </c>
      <c r="I406" s="878"/>
      <c r="J406" s="878"/>
      <c r="K406" s="878"/>
      <c r="L406" s="878"/>
      <c r="M406" s="878"/>
      <c r="N406" s="878"/>
      <c r="O406" s="878"/>
      <c r="P406" s="878"/>
      <c r="Q406" s="878"/>
      <c r="R406" s="879"/>
      <c r="S406" s="880"/>
      <c r="T406" s="945"/>
      <c r="U406" s="2601"/>
      <c r="V406" s="2601"/>
      <c r="W406" s="1387"/>
      <c r="X406" s="1387"/>
      <c r="Y406" s="1387"/>
      <c r="Z406" s="1387"/>
      <c r="AA406" s="1863"/>
      <c r="AB406" s="1387"/>
      <c r="AC406" s="2602"/>
      <c r="AD406" s="856"/>
      <c r="AE406" s="1387"/>
      <c r="AF406" s="1387"/>
      <c r="AG406" s="1863"/>
      <c r="AH406" s="1863"/>
      <c r="AI406" s="1863"/>
      <c r="AJ406" s="1863"/>
      <c r="AK406" s="1863"/>
      <c r="AL406" s="1863"/>
      <c r="AM406" s="1863"/>
      <c r="AN406" s="1863"/>
      <c r="AO406" s="1863"/>
      <c r="AP406" s="1863"/>
      <c r="AQ406" s="1863"/>
      <c r="AR406" s="1863"/>
      <c r="AS406" s="1863"/>
      <c r="AT406" s="1863"/>
      <c r="AU406" s="1863"/>
      <c r="AV406" s="1863"/>
      <c r="AW406" s="1863"/>
      <c r="AX406" s="1863"/>
      <c r="AY406" s="1863"/>
      <c r="AZ406" s="1863"/>
      <c r="BA406" s="1863"/>
      <c r="BB406" s="1863"/>
      <c r="BC406" s="1863"/>
      <c r="BD406" s="1863"/>
      <c r="BE406" s="1863"/>
      <c r="BF406" s="1863"/>
      <c r="BG406" s="1863"/>
      <c r="BH406" s="1863"/>
      <c r="BI406" s="1863"/>
      <c r="BJ406" s="1863"/>
      <c r="BK406" s="1863"/>
      <c r="BL406" s="1863"/>
      <c r="BM406" s="1863"/>
      <c r="BN406" s="1863"/>
      <c r="BO406" s="1863"/>
      <c r="BP406" s="1863"/>
      <c r="BQ406" s="1863"/>
      <c r="BR406" s="1863"/>
      <c r="BS406" s="1863"/>
      <c r="BT406" s="1863"/>
      <c r="BU406" s="1863"/>
      <c r="BV406" s="1387"/>
      <c r="BW406" s="1387"/>
      <c r="BX406" s="1387"/>
      <c r="BY406" s="1387"/>
      <c r="BZ406" s="1387"/>
      <c r="CA406" s="1387"/>
      <c r="CB406" s="1387"/>
      <c r="CC406" s="1387"/>
      <c r="CD406" s="1387"/>
      <c r="CE406" s="1387"/>
      <c r="CF406" s="10251"/>
    </row>
    <row customHeight="1" ht="5.25" hidden="1">
      <c r="A407" s="2020"/>
      <c r="B407" s="1863"/>
      <c r="C407" s="1863"/>
      <c r="D407" s="2806"/>
      <c r="E407" s="1266"/>
      <c r="F407" s="1266"/>
      <c r="G407" s="1266"/>
      <c r="H407" s="1266"/>
      <c r="I407" s="1266"/>
      <c r="J407" s="1266"/>
      <c r="K407" s="1266"/>
      <c r="L407" s="1266"/>
      <c r="M407" s="1266"/>
      <c r="N407" s="1266"/>
      <c r="O407" s="1266"/>
      <c r="P407" s="1266"/>
      <c r="Q407" s="1267"/>
      <c r="R407" s="1268"/>
      <c r="S407" s="1269"/>
      <c r="T407" s="944" t="s">
        <v>712</v>
      </c>
      <c r="U407" s="2601">
        <v>1</v>
      </c>
      <c r="V407" s="2601" t="s">
        <v>675</v>
      </c>
      <c r="W407" s="1863"/>
      <c r="X407" s="1863"/>
      <c r="Y407" s="1863"/>
      <c r="Z407" s="1863"/>
      <c r="AA407" s="1863"/>
      <c r="AB407" s="1863"/>
      <c r="AC407" s="1264"/>
      <c r="AD407" s="1265"/>
      <c r="AE407" s="1863"/>
      <c r="AF407" s="1863"/>
      <c r="AG407" s="1863"/>
      <c r="AH407" s="1863"/>
      <c r="AI407" s="1863"/>
      <c r="AJ407" s="1863"/>
      <c r="AK407" s="1863"/>
      <c r="AL407" s="1863"/>
      <c r="AM407" s="1863"/>
      <c r="AN407" s="1863"/>
      <c r="AO407" s="1863"/>
      <c r="AP407" s="1863"/>
      <c r="AQ407" s="1863"/>
      <c r="AR407" s="1863"/>
      <c r="AS407" s="1863"/>
      <c r="AT407" s="1863"/>
      <c r="AU407" s="1863"/>
      <c r="AV407" s="1863"/>
      <c r="AW407" s="1863"/>
      <c r="AX407" s="1863"/>
      <c r="AY407" s="1863"/>
      <c r="AZ407" s="1863"/>
      <c r="BA407" s="1863"/>
      <c r="BB407" s="1863"/>
      <c r="BC407" s="1863"/>
      <c r="BD407" s="1863"/>
      <c r="BE407" s="1863"/>
      <c r="BF407" s="1863"/>
      <c r="BG407" s="1863"/>
      <c r="BH407" s="1863"/>
      <c r="BI407" s="1863"/>
      <c r="BJ407" s="1863"/>
      <c r="BK407" s="1863"/>
      <c r="BL407" s="1863"/>
      <c r="BM407" s="1863"/>
      <c r="BN407" s="1863"/>
      <c r="BO407" s="1863"/>
      <c r="BP407" s="1863"/>
      <c r="BQ407" s="1863"/>
      <c r="BR407" s="1863"/>
      <c r="BS407" s="1863"/>
      <c r="BT407" s="1863"/>
      <c r="BU407" s="1863"/>
      <c r="BV407" s="1863"/>
      <c r="BW407" s="1863"/>
      <c r="BX407" s="1863"/>
      <c r="BY407" s="1863"/>
      <c r="BZ407" s="1863"/>
      <c r="CA407" s="1863"/>
      <c r="CB407" s="1863"/>
      <c r="CC407" s="1863"/>
      <c r="CD407" s="1863"/>
      <c r="CE407" s="1863"/>
      <c r="CF407" s="10252"/>
    </row>
    <row customHeight="1" ht="5.25" hidden="1">
      <c r="A408" s="2020"/>
      <c r="B408" s="1863"/>
      <c r="C408" s="1863"/>
      <c r="D408" s="2806"/>
      <c r="E408" s="862"/>
      <c r="F408" s="862"/>
      <c r="G408" s="862"/>
      <c r="H408" s="862"/>
      <c r="I408" s="862"/>
      <c r="J408" s="862"/>
      <c r="K408" s="862"/>
      <c r="L408" s="862"/>
      <c r="M408" s="862"/>
      <c r="N408" s="862"/>
      <c r="O408" s="862"/>
      <c r="P408" s="862"/>
      <c r="Q408" s="862"/>
      <c r="R408" s="862"/>
      <c r="S408" s="863"/>
      <c r="T408" s="945"/>
      <c r="U408" s="2601"/>
      <c r="V408" s="2601"/>
      <c r="W408" s="1863"/>
      <c r="X408" s="1863"/>
      <c r="Y408" s="1863"/>
      <c r="Z408" s="1863"/>
      <c r="AA408" s="1863"/>
      <c r="AB408" s="1863"/>
      <c r="AC408" s="1264"/>
      <c r="AD408" s="1265"/>
      <c r="AE408" s="1863"/>
      <c r="AF408" s="1863"/>
      <c r="AG408" s="1863"/>
      <c r="AH408" s="1863"/>
      <c r="AI408" s="1863"/>
      <c r="AJ408" s="1863"/>
      <c r="AK408" s="1863"/>
      <c r="AL408" s="1863"/>
      <c r="AM408" s="1863"/>
      <c r="AN408" s="1863"/>
      <c r="AO408" s="1863"/>
      <c r="AP408" s="1863"/>
      <c r="AQ408" s="1863"/>
      <c r="AR408" s="1863"/>
      <c r="AS408" s="1863"/>
      <c r="AT408" s="1863"/>
      <c r="AU408" s="1863"/>
      <c r="AV408" s="1863"/>
      <c r="AW408" s="1863"/>
      <c r="AX408" s="1863"/>
      <c r="AY408" s="1863"/>
      <c r="AZ408" s="1863"/>
      <c r="BA408" s="1863"/>
      <c r="BB408" s="1863"/>
      <c r="BC408" s="1863"/>
      <c r="BD408" s="1863"/>
      <c r="BE408" s="1863"/>
      <c r="BF408" s="1863"/>
      <c r="BG408" s="1863"/>
      <c r="BH408" s="1863"/>
      <c r="BI408" s="1863"/>
      <c r="BJ408" s="1863"/>
      <c r="BK408" s="1863"/>
      <c r="BL408" s="1863"/>
      <c r="BM408" s="1863"/>
      <c r="BN408" s="1863"/>
      <c r="BO408" s="1863"/>
      <c r="BP408" s="1863"/>
      <c r="BQ408" s="1863"/>
      <c r="BR408" s="1863"/>
      <c r="BS408" s="1863"/>
      <c r="BT408" s="1863"/>
      <c r="BU408" s="1863"/>
      <c r="BV408" s="1863"/>
      <c r="BW408" s="1863"/>
      <c r="BX408" s="1863"/>
      <c r="BY408" s="1863"/>
      <c r="BZ408" s="1863"/>
      <c r="CA408" s="1863"/>
      <c r="CB408" s="1863"/>
      <c r="CC408" s="1863"/>
      <c r="CD408" s="1863"/>
      <c r="CE408" s="1863"/>
      <c r="CF408" s="10252"/>
    </row>
    <row customHeight="1" ht="5.25" hidden="1">
      <c r="A409" s="2020"/>
      <c r="B409" s="1863"/>
      <c r="C409" s="1863"/>
      <c r="D409" s="2807"/>
      <c r="E409" s="1270"/>
      <c r="F409" s="1271"/>
      <c r="G409" s="1271"/>
      <c r="H409" s="1272"/>
      <c r="I409" s="1272"/>
      <c r="J409" s="1272"/>
      <c r="K409" s="1272"/>
      <c r="L409" s="1272"/>
      <c r="M409" s="1272"/>
      <c r="N409" s="1272"/>
      <c r="O409" s="1272"/>
      <c r="P409" s="1272"/>
      <c r="Q409" s="1272"/>
      <c r="R409" s="1173"/>
      <c r="S409" s="1273"/>
      <c r="T409" s="945"/>
      <c r="U409" s="2601"/>
      <c r="V409" s="2601"/>
      <c r="W409" s="1863"/>
      <c r="X409" s="1863"/>
      <c r="Y409" s="1863"/>
      <c r="Z409" s="1863"/>
      <c r="AA409" s="1863"/>
      <c r="AB409" s="1863"/>
      <c r="AC409" s="1264"/>
      <c r="AD409" s="1265"/>
      <c r="AE409" s="1863"/>
      <c r="AF409" s="1863"/>
      <c r="AG409" s="1863"/>
      <c r="AH409" s="1863"/>
      <c r="AI409" s="1863"/>
      <c r="AJ409" s="1863"/>
      <c r="AK409" s="1863"/>
      <c r="AL409" s="1863"/>
      <c r="AM409" s="1863"/>
      <c r="AN409" s="1863"/>
      <c r="AO409" s="1863"/>
      <c r="AP409" s="1863"/>
      <c r="AQ409" s="1863"/>
      <c r="AR409" s="1863"/>
      <c r="AS409" s="1863"/>
      <c r="AT409" s="1863"/>
      <c r="AU409" s="1863"/>
      <c r="AV409" s="1863"/>
      <c r="AW409" s="1863"/>
      <c r="AX409" s="1863"/>
      <c r="AY409" s="1863"/>
      <c r="AZ409" s="1863"/>
      <c r="BA409" s="1863"/>
      <c r="BB409" s="1863"/>
      <c r="BC409" s="1863"/>
      <c r="BD409" s="1863"/>
      <c r="BE409" s="1863"/>
      <c r="BF409" s="1863"/>
      <c r="BG409" s="1863"/>
      <c r="BH409" s="1863"/>
      <c r="BI409" s="1863"/>
      <c r="BJ409" s="1863"/>
      <c r="BK409" s="1863"/>
      <c r="BL409" s="1863"/>
      <c r="BM409" s="1863"/>
      <c r="BN409" s="1863"/>
      <c r="BO409" s="1863"/>
      <c r="BP409" s="1863"/>
      <c r="BQ409" s="1863"/>
      <c r="BR409" s="1863"/>
      <c r="BS409" s="1863"/>
      <c r="BT409" s="1863"/>
      <c r="BU409" s="1863"/>
      <c r="BV409" s="1863"/>
      <c r="BW409" s="1863"/>
      <c r="BX409" s="1863"/>
      <c r="BY409" s="1863"/>
      <c r="BZ409" s="1863"/>
      <c r="CA409" s="1863"/>
      <c r="CB409" s="1863"/>
      <c r="CC409" s="1863"/>
      <c r="CD409" s="1863"/>
      <c r="CE409" s="1863"/>
      <c r="CF409" s="10252"/>
    </row>
    <row customHeight="1" ht="15" hidden="1">
      <c r="A410" s="850" t="s">
        <v>165</v>
      </c>
      <c r="B410" s="851"/>
      <c r="C410" s="851" t="s">
        <v>22</v>
      </c>
      <c r="D410" s="2805" t="s">
        <v>758</v>
      </c>
      <c r="E410" s="2604" t="s">
        <v>111</v>
      </c>
      <c r="F410" s="2605"/>
      <c r="G410" s="2606"/>
      <c r="H410" s="2610" t="str">
        <f>IF(A410="","",INDEX(DIFFERENTIATION_UNMERGE_VD,MATCH(A410,DIFFERENTIATION_ID_DIFF,0)))</f>
        <v>Производство тепловой энергии. Некомбинированная выработка</v>
      </c>
      <c r="I410" s="2610"/>
      <c r="J410" s="2610"/>
      <c r="K410" s="2610"/>
      <c r="L410" s="2610"/>
      <c r="M410" s="2610"/>
      <c r="N410" s="2610"/>
      <c r="O410" s="2610"/>
      <c r="P410" s="2610"/>
      <c r="Q410" s="2610"/>
      <c r="R410" s="2610"/>
      <c r="S410" s="946"/>
      <c r="T410" s="943"/>
      <c r="U410" s="852"/>
      <c r="V410" s="852"/>
      <c r="W410" s="853"/>
      <c r="X410" s="853"/>
      <c r="Y410" s="853"/>
      <c r="Z410" s="853"/>
      <c r="AA410" s="854"/>
      <c r="AB410" s="855"/>
      <c r="AC410" s="2602"/>
      <c r="AD410" s="856"/>
      <c r="AE410" s="857" t="s">
        <v>22</v>
      </c>
      <c r="AF410" s="857"/>
      <c r="AG410" s="858" t="s">
        <v>709</v>
      </c>
      <c r="AH410" s="859">
        <v>3</v>
      </c>
      <c r="AI410" s="852"/>
      <c r="AJ410" s="852"/>
      <c r="AK410" s="852"/>
      <c r="AL410" s="852"/>
      <c r="AM410" s="852"/>
      <c r="AN410" s="852"/>
      <c r="AO410" s="852"/>
      <c r="AP410" s="852"/>
      <c r="AQ410" s="852"/>
      <c r="AR410" s="852"/>
      <c r="AS410" s="852"/>
      <c r="AT410" s="852"/>
      <c r="AU410" s="852"/>
      <c r="AV410" s="852"/>
      <c r="AW410" s="852"/>
      <c r="AX410" s="852"/>
      <c r="AY410" s="852"/>
      <c r="AZ410" s="852"/>
      <c r="BA410" s="852"/>
      <c r="BB410" s="852"/>
      <c r="BC410" s="852"/>
      <c r="BD410" s="852"/>
      <c r="BE410" s="852"/>
      <c r="BF410" s="852"/>
      <c r="BG410" s="852"/>
      <c r="BH410" s="852"/>
      <c r="BI410" s="852"/>
      <c r="BJ410" s="852"/>
      <c r="BK410" s="852"/>
      <c r="BL410" s="852"/>
      <c r="BM410" s="852"/>
      <c r="BN410" s="852"/>
      <c r="BO410" s="852"/>
      <c r="BP410" s="852"/>
      <c r="BQ410" s="852"/>
      <c r="BR410" s="852"/>
      <c r="BS410" s="852"/>
      <c r="BT410" s="852"/>
      <c r="BU410" s="852"/>
      <c r="BV410" s="853"/>
      <c r="BW410" s="853"/>
      <c r="BX410" s="853"/>
      <c r="BY410" s="853"/>
      <c r="BZ410" s="853"/>
      <c r="CA410" s="853"/>
      <c r="CB410" s="853"/>
      <c r="CC410" s="853"/>
      <c r="CD410" s="853"/>
      <c r="CE410" s="853"/>
      <c r="CF410" s="10251"/>
    </row>
    <row customHeight="1" ht="15" hidden="1">
      <c r="A411" s="850"/>
      <c r="B411" s="851"/>
      <c r="C411" s="851"/>
      <c r="D411" s="2806"/>
      <c r="E411" s="2604" t="s">
        <v>664</v>
      </c>
      <c r="F411" s="2605"/>
      <c r="G411" s="2606"/>
      <c r="H411" s="2610" t="str">
        <f>IF(A410="","",INDEX(DIFFERENTIATION_UNMERGE_AREA,MATCH(A410,DIFFERENTIATION_ID_DIFF,0)))</f>
        <v>Территория 2</v>
      </c>
      <c r="I411" s="2610"/>
      <c r="J411" s="2610"/>
      <c r="K411" s="2610"/>
      <c r="L411" s="2610"/>
      <c r="M411" s="2610"/>
      <c r="N411" s="2610"/>
      <c r="O411" s="2610"/>
      <c r="P411" s="2610"/>
      <c r="Q411" s="2610"/>
      <c r="R411" s="2610"/>
      <c r="S411" s="946"/>
      <c r="T411" s="943"/>
      <c r="U411" s="852"/>
      <c r="V411" s="852"/>
      <c r="W411" s="853"/>
      <c r="X411" s="853"/>
      <c r="Y411" s="853"/>
      <c r="Z411" s="853"/>
      <c r="AA411" s="854"/>
      <c r="AB411" s="855"/>
      <c r="AC411" s="2602"/>
      <c r="AD411" s="856"/>
      <c r="AE411" s="857"/>
      <c r="AF411" s="857"/>
      <c r="AG411" s="858"/>
      <c r="AH411" s="859"/>
      <c r="AI411" s="852"/>
      <c r="AJ411" s="852"/>
      <c r="AK411" s="852"/>
      <c r="AL411" s="852"/>
      <c r="AM411" s="852"/>
      <c r="AN411" s="852"/>
      <c r="AO411" s="852"/>
      <c r="AP411" s="852"/>
      <c r="AQ411" s="852"/>
      <c r="AR411" s="852"/>
      <c r="AS411" s="852"/>
      <c r="AT411" s="852"/>
      <c r="AU411" s="852"/>
      <c r="AV411" s="852"/>
      <c r="AW411" s="852"/>
      <c r="AX411" s="852"/>
      <c r="AY411" s="852"/>
      <c r="AZ411" s="852"/>
      <c r="BA411" s="852"/>
      <c r="BB411" s="852"/>
      <c r="BC411" s="852"/>
      <c r="BD411" s="852"/>
      <c r="BE411" s="852"/>
      <c r="BF411" s="852"/>
      <c r="BG411" s="852"/>
      <c r="BH411" s="852"/>
      <c r="BI411" s="852"/>
      <c r="BJ411" s="852"/>
      <c r="BK411" s="852"/>
      <c r="BL411" s="852"/>
      <c r="BM411" s="852"/>
      <c r="BN411" s="852"/>
      <c r="BO411" s="852"/>
      <c r="BP411" s="852"/>
      <c r="BQ411" s="852"/>
      <c r="BR411" s="852"/>
      <c r="BS411" s="852"/>
      <c r="BT411" s="852"/>
      <c r="BU411" s="852"/>
      <c r="BV411" s="853"/>
      <c r="BW411" s="853"/>
      <c r="BX411" s="853"/>
      <c r="BY411" s="853"/>
      <c r="BZ411" s="853"/>
      <c r="CA411" s="853"/>
      <c r="CB411" s="853"/>
      <c r="CC411" s="853"/>
      <c r="CD411" s="853"/>
      <c r="CE411" s="853"/>
      <c r="CF411" s="10251"/>
    </row>
    <row customHeight="1" ht="15" hidden="1">
      <c r="A412" s="850"/>
      <c r="B412" s="851"/>
      <c r="C412" s="851"/>
      <c r="D412" s="2806"/>
      <c r="E412" s="2604" t="s">
        <v>665</v>
      </c>
      <c r="F412" s="2605"/>
      <c r="G412" s="2606"/>
      <c r="H412" s="2610" t="str">
        <f>IF(A410="","",INDEX(DIFFERENTIATION_UNMERGE_SYSTEM,MATCH(A410,DIFFERENTIATION_ID_DIFF,0)))</f>
        <v>Школа, 20</v>
      </c>
      <c r="I412" s="2610"/>
      <c r="J412" s="2610"/>
      <c r="K412" s="2610"/>
      <c r="L412" s="2610"/>
      <c r="M412" s="2610"/>
      <c r="N412" s="2610"/>
      <c r="O412" s="2610"/>
      <c r="P412" s="2610"/>
      <c r="Q412" s="2610"/>
      <c r="R412" s="2610"/>
      <c r="S412" s="946"/>
      <c r="T412" s="943"/>
      <c r="U412" s="852"/>
      <c r="V412" s="852"/>
      <c r="W412" s="853"/>
      <c r="X412" s="853"/>
      <c r="Y412" s="853"/>
      <c r="Z412" s="853"/>
      <c r="AA412" s="854"/>
      <c r="AB412" s="855"/>
      <c r="AC412" s="2602"/>
      <c r="AD412" s="856"/>
      <c r="AE412" s="857"/>
      <c r="AF412" s="857"/>
      <c r="AG412" s="858"/>
      <c r="AH412" s="859"/>
      <c r="AI412" s="852"/>
      <c r="AJ412" s="852"/>
      <c r="AK412" s="852"/>
      <c r="AL412" s="852"/>
      <c r="AM412" s="852"/>
      <c r="AN412" s="852"/>
      <c r="AO412" s="852"/>
      <c r="AP412" s="852"/>
      <c r="AQ412" s="852"/>
      <c r="AR412" s="852"/>
      <c r="AS412" s="852"/>
      <c r="AT412" s="852"/>
      <c r="AU412" s="852"/>
      <c r="AV412" s="852"/>
      <c r="AW412" s="852"/>
      <c r="AX412" s="852"/>
      <c r="AY412" s="852"/>
      <c r="AZ412" s="852"/>
      <c r="BA412" s="852"/>
      <c r="BB412" s="852"/>
      <c r="BC412" s="852"/>
      <c r="BD412" s="852"/>
      <c r="BE412" s="852"/>
      <c r="BF412" s="852"/>
      <c r="BG412" s="852"/>
      <c r="BH412" s="852"/>
      <c r="BI412" s="852"/>
      <c r="BJ412" s="852"/>
      <c r="BK412" s="852"/>
      <c r="BL412" s="852"/>
      <c r="BM412" s="852"/>
      <c r="BN412" s="852"/>
      <c r="BO412" s="852"/>
      <c r="BP412" s="852"/>
      <c r="BQ412" s="852"/>
      <c r="BR412" s="852"/>
      <c r="BS412" s="852"/>
      <c r="BT412" s="852"/>
      <c r="BU412" s="852"/>
      <c r="BV412" s="853"/>
      <c r="BW412" s="853"/>
      <c r="BX412" s="853"/>
      <c r="BY412" s="853"/>
      <c r="BZ412" s="853"/>
      <c r="CA412" s="853"/>
      <c r="CB412" s="853"/>
      <c r="CC412" s="853"/>
      <c r="CD412" s="853"/>
      <c r="CE412" s="853"/>
      <c r="CF412" s="10251"/>
    </row>
    <row customHeight="1" ht="24.75" hidden="1">
      <c r="A413" s="2033"/>
      <c r="B413" s="1387"/>
      <c r="C413" s="639"/>
      <c r="D413" s="2806"/>
      <c r="E413" s="2603" t="s">
        <v>710</v>
      </c>
      <c r="F413" s="2603"/>
      <c r="G413" s="2603"/>
      <c r="H413" s="2603"/>
      <c r="I413" s="2603"/>
      <c r="J413" s="2603"/>
      <c r="K413" s="2603"/>
      <c r="L413" s="2603"/>
      <c r="M413" s="2603"/>
      <c r="N413" s="2603"/>
      <c r="O413" s="2603"/>
      <c r="P413" s="2603"/>
      <c r="Q413" s="785">
        <f>SUMIF(T414:T415,"i",Q414:Q415)</f>
        <v>0</v>
      </c>
      <c r="R413" s="1244"/>
      <c r="S413" s="2025" t="s">
        <v>711</v>
      </c>
      <c r="T413" s="944" t="s">
        <v>712</v>
      </c>
      <c r="U413" s="2601">
        <v>1</v>
      </c>
      <c r="V413" s="2601" t="s">
        <v>675</v>
      </c>
      <c r="W413" s="1387"/>
      <c r="X413" s="1387"/>
      <c r="Y413" s="1387"/>
      <c r="Z413" s="1387"/>
      <c r="AA413" s="1863"/>
      <c r="AB413" s="1387"/>
      <c r="AC413" s="2602"/>
      <c r="AD413" s="856"/>
      <c r="AE413" s="1387"/>
      <c r="AF413" s="1387"/>
      <c r="AG413" s="1863"/>
      <c r="AH413" s="1863"/>
      <c r="AI413" s="1863"/>
      <c r="AJ413" s="1863"/>
      <c r="AK413" s="1863"/>
      <c r="AL413" s="1863"/>
      <c r="AM413" s="1863"/>
      <c r="AN413" s="1863"/>
      <c r="AO413" s="1863"/>
      <c r="AP413" s="1863"/>
      <c r="AQ413" s="1863"/>
      <c r="AR413" s="1863"/>
      <c r="AS413" s="1863"/>
      <c r="AT413" s="1863"/>
      <c r="AU413" s="1863"/>
      <c r="AV413" s="1863"/>
      <c r="AW413" s="1863"/>
      <c r="AX413" s="1863"/>
      <c r="AY413" s="1863"/>
      <c r="AZ413" s="1863"/>
      <c r="BA413" s="1863"/>
      <c r="BB413" s="1863"/>
      <c r="BC413" s="1863"/>
      <c r="BD413" s="1863"/>
      <c r="BE413" s="1863"/>
      <c r="BF413" s="1863"/>
      <c r="BG413" s="1863"/>
      <c r="BH413" s="1863"/>
      <c r="BI413" s="1863"/>
      <c r="BJ413" s="1863"/>
      <c r="BK413" s="1863"/>
      <c r="BL413" s="1863"/>
      <c r="BM413" s="1863"/>
      <c r="BN413" s="1863"/>
      <c r="BO413" s="1863"/>
      <c r="BP413" s="1863"/>
      <c r="BQ413" s="1863"/>
      <c r="BR413" s="1863"/>
      <c r="BS413" s="1863"/>
      <c r="BT413" s="1863"/>
      <c r="BU413" s="1863"/>
      <c r="BV413" s="1387"/>
      <c r="BW413" s="1387"/>
      <c r="BX413" s="1387"/>
      <c r="BY413" s="1387"/>
      <c r="BZ413" s="1387"/>
      <c r="CA413" s="1387"/>
      <c r="CB413" s="1387"/>
      <c r="CC413" s="1387"/>
      <c r="CD413" s="1387"/>
      <c r="CE413" s="1387"/>
      <c r="CF413" s="10251"/>
    </row>
    <row customHeight="1" ht="11.25" hidden="1">
      <c r="A414" s="2020"/>
      <c r="B414" s="1863"/>
      <c r="C414" s="1863"/>
      <c r="D414" s="2806"/>
      <c r="E414" s="862"/>
      <c r="F414" s="862">
        <v>0</v>
      </c>
      <c r="G414" s="862"/>
      <c r="H414" s="862"/>
      <c r="I414" s="862"/>
      <c r="J414" s="862"/>
      <c r="K414" s="862"/>
      <c r="L414" s="862"/>
      <c r="M414" s="862"/>
      <c r="N414" s="862"/>
      <c r="O414" s="862"/>
      <c r="P414" s="862"/>
      <c r="Q414" s="862"/>
      <c r="R414" s="862"/>
      <c r="S414" s="863"/>
      <c r="T414" s="945"/>
      <c r="U414" s="2601"/>
      <c r="V414" s="2601"/>
      <c r="W414" s="1863"/>
      <c r="X414" s="1863"/>
      <c r="Y414" s="1863"/>
      <c r="Z414" s="1863"/>
      <c r="AA414" s="1863"/>
      <c r="AB414" s="1387"/>
      <c r="AC414" s="2602"/>
      <c r="AD414" s="856"/>
      <c r="AE414" s="1387"/>
      <c r="AF414" s="1387"/>
      <c r="AG414" s="1863"/>
      <c r="AH414" s="1863"/>
      <c r="AI414" s="1863"/>
      <c r="AJ414" s="1863"/>
      <c r="AK414" s="1863"/>
      <c r="AL414" s="1863"/>
      <c r="AM414" s="1863"/>
      <c r="AN414" s="1863"/>
      <c r="AO414" s="1863"/>
      <c r="AP414" s="1863"/>
      <c r="AQ414" s="1863"/>
      <c r="AR414" s="1863"/>
      <c r="AS414" s="1863"/>
      <c r="AT414" s="1863"/>
      <c r="AU414" s="1863"/>
      <c r="AV414" s="1863"/>
      <c r="AW414" s="1863"/>
      <c r="AX414" s="1863"/>
      <c r="AY414" s="1863"/>
      <c r="AZ414" s="1863"/>
      <c r="BA414" s="1863"/>
      <c r="BB414" s="1863"/>
      <c r="BC414" s="1863"/>
      <c r="BD414" s="1863"/>
      <c r="BE414" s="1863"/>
      <c r="BF414" s="1863"/>
      <c r="BG414" s="1863"/>
      <c r="BH414" s="1863"/>
      <c r="BI414" s="1863"/>
      <c r="BJ414" s="1863"/>
      <c r="BK414" s="1863"/>
      <c r="BL414" s="1863"/>
      <c r="BM414" s="1863"/>
      <c r="BN414" s="1863"/>
      <c r="BO414" s="1863"/>
      <c r="BP414" s="1863"/>
      <c r="BQ414" s="1863"/>
      <c r="BR414" s="1863"/>
      <c r="BS414" s="1863"/>
      <c r="BT414" s="1863"/>
      <c r="BU414" s="1863"/>
      <c r="BV414" s="1863"/>
      <c r="BW414" s="1863"/>
      <c r="BX414" s="1863"/>
      <c r="BY414" s="1863"/>
      <c r="BZ414" s="1863"/>
      <c r="CA414" s="1863"/>
      <c r="CB414" s="1863"/>
      <c r="CC414" s="1863"/>
      <c r="CD414" s="1863"/>
      <c r="CE414" s="1863"/>
      <c r="CF414" s="10251"/>
    </row>
    <row customHeight="1" ht="11.25" hidden="1">
      <c r="A415" s="2033"/>
      <c r="B415" s="1387"/>
      <c r="C415" s="639"/>
      <c r="D415" s="2806"/>
      <c r="E415" s="876" t="s">
        <v>22</v>
      </c>
      <c r="F415" s="1395" t="s">
        <v>22</v>
      </c>
      <c r="G415" s="1395" t="s">
        <v>715</v>
      </c>
      <c r="H415" s="878" t="s">
        <v>22</v>
      </c>
      <c r="I415" s="878"/>
      <c r="J415" s="878"/>
      <c r="K415" s="878"/>
      <c r="L415" s="878"/>
      <c r="M415" s="878"/>
      <c r="N415" s="878"/>
      <c r="O415" s="878"/>
      <c r="P415" s="878"/>
      <c r="Q415" s="878"/>
      <c r="R415" s="879"/>
      <c r="S415" s="880"/>
      <c r="T415" s="945"/>
      <c r="U415" s="2601"/>
      <c r="V415" s="2601"/>
      <c r="W415" s="1387"/>
      <c r="X415" s="1387"/>
      <c r="Y415" s="1387"/>
      <c r="Z415" s="1387"/>
      <c r="AA415" s="1863"/>
      <c r="AB415" s="1387"/>
      <c r="AC415" s="2602"/>
      <c r="AD415" s="856"/>
      <c r="AE415" s="1387"/>
      <c r="AF415" s="1387"/>
      <c r="AG415" s="1863"/>
      <c r="AH415" s="1863"/>
      <c r="AI415" s="1863"/>
      <c r="AJ415" s="1863"/>
      <c r="AK415" s="1863"/>
      <c r="AL415" s="1863"/>
      <c r="AM415" s="1863"/>
      <c r="AN415" s="1863"/>
      <c r="AO415" s="1863"/>
      <c r="AP415" s="1863"/>
      <c r="AQ415" s="1863"/>
      <c r="AR415" s="1863"/>
      <c r="AS415" s="1863"/>
      <c r="AT415" s="1863"/>
      <c r="AU415" s="1863"/>
      <c r="AV415" s="1863"/>
      <c r="AW415" s="1863"/>
      <c r="AX415" s="1863"/>
      <c r="AY415" s="1863"/>
      <c r="AZ415" s="1863"/>
      <c r="BA415" s="1863"/>
      <c r="BB415" s="1863"/>
      <c r="BC415" s="1863"/>
      <c r="BD415" s="1863"/>
      <c r="BE415" s="1863"/>
      <c r="BF415" s="1863"/>
      <c r="BG415" s="1863"/>
      <c r="BH415" s="1863"/>
      <c r="BI415" s="1863"/>
      <c r="BJ415" s="1863"/>
      <c r="BK415" s="1863"/>
      <c r="BL415" s="1863"/>
      <c r="BM415" s="1863"/>
      <c r="BN415" s="1863"/>
      <c r="BO415" s="1863"/>
      <c r="BP415" s="1863"/>
      <c r="BQ415" s="1863"/>
      <c r="BR415" s="1863"/>
      <c r="BS415" s="1863"/>
      <c r="BT415" s="1863"/>
      <c r="BU415" s="1863"/>
      <c r="BV415" s="1387"/>
      <c r="BW415" s="1387"/>
      <c r="BX415" s="1387"/>
      <c r="BY415" s="1387"/>
      <c r="BZ415" s="1387"/>
      <c r="CA415" s="1387"/>
      <c r="CB415" s="1387"/>
      <c r="CC415" s="1387"/>
      <c r="CD415" s="1387"/>
      <c r="CE415" s="1387"/>
      <c r="CF415" s="10251"/>
    </row>
    <row customHeight="1" ht="5.25" hidden="1">
      <c r="A416" s="2020"/>
      <c r="B416" s="1863"/>
      <c r="C416" s="1863"/>
      <c r="D416" s="2806"/>
      <c r="E416" s="1266"/>
      <c r="F416" s="1266"/>
      <c r="G416" s="1266"/>
      <c r="H416" s="1266"/>
      <c r="I416" s="1266"/>
      <c r="J416" s="1266"/>
      <c r="K416" s="1266"/>
      <c r="L416" s="1266"/>
      <c r="M416" s="1266"/>
      <c r="N416" s="1266"/>
      <c r="O416" s="1266"/>
      <c r="P416" s="1266"/>
      <c r="Q416" s="1267"/>
      <c r="R416" s="1268"/>
      <c r="S416" s="1269"/>
      <c r="T416" s="944" t="s">
        <v>712</v>
      </c>
      <c r="U416" s="2601">
        <v>1</v>
      </c>
      <c r="V416" s="2601" t="s">
        <v>675</v>
      </c>
      <c r="W416" s="1863"/>
      <c r="X416" s="1863"/>
      <c r="Y416" s="1863"/>
      <c r="Z416" s="1863"/>
      <c r="AA416" s="1863"/>
      <c r="AB416" s="1863"/>
      <c r="AC416" s="1264"/>
      <c r="AD416" s="1265"/>
      <c r="AE416" s="1863"/>
      <c r="AF416" s="1863"/>
      <c r="AG416" s="1863"/>
      <c r="AH416" s="1863"/>
      <c r="AI416" s="1863"/>
      <c r="AJ416" s="1863"/>
      <c r="AK416" s="1863"/>
      <c r="AL416" s="1863"/>
      <c r="AM416" s="1863"/>
      <c r="AN416" s="1863"/>
      <c r="AO416" s="1863"/>
      <c r="AP416" s="1863"/>
      <c r="AQ416" s="1863"/>
      <c r="AR416" s="1863"/>
      <c r="AS416" s="1863"/>
      <c r="AT416" s="1863"/>
      <c r="AU416" s="1863"/>
      <c r="AV416" s="1863"/>
      <c r="AW416" s="1863"/>
      <c r="AX416" s="1863"/>
      <c r="AY416" s="1863"/>
      <c r="AZ416" s="1863"/>
      <c r="BA416" s="1863"/>
      <c r="BB416" s="1863"/>
      <c r="BC416" s="1863"/>
      <c r="BD416" s="1863"/>
      <c r="BE416" s="1863"/>
      <c r="BF416" s="1863"/>
      <c r="BG416" s="1863"/>
      <c r="BH416" s="1863"/>
      <c r="BI416" s="1863"/>
      <c r="BJ416" s="1863"/>
      <c r="BK416" s="1863"/>
      <c r="BL416" s="1863"/>
      <c r="BM416" s="1863"/>
      <c r="BN416" s="1863"/>
      <c r="BO416" s="1863"/>
      <c r="BP416" s="1863"/>
      <c r="BQ416" s="1863"/>
      <c r="BR416" s="1863"/>
      <c r="BS416" s="1863"/>
      <c r="BT416" s="1863"/>
      <c r="BU416" s="1863"/>
      <c r="BV416" s="1863"/>
      <c r="BW416" s="1863"/>
      <c r="BX416" s="1863"/>
      <c r="BY416" s="1863"/>
      <c r="BZ416" s="1863"/>
      <c r="CA416" s="1863"/>
      <c r="CB416" s="1863"/>
      <c r="CC416" s="1863"/>
      <c r="CD416" s="1863"/>
      <c r="CE416" s="1863"/>
      <c r="CF416" s="10252"/>
    </row>
    <row customHeight="1" ht="5.25" hidden="1">
      <c r="A417" s="2020"/>
      <c r="B417" s="1863"/>
      <c r="C417" s="1863"/>
      <c r="D417" s="2806"/>
      <c r="E417" s="862"/>
      <c r="F417" s="862"/>
      <c r="G417" s="862"/>
      <c r="H417" s="862"/>
      <c r="I417" s="862"/>
      <c r="J417" s="862"/>
      <c r="K417" s="862"/>
      <c r="L417" s="862"/>
      <c r="M417" s="862"/>
      <c r="N417" s="862"/>
      <c r="O417" s="862"/>
      <c r="P417" s="862"/>
      <c r="Q417" s="862"/>
      <c r="R417" s="862"/>
      <c r="S417" s="863"/>
      <c r="T417" s="945"/>
      <c r="U417" s="2601"/>
      <c r="V417" s="2601"/>
      <c r="W417" s="1863"/>
      <c r="X417" s="1863"/>
      <c r="Y417" s="1863"/>
      <c r="Z417" s="1863"/>
      <c r="AA417" s="1863"/>
      <c r="AB417" s="1863"/>
      <c r="AC417" s="1264"/>
      <c r="AD417" s="1265"/>
      <c r="AE417" s="1863"/>
      <c r="AF417" s="1863"/>
      <c r="AG417" s="1863"/>
      <c r="AH417" s="1863"/>
      <c r="AI417" s="1863"/>
      <c r="AJ417" s="1863"/>
      <c r="AK417" s="1863"/>
      <c r="AL417" s="1863"/>
      <c r="AM417" s="1863"/>
      <c r="AN417" s="1863"/>
      <c r="AO417" s="1863"/>
      <c r="AP417" s="1863"/>
      <c r="AQ417" s="1863"/>
      <c r="AR417" s="1863"/>
      <c r="AS417" s="1863"/>
      <c r="AT417" s="1863"/>
      <c r="AU417" s="1863"/>
      <c r="AV417" s="1863"/>
      <c r="AW417" s="1863"/>
      <c r="AX417" s="1863"/>
      <c r="AY417" s="1863"/>
      <c r="AZ417" s="1863"/>
      <c r="BA417" s="1863"/>
      <c r="BB417" s="1863"/>
      <c r="BC417" s="1863"/>
      <c r="BD417" s="1863"/>
      <c r="BE417" s="1863"/>
      <c r="BF417" s="1863"/>
      <c r="BG417" s="1863"/>
      <c r="BH417" s="1863"/>
      <c r="BI417" s="1863"/>
      <c r="BJ417" s="1863"/>
      <c r="BK417" s="1863"/>
      <c r="BL417" s="1863"/>
      <c r="BM417" s="1863"/>
      <c r="BN417" s="1863"/>
      <c r="BO417" s="1863"/>
      <c r="BP417" s="1863"/>
      <c r="BQ417" s="1863"/>
      <c r="BR417" s="1863"/>
      <c r="BS417" s="1863"/>
      <c r="BT417" s="1863"/>
      <c r="BU417" s="1863"/>
      <c r="BV417" s="1863"/>
      <c r="BW417" s="1863"/>
      <c r="BX417" s="1863"/>
      <c r="BY417" s="1863"/>
      <c r="BZ417" s="1863"/>
      <c r="CA417" s="1863"/>
      <c r="CB417" s="1863"/>
      <c r="CC417" s="1863"/>
      <c r="CD417" s="1863"/>
      <c r="CE417" s="1863"/>
      <c r="CF417" s="10252"/>
    </row>
    <row customHeight="1" ht="5.25" hidden="1">
      <c r="A418" s="2020"/>
      <c r="B418" s="1863"/>
      <c r="C418" s="1863"/>
      <c r="D418" s="2807"/>
      <c r="E418" s="1270"/>
      <c r="F418" s="1271"/>
      <c r="G418" s="1271"/>
      <c r="H418" s="1272"/>
      <c r="I418" s="1272"/>
      <c r="J418" s="1272"/>
      <c r="K418" s="1272"/>
      <c r="L418" s="1272"/>
      <c r="M418" s="1272"/>
      <c r="N418" s="1272"/>
      <c r="O418" s="1272"/>
      <c r="P418" s="1272"/>
      <c r="Q418" s="1272"/>
      <c r="R418" s="1173"/>
      <c r="S418" s="1273"/>
      <c r="T418" s="945"/>
      <c r="U418" s="2601"/>
      <c r="V418" s="2601"/>
      <c r="W418" s="1863"/>
      <c r="X418" s="1863"/>
      <c r="Y418" s="1863"/>
      <c r="Z418" s="1863"/>
      <c r="AA418" s="1863"/>
      <c r="AB418" s="1863"/>
      <c r="AC418" s="1264"/>
      <c r="AD418" s="1265"/>
      <c r="AE418" s="1863"/>
      <c r="AF418" s="1863"/>
      <c r="AG418" s="1863"/>
      <c r="AH418" s="1863"/>
      <c r="AI418" s="1863"/>
      <c r="AJ418" s="1863"/>
      <c r="AK418" s="1863"/>
      <c r="AL418" s="1863"/>
      <c r="AM418" s="1863"/>
      <c r="AN418" s="1863"/>
      <c r="AO418" s="1863"/>
      <c r="AP418" s="1863"/>
      <c r="AQ418" s="1863"/>
      <c r="AR418" s="1863"/>
      <c r="AS418" s="1863"/>
      <c r="AT418" s="1863"/>
      <c r="AU418" s="1863"/>
      <c r="AV418" s="1863"/>
      <c r="AW418" s="1863"/>
      <c r="AX418" s="1863"/>
      <c r="AY418" s="1863"/>
      <c r="AZ418" s="1863"/>
      <c r="BA418" s="1863"/>
      <c r="BB418" s="1863"/>
      <c r="BC418" s="1863"/>
      <c r="BD418" s="1863"/>
      <c r="BE418" s="1863"/>
      <c r="BF418" s="1863"/>
      <c r="BG418" s="1863"/>
      <c r="BH418" s="1863"/>
      <c r="BI418" s="1863"/>
      <c r="BJ418" s="1863"/>
      <c r="BK418" s="1863"/>
      <c r="BL418" s="1863"/>
      <c r="BM418" s="1863"/>
      <c r="BN418" s="1863"/>
      <c r="BO418" s="1863"/>
      <c r="BP418" s="1863"/>
      <c r="BQ418" s="1863"/>
      <c r="BR418" s="1863"/>
      <c r="BS418" s="1863"/>
      <c r="BT418" s="1863"/>
      <c r="BU418" s="1863"/>
      <c r="BV418" s="1863"/>
      <c r="BW418" s="1863"/>
      <c r="BX418" s="1863"/>
      <c r="BY418" s="1863"/>
      <c r="BZ418" s="1863"/>
      <c r="CA418" s="1863"/>
      <c r="CB418" s="1863"/>
      <c r="CC418" s="1863"/>
      <c r="CD418" s="1863"/>
      <c r="CE418" s="1863"/>
      <c r="CF418" s="10252"/>
    </row>
    <row customHeight="1" ht="15" hidden="1">
      <c r="A419" s="850" t="s">
        <v>168</v>
      </c>
      <c r="B419" s="851"/>
      <c r="C419" s="851" t="s">
        <v>22</v>
      </c>
      <c r="D419" s="2805" t="s">
        <v>759</v>
      </c>
      <c r="E419" s="2604" t="s">
        <v>111</v>
      </c>
      <c r="F419" s="2605"/>
      <c r="G419" s="2606"/>
      <c r="H419" s="2610" t="str">
        <f>IF(A419="","",INDEX(DIFFERENTIATION_UNMERGE_VD,MATCH(A419,DIFFERENTIATION_ID_DIFF,0)))</f>
        <v>Производство тепловой энергии. Некомбинированная выработка</v>
      </c>
      <c r="I419" s="2610"/>
      <c r="J419" s="2610"/>
      <c r="K419" s="2610"/>
      <c r="L419" s="2610"/>
      <c r="M419" s="2610"/>
      <c r="N419" s="2610"/>
      <c r="O419" s="2610"/>
      <c r="P419" s="2610"/>
      <c r="Q419" s="2610"/>
      <c r="R419" s="2610"/>
      <c r="S419" s="946"/>
      <c r="T419" s="943"/>
      <c r="U419" s="852"/>
      <c r="V419" s="852"/>
      <c r="W419" s="853"/>
      <c r="X419" s="853"/>
      <c r="Y419" s="853"/>
      <c r="Z419" s="853"/>
      <c r="AA419" s="854"/>
      <c r="AB419" s="855"/>
      <c r="AC419" s="2602"/>
      <c r="AD419" s="856"/>
      <c r="AE419" s="857" t="s">
        <v>22</v>
      </c>
      <c r="AF419" s="857"/>
      <c r="AG419" s="858" t="s">
        <v>709</v>
      </c>
      <c r="AH419" s="859">
        <v>3</v>
      </c>
      <c r="AI419" s="852"/>
      <c r="AJ419" s="852"/>
      <c r="AK419" s="852"/>
      <c r="AL419" s="852"/>
      <c r="AM419" s="852"/>
      <c r="AN419" s="852"/>
      <c r="AO419" s="852"/>
      <c r="AP419" s="852"/>
      <c r="AQ419" s="852"/>
      <c r="AR419" s="852"/>
      <c r="AS419" s="852"/>
      <c r="AT419" s="852"/>
      <c r="AU419" s="852"/>
      <c r="AV419" s="852"/>
      <c r="AW419" s="852"/>
      <c r="AX419" s="852"/>
      <c r="AY419" s="852"/>
      <c r="AZ419" s="852"/>
      <c r="BA419" s="852"/>
      <c r="BB419" s="852"/>
      <c r="BC419" s="852"/>
      <c r="BD419" s="852"/>
      <c r="BE419" s="852"/>
      <c r="BF419" s="852"/>
      <c r="BG419" s="852"/>
      <c r="BH419" s="852"/>
      <c r="BI419" s="852"/>
      <c r="BJ419" s="852"/>
      <c r="BK419" s="852"/>
      <c r="BL419" s="852"/>
      <c r="BM419" s="852"/>
      <c r="BN419" s="852"/>
      <c r="BO419" s="852"/>
      <c r="BP419" s="852"/>
      <c r="BQ419" s="852"/>
      <c r="BR419" s="852"/>
      <c r="BS419" s="852"/>
      <c r="BT419" s="852"/>
      <c r="BU419" s="852"/>
      <c r="BV419" s="853"/>
      <c r="BW419" s="853"/>
      <c r="BX419" s="853"/>
      <c r="BY419" s="853"/>
      <c r="BZ419" s="853"/>
      <c r="CA419" s="853"/>
      <c r="CB419" s="853"/>
      <c r="CC419" s="853"/>
      <c r="CD419" s="853"/>
      <c r="CE419" s="853"/>
      <c r="CF419" s="10251"/>
    </row>
    <row customHeight="1" ht="15" hidden="1">
      <c r="A420" s="850"/>
      <c r="B420" s="851"/>
      <c r="C420" s="851"/>
      <c r="D420" s="2806"/>
      <c r="E420" s="2604" t="s">
        <v>664</v>
      </c>
      <c r="F420" s="2605"/>
      <c r="G420" s="2606"/>
      <c r="H420" s="2610" t="str">
        <f>IF(A419="","",INDEX(DIFFERENTIATION_UNMERGE_AREA,MATCH(A419,DIFFERENTIATION_ID_DIFF,0)))</f>
        <v>Территория 2</v>
      </c>
      <c r="I420" s="2610"/>
      <c r="J420" s="2610"/>
      <c r="K420" s="2610"/>
      <c r="L420" s="2610"/>
      <c r="M420" s="2610"/>
      <c r="N420" s="2610"/>
      <c r="O420" s="2610"/>
      <c r="P420" s="2610"/>
      <c r="Q420" s="2610"/>
      <c r="R420" s="2610"/>
      <c r="S420" s="946"/>
      <c r="T420" s="943"/>
      <c r="U420" s="852"/>
      <c r="V420" s="852"/>
      <c r="W420" s="853"/>
      <c r="X420" s="853"/>
      <c r="Y420" s="853"/>
      <c r="Z420" s="853"/>
      <c r="AA420" s="854"/>
      <c r="AB420" s="855"/>
      <c r="AC420" s="2602"/>
      <c r="AD420" s="856"/>
      <c r="AE420" s="857"/>
      <c r="AF420" s="857"/>
      <c r="AG420" s="858"/>
      <c r="AH420" s="859"/>
      <c r="AI420" s="852"/>
      <c r="AJ420" s="852"/>
      <c r="AK420" s="852"/>
      <c r="AL420" s="852"/>
      <c r="AM420" s="852"/>
      <c r="AN420" s="852"/>
      <c r="AO420" s="852"/>
      <c r="AP420" s="852"/>
      <c r="AQ420" s="852"/>
      <c r="AR420" s="852"/>
      <c r="AS420" s="852"/>
      <c r="AT420" s="852"/>
      <c r="AU420" s="852"/>
      <c r="AV420" s="852"/>
      <c r="AW420" s="852"/>
      <c r="AX420" s="852"/>
      <c r="AY420" s="852"/>
      <c r="AZ420" s="852"/>
      <c r="BA420" s="852"/>
      <c r="BB420" s="852"/>
      <c r="BC420" s="852"/>
      <c r="BD420" s="852"/>
      <c r="BE420" s="852"/>
      <c r="BF420" s="852"/>
      <c r="BG420" s="852"/>
      <c r="BH420" s="852"/>
      <c r="BI420" s="852"/>
      <c r="BJ420" s="852"/>
      <c r="BK420" s="852"/>
      <c r="BL420" s="852"/>
      <c r="BM420" s="852"/>
      <c r="BN420" s="852"/>
      <c r="BO420" s="852"/>
      <c r="BP420" s="852"/>
      <c r="BQ420" s="852"/>
      <c r="BR420" s="852"/>
      <c r="BS420" s="852"/>
      <c r="BT420" s="852"/>
      <c r="BU420" s="852"/>
      <c r="BV420" s="853"/>
      <c r="BW420" s="853"/>
      <c r="BX420" s="853"/>
      <c r="BY420" s="853"/>
      <c r="BZ420" s="853"/>
      <c r="CA420" s="853"/>
      <c r="CB420" s="853"/>
      <c r="CC420" s="853"/>
      <c r="CD420" s="853"/>
      <c r="CE420" s="853"/>
      <c r="CF420" s="10251"/>
    </row>
    <row customHeight="1" ht="15" hidden="1">
      <c r="A421" s="850"/>
      <c r="B421" s="851"/>
      <c r="C421" s="851"/>
      <c r="D421" s="2806"/>
      <c r="E421" s="2604" t="s">
        <v>665</v>
      </c>
      <c r="F421" s="2605"/>
      <c r="G421" s="2606"/>
      <c r="H421" s="2610" t="str">
        <f>IF(A419="","",INDEX(DIFFERENTIATION_UNMERGE_SYSTEM,MATCH(A419,DIFFERENTIATION_ID_DIFF,0)))</f>
        <v>Воровского, 18а</v>
      </c>
      <c r="I421" s="2610"/>
      <c r="J421" s="2610"/>
      <c r="K421" s="2610"/>
      <c r="L421" s="2610"/>
      <c r="M421" s="2610"/>
      <c r="N421" s="2610"/>
      <c r="O421" s="2610"/>
      <c r="P421" s="2610"/>
      <c r="Q421" s="2610"/>
      <c r="R421" s="2610"/>
      <c r="S421" s="946"/>
      <c r="T421" s="943"/>
      <c r="U421" s="852"/>
      <c r="V421" s="852"/>
      <c r="W421" s="853"/>
      <c r="X421" s="853"/>
      <c r="Y421" s="853"/>
      <c r="Z421" s="853"/>
      <c r="AA421" s="854"/>
      <c r="AB421" s="855"/>
      <c r="AC421" s="2602"/>
      <c r="AD421" s="856"/>
      <c r="AE421" s="857"/>
      <c r="AF421" s="857"/>
      <c r="AG421" s="858"/>
      <c r="AH421" s="859"/>
      <c r="AI421" s="852"/>
      <c r="AJ421" s="852"/>
      <c r="AK421" s="852"/>
      <c r="AL421" s="852"/>
      <c r="AM421" s="852"/>
      <c r="AN421" s="852"/>
      <c r="AO421" s="852"/>
      <c r="AP421" s="852"/>
      <c r="AQ421" s="852"/>
      <c r="AR421" s="852"/>
      <c r="AS421" s="852"/>
      <c r="AT421" s="852"/>
      <c r="AU421" s="852"/>
      <c r="AV421" s="852"/>
      <c r="AW421" s="852"/>
      <c r="AX421" s="852"/>
      <c r="AY421" s="852"/>
      <c r="AZ421" s="852"/>
      <c r="BA421" s="852"/>
      <c r="BB421" s="852"/>
      <c r="BC421" s="852"/>
      <c r="BD421" s="852"/>
      <c r="BE421" s="852"/>
      <c r="BF421" s="852"/>
      <c r="BG421" s="852"/>
      <c r="BH421" s="852"/>
      <c r="BI421" s="852"/>
      <c r="BJ421" s="852"/>
      <c r="BK421" s="852"/>
      <c r="BL421" s="852"/>
      <c r="BM421" s="852"/>
      <c r="BN421" s="852"/>
      <c r="BO421" s="852"/>
      <c r="BP421" s="852"/>
      <c r="BQ421" s="852"/>
      <c r="BR421" s="852"/>
      <c r="BS421" s="852"/>
      <c r="BT421" s="852"/>
      <c r="BU421" s="852"/>
      <c r="BV421" s="853"/>
      <c r="BW421" s="853"/>
      <c r="BX421" s="853"/>
      <c r="BY421" s="853"/>
      <c r="BZ421" s="853"/>
      <c r="CA421" s="853"/>
      <c r="CB421" s="853"/>
      <c r="CC421" s="853"/>
      <c r="CD421" s="853"/>
      <c r="CE421" s="853"/>
      <c r="CF421" s="10251"/>
    </row>
    <row customHeight="1" ht="24.75" hidden="1">
      <c r="A422" s="2033"/>
      <c r="B422" s="1387"/>
      <c r="C422" s="639"/>
      <c r="D422" s="2806"/>
      <c r="E422" s="2603" t="s">
        <v>710</v>
      </c>
      <c r="F422" s="2603"/>
      <c r="G422" s="2603"/>
      <c r="H422" s="2603"/>
      <c r="I422" s="2603"/>
      <c r="J422" s="2603"/>
      <c r="K422" s="2603"/>
      <c r="L422" s="2603"/>
      <c r="M422" s="2603"/>
      <c r="N422" s="2603"/>
      <c r="O422" s="2603"/>
      <c r="P422" s="2603"/>
      <c r="Q422" s="785">
        <f>SUMIF(T423:T424,"i",Q423:Q424)</f>
        <v>0</v>
      </c>
      <c r="R422" s="1244"/>
      <c r="S422" s="2025" t="s">
        <v>711</v>
      </c>
      <c r="T422" s="944" t="s">
        <v>712</v>
      </c>
      <c r="U422" s="2601">
        <v>1</v>
      </c>
      <c r="V422" s="2601" t="s">
        <v>675</v>
      </c>
      <c r="W422" s="1387"/>
      <c r="X422" s="1387"/>
      <c r="Y422" s="1387"/>
      <c r="Z422" s="1387"/>
      <c r="AA422" s="1863"/>
      <c r="AB422" s="1387"/>
      <c r="AC422" s="2602"/>
      <c r="AD422" s="856"/>
      <c r="AE422" s="1387"/>
      <c r="AF422" s="1387"/>
      <c r="AG422" s="1863"/>
      <c r="AH422" s="1863"/>
      <c r="AI422" s="1863"/>
      <c r="AJ422" s="1863"/>
      <c r="AK422" s="1863"/>
      <c r="AL422" s="1863"/>
      <c r="AM422" s="1863"/>
      <c r="AN422" s="1863"/>
      <c r="AO422" s="1863"/>
      <c r="AP422" s="1863"/>
      <c r="AQ422" s="1863"/>
      <c r="AR422" s="1863"/>
      <c r="AS422" s="1863"/>
      <c r="AT422" s="1863"/>
      <c r="AU422" s="1863"/>
      <c r="AV422" s="1863"/>
      <c r="AW422" s="1863"/>
      <c r="AX422" s="1863"/>
      <c r="AY422" s="1863"/>
      <c r="AZ422" s="1863"/>
      <c r="BA422" s="1863"/>
      <c r="BB422" s="1863"/>
      <c r="BC422" s="1863"/>
      <c r="BD422" s="1863"/>
      <c r="BE422" s="1863"/>
      <c r="BF422" s="1863"/>
      <c r="BG422" s="1863"/>
      <c r="BH422" s="1863"/>
      <c r="BI422" s="1863"/>
      <c r="BJ422" s="1863"/>
      <c r="BK422" s="1863"/>
      <c r="BL422" s="1863"/>
      <c r="BM422" s="1863"/>
      <c r="BN422" s="1863"/>
      <c r="BO422" s="1863"/>
      <c r="BP422" s="1863"/>
      <c r="BQ422" s="1863"/>
      <c r="BR422" s="1863"/>
      <c r="BS422" s="1863"/>
      <c r="BT422" s="1863"/>
      <c r="BU422" s="1863"/>
      <c r="BV422" s="1387"/>
      <c r="BW422" s="1387"/>
      <c r="BX422" s="1387"/>
      <c r="BY422" s="1387"/>
      <c r="BZ422" s="1387"/>
      <c r="CA422" s="1387"/>
      <c r="CB422" s="1387"/>
      <c r="CC422" s="1387"/>
      <c r="CD422" s="1387"/>
      <c r="CE422" s="1387"/>
      <c r="CF422" s="10251"/>
    </row>
    <row customHeight="1" ht="11.25" hidden="1">
      <c r="A423" s="2020"/>
      <c r="B423" s="1863"/>
      <c r="C423" s="1863"/>
      <c r="D423" s="2806"/>
      <c r="E423" s="862"/>
      <c r="F423" s="862">
        <v>0</v>
      </c>
      <c r="G423" s="862"/>
      <c r="H423" s="862"/>
      <c r="I423" s="862"/>
      <c r="J423" s="862"/>
      <c r="K423" s="862"/>
      <c r="L423" s="862"/>
      <c r="M423" s="862"/>
      <c r="N423" s="862"/>
      <c r="O423" s="862"/>
      <c r="P423" s="862"/>
      <c r="Q423" s="862"/>
      <c r="R423" s="862"/>
      <c r="S423" s="863"/>
      <c r="T423" s="945"/>
      <c r="U423" s="2601"/>
      <c r="V423" s="2601"/>
      <c r="W423" s="1863"/>
      <c r="X423" s="1863"/>
      <c r="Y423" s="1863"/>
      <c r="Z423" s="1863"/>
      <c r="AA423" s="1863"/>
      <c r="AB423" s="1387"/>
      <c r="AC423" s="2602"/>
      <c r="AD423" s="856"/>
      <c r="AE423" s="1387"/>
      <c r="AF423" s="1387"/>
      <c r="AG423" s="1863"/>
      <c r="AH423" s="1863"/>
      <c r="AI423" s="1863"/>
      <c r="AJ423" s="1863"/>
      <c r="AK423" s="1863"/>
      <c r="AL423" s="1863"/>
      <c r="AM423" s="1863"/>
      <c r="AN423" s="1863"/>
      <c r="AO423" s="1863"/>
      <c r="AP423" s="1863"/>
      <c r="AQ423" s="1863"/>
      <c r="AR423" s="1863"/>
      <c r="AS423" s="1863"/>
      <c r="AT423" s="1863"/>
      <c r="AU423" s="1863"/>
      <c r="AV423" s="1863"/>
      <c r="AW423" s="1863"/>
      <c r="AX423" s="1863"/>
      <c r="AY423" s="1863"/>
      <c r="AZ423" s="1863"/>
      <c r="BA423" s="1863"/>
      <c r="BB423" s="1863"/>
      <c r="BC423" s="1863"/>
      <c r="BD423" s="1863"/>
      <c r="BE423" s="1863"/>
      <c r="BF423" s="1863"/>
      <c r="BG423" s="1863"/>
      <c r="BH423" s="1863"/>
      <c r="BI423" s="1863"/>
      <c r="BJ423" s="1863"/>
      <c r="BK423" s="1863"/>
      <c r="BL423" s="1863"/>
      <c r="BM423" s="1863"/>
      <c r="BN423" s="1863"/>
      <c r="BO423" s="1863"/>
      <c r="BP423" s="1863"/>
      <c r="BQ423" s="1863"/>
      <c r="BR423" s="1863"/>
      <c r="BS423" s="1863"/>
      <c r="BT423" s="1863"/>
      <c r="BU423" s="1863"/>
      <c r="BV423" s="1863"/>
      <c r="BW423" s="1863"/>
      <c r="BX423" s="1863"/>
      <c r="BY423" s="1863"/>
      <c r="BZ423" s="1863"/>
      <c r="CA423" s="1863"/>
      <c r="CB423" s="1863"/>
      <c r="CC423" s="1863"/>
      <c r="CD423" s="1863"/>
      <c r="CE423" s="1863"/>
      <c r="CF423" s="10251"/>
    </row>
    <row customHeight="1" ht="11.25" hidden="1">
      <c r="A424" s="2033"/>
      <c r="B424" s="1387"/>
      <c r="C424" s="639"/>
      <c r="D424" s="2806"/>
      <c r="E424" s="876" t="s">
        <v>22</v>
      </c>
      <c r="F424" s="1395" t="s">
        <v>22</v>
      </c>
      <c r="G424" s="1395" t="s">
        <v>715</v>
      </c>
      <c r="H424" s="878" t="s">
        <v>22</v>
      </c>
      <c r="I424" s="878"/>
      <c r="J424" s="878"/>
      <c r="K424" s="878"/>
      <c r="L424" s="878"/>
      <c r="M424" s="878"/>
      <c r="N424" s="878"/>
      <c r="O424" s="878"/>
      <c r="P424" s="878"/>
      <c r="Q424" s="878"/>
      <c r="R424" s="879"/>
      <c r="S424" s="880"/>
      <c r="T424" s="945"/>
      <c r="U424" s="2601"/>
      <c r="V424" s="2601"/>
      <c r="W424" s="1387"/>
      <c r="X424" s="1387"/>
      <c r="Y424" s="1387"/>
      <c r="Z424" s="1387"/>
      <c r="AA424" s="1863"/>
      <c r="AB424" s="1387"/>
      <c r="AC424" s="2602"/>
      <c r="AD424" s="856"/>
      <c r="AE424" s="1387"/>
      <c r="AF424" s="1387"/>
      <c r="AG424" s="1863"/>
      <c r="AH424" s="1863"/>
      <c r="AI424" s="1863"/>
      <c r="AJ424" s="1863"/>
      <c r="AK424" s="1863"/>
      <c r="AL424" s="1863"/>
      <c r="AM424" s="1863"/>
      <c r="AN424" s="1863"/>
      <c r="AO424" s="1863"/>
      <c r="AP424" s="1863"/>
      <c r="AQ424" s="1863"/>
      <c r="AR424" s="1863"/>
      <c r="AS424" s="1863"/>
      <c r="AT424" s="1863"/>
      <c r="AU424" s="1863"/>
      <c r="AV424" s="1863"/>
      <c r="AW424" s="1863"/>
      <c r="AX424" s="1863"/>
      <c r="AY424" s="1863"/>
      <c r="AZ424" s="1863"/>
      <c r="BA424" s="1863"/>
      <c r="BB424" s="1863"/>
      <c r="BC424" s="1863"/>
      <c r="BD424" s="1863"/>
      <c r="BE424" s="1863"/>
      <c r="BF424" s="1863"/>
      <c r="BG424" s="1863"/>
      <c r="BH424" s="1863"/>
      <c r="BI424" s="1863"/>
      <c r="BJ424" s="1863"/>
      <c r="BK424" s="1863"/>
      <c r="BL424" s="1863"/>
      <c r="BM424" s="1863"/>
      <c r="BN424" s="1863"/>
      <c r="BO424" s="1863"/>
      <c r="BP424" s="1863"/>
      <c r="BQ424" s="1863"/>
      <c r="BR424" s="1863"/>
      <c r="BS424" s="1863"/>
      <c r="BT424" s="1863"/>
      <c r="BU424" s="1863"/>
      <c r="BV424" s="1387"/>
      <c r="BW424" s="1387"/>
      <c r="BX424" s="1387"/>
      <c r="BY424" s="1387"/>
      <c r="BZ424" s="1387"/>
      <c r="CA424" s="1387"/>
      <c r="CB424" s="1387"/>
      <c r="CC424" s="1387"/>
      <c r="CD424" s="1387"/>
      <c r="CE424" s="1387"/>
      <c r="CF424" s="10251"/>
    </row>
    <row customHeight="1" ht="5.25" hidden="1">
      <c r="A425" s="2020"/>
      <c r="B425" s="1863"/>
      <c r="C425" s="1863"/>
      <c r="D425" s="2806"/>
      <c r="E425" s="1266"/>
      <c r="F425" s="1266"/>
      <c r="G425" s="1266"/>
      <c r="H425" s="1266"/>
      <c r="I425" s="1266"/>
      <c r="J425" s="1266"/>
      <c r="K425" s="1266"/>
      <c r="L425" s="1266"/>
      <c r="M425" s="1266"/>
      <c r="N425" s="1266"/>
      <c r="O425" s="1266"/>
      <c r="P425" s="1266"/>
      <c r="Q425" s="1267"/>
      <c r="R425" s="1268"/>
      <c r="S425" s="1269"/>
      <c r="T425" s="944" t="s">
        <v>712</v>
      </c>
      <c r="U425" s="2601">
        <v>1</v>
      </c>
      <c r="V425" s="2601" t="s">
        <v>675</v>
      </c>
      <c r="W425" s="1863"/>
      <c r="X425" s="1863"/>
      <c r="Y425" s="1863"/>
      <c r="Z425" s="1863"/>
      <c r="AA425" s="1863"/>
      <c r="AB425" s="1863"/>
      <c r="AC425" s="1264"/>
      <c r="AD425" s="1265"/>
      <c r="AE425" s="1863"/>
      <c r="AF425" s="1863"/>
      <c r="AG425" s="1863"/>
      <c r="AH425" s="1863"/>
      <c r="AI425" s="1863"/>
      <c r="AJ425" s="1863"/>
      <c r="AK425" s="1863"/>
      <c r="AL425" s="1863"/>
      <c r="AM425" s="1863"/>
      <c r="AN425" s="1863"/>
      <c r="AO425" s="1863"/>
      <c r="AP425" s="1863"/>
      <c r="AQ425" s="1863"/>
      <c r="AR425" s="1863"/>
      <c r="AS425" s="1863"/>
      <c r="AT425" s="1863"/>
      <c r="AU425" s="1863"/>
      <c r="AV425" s="1863"/>
      <c r="AW425" s="1863"/>
      <c r="AX425" s="1863"/>
      <c r="AY425" s="1863"/>
      <c r="AZ425" s="1863"/>
      <c r="BA425" s="1863"/>
      <c r="BB425" s="1863"/>
      <c r="BC425" s="1863"/>
      <c r="BD425" s="1863"/>
      <c r="BE425" s="1863"/>
      <c r="BF425" s="1863"/>
      <c r="BG425" s="1863"/>
      <c r="BH425" s="1863"/>
      <c r="BI425" s="1863"/>
      <c r="BJ425" s="1863"/>
      <c r="BK425" s="1863"/>
      <c r="BL425" s="1863"/>
      <c r="BM425" s="1863"/>
      <c r="BN425" s="1863"/>
      <c r="BO425" s="1863"/>
      <c r="BP425" s="1863"/>
      <c r="BQ425" s="1863"/>
      <c r="BR425" s="1863"/>
      <c r="BS425" s="1863"/>
      <c r="BT425" s="1863"/>
      <c r="BU425" s="1863"/>
      <c r="BV425" s="1863"/>
      <c r="BW425" s="1863"/>
      <c r="BX425" s="1863"/>
      <c r="BY425" s="1863"/>
      <c r="BZ425" s="1863"/>
      <c r="CA425" s="1863"/>
      <c r="CB425" s="1863"/>
      <c r="CC425" s="1863"/>
      <c r="CD425" s="1863"/>
      <c r="CE425" s="1863"/>
      <c r="CF425" s="10252"/>
    </row>
    <row customHeight="1" ht="5.25" hidden="1">
      <c r="A426" s="2020"/>
      <c r="B426" s="1863"/>
      <c r="C426" s="1863"/>
      <c r="D426" s="2806"/>
      <c r="E426" s="862"/>
      <c r="F426" s="862"/>
      <c r="G426" s="862"/>
      <c r="H426" s="862"/>
      <c r="I426" s="862"/>
      <c r="J426" s="862"/>
      <c r="K426" s="862"/>
      <c r="L426" s="862"/>
      <c r="M426" s="862"/>
      <c r="N426" s="862"/>
      <c r="O426" s="862"/>
      <c r="P426" s="862"/>
      <c r="Q426" s="862"/>
      <c r="R426" s="862"/>
      <c r="S426" s="863"/>
      <c r="T426" s="945"/>
      <c r="U426" s="2601"/>
      <c r="V426" s="2601"/>
      <c r="W426" s="1863"/>
      <c r="X426" s="1863"/>
      <c r="Y426" s="1863"/>
      <c r="Z426" s="1863"/>
      <c r="AA426" s="1863"/>
      <c r="AB426" s="1863"/>
      <c r="AC426" s="1264"/>
      <c r="AD426" s="1265"/>
      <c r="AE426" s="1863"/>
      <c r="AF426" s="1863"/>
      <c r="AG426" s="1863"/>
      <c r="AH426" s="1863"/>
      <c r="AI426" s="1863"/>
      <c r="AJ426" s="1863"/>
      <c r="AK426" s="1863"/>
      <c r="AL426" s="1863"/>
      <c r="AM426" s="1863"/>
      <c r="AN426" s="1863"/>
      <c r="AO426" s="1863"/>
      <c r="AP426" s="1863"/>
      <c r="AQ426" s="1863"/>
      <c r="AR426" s="1863"/>
      <c r="AS426" s="1863"/>
      <c r="AT426" s="1863"/>
      <c r="AU426" s="1863"/>
      <c r="AV426" s="1863"/>
      <c r="AW426" s="1863"/>
      <c r="AX426" s="1863"/>
      <c r="AY426" s="1863"/>
      <c r="AZ426" s="1863"/>
      <c r="BA426" s="1863"/>
      <c r="BB426" s="1863"/>
      <c r="BC426" s="1863"/>
      <c r="BD426" s="1863"/>
      <c r="BE426" s="1863"/>
      <c r="BF426" s="1863"/>
      <c r="BG426" s="1863"/>
      <c r="BH426" s="1863"/>
      <c r="BI426" s="1863"/>
      <c r="BJ426" s="1863"/>
      <c r="BK426" s="1863"/>
      <c r="BL426" s="1863"/>
      <c r="BM426" s="1863"/>
      <c r="BN426" s="1863"/>
      <c r="BO426" s="1863"/>
      <c r="BP426" s="1863"/>
      <c r="BQ426" s="1863"/>
      <c r="BR426" s="1863"/>
      <c r="BS426" s="1863"/>
      <c r="BT426" s="1863"/>
      <c r="BU426" s="1863"/>
      <c r="BV426" s="1863"/>
      <c r="BW426" s="1863"/>
      <c r="BX426" s="1863"/>
      <c r="BY426" s="1863"/>
      <c r="BZ426" s="1863"/>
      <c r="CA426" s="1863"/>
      <c r="CB426" s="1863"/>
      <c r="CC426" s="1863"/>
      <c r="CD426" s="1863"/>
      <c r="CE426" s="1863"/>
      <c r="CF426" s="10252"/>
    </row>
    <row customHeight="1" ht="5.25" hidden="1">
      <c r="A427" s="2020"/>
      <c r="B427" s="1863"/>
      <c r="C427" s="1863"/>
      <c r="D427" s="2807"/>
      <c r="E427" s="1270"/>
      <c r="F427" s="1271"/>
      <c r="G427" s="1271"/>
      <c r="H427" s="1272"/>
      <c r="I427" s="1272"/>
      <c r="J427" s="1272"/>
      <c r="K427" s="1272"/>
      <c r="L427" s="1272"/>
      <c r="M427" s="1272"/>
      <c r="N427" s="1272"/>
      <c r="O427" s="1272"/>
      <c r="P427" s="1272"/>
      <c r="Q427" s="1272"/>
      <c r="R427" s="1173"/>
      <c r="S427" s="1273"/>
      <c r="T427" s="945"/>
      <c r="U427" s="2601"/>
      <c r="V427" s="2601"/>
      <c r="W427" s="1863"/>
      <c r="X427" s="1863"/>
      <c r="Y427" s="1863"/>
      <c r="Z427" s="1863"/>
      <c r="AA427" s="1863"/>
      <c r="AB427" s="1863"/>
      <c r="AC427" s="1264"/>
      <c r="AD427" s="1265"/>
      <c r="AE427" s="1863"/>
      <c r="AF427" s="1863"/>
      <c r="AG427" s="1863"/>
      <c r="AH427" s="1863"/>
      <c r="AI427" s="1863"/>
      <c r="AJ427" s="1863"/>
      <c r="AK427" s="1863"/>
      <c r="AL427" s="1863"/>
      <c r="AM427" s="1863"/>
      <c r="AN427" s="1863"/>
      <c r="AO427" s="1863"/>
      <c r="AP427" s="1863"/>
      <c r="AQ427" s="1863"/>
      <c r="AR427" s="1863"/>
      <c r="AS427" s="1863"/>
      <c r="AT427" s="1863"/>
      <c r="AU427" s="1863"/>
      <c r="AV427" s="1863"/>
      <c r="AW427" s="1863"/>
      <c r="AX427" s="1863"/>
      <c r="AY427" s="1863"/>
      <c r="AZ427" s="1863"/>
      <c r="BA427" s="1863"/>
      <c r="BB427" s="1863"/>
      <c r="BC427" s="1863"/>
      <c r="BD427" s="1863"/>
      <c r="BE427" s="1863"/>
      <c r="BF427" s="1863"/>
      <c r="BG427" s="1863"/>
      <c r="BH427" s="1863"/>
      <c r="BI427" s="1863"/>
      <c r="BJ427" s="1863"/>
      <c r="BK427" s="1863"/>
      <c r="BL427" s="1863"/>
      <c r="BM427" s="1863"/>
      <c r="BN427" s="1863"/>
      <c r="BO427" s="1863"/>
      <c r="BP427" s="1863"/>
      <c r="BQ427" s="1863"/>
      <c r="BR427" s="1863"/>
      <c r="BS427" s="1863"/>
      <c r="BT427" s="1863"/>
      <c r="BU427" s="1863"/>
      <c r="BV427" s="1863"/>
      <c r="BW427" s="1863"/>
      <c r="BX427" s="1863"/>
      <c r="BY427" s="1863"/>
      <c r="BZ427" s="1863"/>
      <c r="CA427" s="1863"/>
      <c r="CB427" s="1863"/>
      <c r="CC427" s="1863"/>
      <c r="CD427" s="1863"/>
      <c r="CE427" s="1863"/>
      <c r="CF427" s="10252"/>
    </row>
    <row customHeight="1" ht="15" hidden="1">
      <c r="A428" s="850" t="s">
        <v>171</v>
      </c>
      <c r="B428" s="851"/>
      <c r="C428" s="851" t="s">
        <v>22</v>
      </c>
      <c r="D428" s="2805" t="s">
        <v>760</v>
      </c>
      <c r="E428" s="2604" t="s">
        <v>111</v>
      </c>
      <c r="F428" s="2605"/>
      <c r="G428" s="2606"/>
      <c r="H428" s="2610" t="str">
        <f>IF(A428="","",INDEX(DIFFERENTIATION_UNMERGE_VD,MATCH(A428,DIFFERENTIATION_ID_DIFF,0)))</f>
        <v>Производство тепловой энергии. Некомбинированная выработка</v>
      </c>
      <c r="I428" s="2610"/>
      <c r="J428" s="2610"/>
      <c r="K428" s="2610"/>
      <c r="L428" s="2610"/>
      <c r="M428" s="2610"/>
      <c r="N428" s="2610"/>
      <c r="O428" s="2610"/>
      <c r="P428" s="2610"/>
      <c r="Q428" s="2610"/>
      <c r="R428" s="2610"/>
      <c r="S428" s="946"/>
      <c r="T428" s="943"/>
      <c r="U428" s="852"/>
      <c r="V428" s="852"/>
      <c r="W428" s="853"/>
      <c r="X428" s="853"/>
      <c r="Y428" s="853"/>
      <c r="Z428" s="853"/>
      <c r="AA428" s="854"/>
      <c r="AB428" s="855"/>
      <c r="AC428" s="2602"/>
      <c r="AD428" s="856"/>
      <c r="AE428" s="857" t="s">
        <v>22</v>
      </c>
      <c r="AF428" s="857"/>
      <c r="AG428" s="858" t="s">
        <v>709</v>
      </c>
      <c r="AH428" s="859">
        <v>3</v>
      </c>
      <c r="AI428" s="852"/>
      <c r="AJ428" s="852"/>
      <c r="AK428" s="852"/>
      <c r="AL428" s="852"/>
      <c r="AM428" s="852"/>
      <c r="AN428" s="852"/>
      <c r="AO428" s="852"/>
      <c r="AP428" s="852"/>
      <c r="AQ428" s="852"/>
      <c r="AR428" s="852"/>
      <c r="AS428" s="852"/>
      <c r="AT428" s="852"/>
      <c r="AU428" s="852"/>
      <c r="AV428" s="852"/>
      <c r="AW428" s="852"/>
      <c r="AX428" s="852"/>
      <c r="AY428" s="852"/>
      <c r="AZ428" s="852"/>
      <c r="BA428" s="852"/>
      <c r="BB428" s="852"/>
      <c r="BC428" s="852"/>
      <c r="BD428" s="852"/>
      <c r="BE428" s="852"/>
      <c r="BF428" s="852"/>
      <c r="BG428" s="852"/>
      <c r="BH428" s="852"/>
      <c r="BI428" s="852"/>
      <c r="BJ428" s="852"/>
      <c r="BK428" s="852"/>
      <c r="BL428" s="852"/>
      <c r="BM428" s="852"/>
      <c r="BN428" s="852"/>
      <c r="BO428" s="852"/>
      <c r="BP428" s="852"/>
      <c r="BQ428" s="852"/>
      <c r="BR428" s="852"/>
      <c r="BS428" s="852"/>
      <c r="BT428" s="852"/>
      <c r="BU428" s="852"/>
      <c r="BV428" s="853"/>
      <c r="BW428" s="853"/>
      <c r="BX428" s="853"/>
      <c r="BY428" s="853"/>
      <c r="BZ428" s="853"/>
      <c r="CA428" s="853"/>
      <c r="CB428" s="853"/>
      <c r="CC428" s="853"/>
      <c r="CD428" s="853"/>
      <c r="CE428" s="853"/>
      <c r="CF428" s="10251"/>
    </row>
    <row customHeight="1" ht="15" hidden="1">
      <c r="A429" s="850"/>
      <c r="B429" s="851"/>
      <c r="C429" s="851"/>
      <c r="D429" s="2806"/>
      <c r="E429" s="2604" t="s">
        <v>664</v>
      </c>
      <c r="F429" s="2605"/>
      <c r="G429" s="2606"/>
      <c r="H429" s="2610" t="str">
        <f>IF(A428="","",INDEX(DIFFERENTIATION_UNMERGE_AREA,MATCH(A428,DIFFERENTIATION_ID_DIFF,0)))</f>
        <v>Территория 2</v>
      </c>
      <c r="I429" s="2610"/>
      <c r="J429" s="2610"/>
      <c r="K429" s="2610"/>
      <c r="L429" s="2610"/>
      <c r="M429" s="2610"/>
      <c r="N429" s="2610"/>
      <c r="O429" s="2610"/>
      <c r="P429" s="2610"/>
      <c r="Q429" s="2610"/>
      <c r="R429" s="2610"/>
      <c r="S429" s="946"/>
      <c r="T429" s="943"/>
      <c r="U429" s="852"/>
      <c r="V429" s="852"/>
      <c r="W429" s="853"/>
      <c r="X429" s="853"/>
      <c r="Y429" s="853"/>
      <c r="Z429" s="853"/>
      <c r="AA429" s="854"/>
      <c r="AB429" s="855"/>
      <c r="AC429" s="2602"/>
      <c r="AD429" s="856"/>
      <c r="AE429" s="857"/>
      <c r="AF429" s="857"/>
      <c r="AG429" s="858"/>
      <c r="AH429" s="859"/>
      <c r="AI429" s="852"/>
      <c r="AJ429" s="852"/>
      <c r="AK429" s="852"/>
      <c r="AL429" s="852"/>
      <c r="AM429" s="852"/>
      <c r="AN429" s="852"/>
      <c r="AO429" s="852"/>
      <c r="AP429" s="852"/>
      <c r="AQ429" s="852"/>
      <c r="AR429" s="852"/>
      <c r="AS429" s="852"/>
      <c r="AT429" s="852"/>
      <c r="AU429" s="852"/>
      <c r="AV429" s="852"/>
      <c r="AW429" s="852"/>
      <c r="AX429" s="852"/>
      <c r="AY429" s="852"/>
      <c r="AZ429" s="852"/>
      <c r="BA429" s="852"/>
      <c r="BB429" s="852"/>
      <c r="BC429" s="852"/>
      <c r="BD429" s="852"/>
      <c r="BE429" s="852"/>
      <c r="BF429" s="852"/>
      <c r="BG429" s="852"/>
      <c r="BH429" s="852"/>
      <c r="BI429" s="852"/>
      <c r="BJ429" s="852"/>
      <c r="BK429" s="852"/>
      <c r="BL429" s="852"/>
      <c r="BM429" s="852"/>
      <c r="BN429" s="852"/>
      <c r="BO429" s="852"/>
      <c r="BP429" s="852"/>
      <c r="BQ429" s="852"/>
      <c r="BR429" s="852"/>
      <c r="BS429" s="852"/>
      <c r="BT429" s="852"/>
      <c r="BU429" s="852"/>
      <c r="BV429" s="853"/>
      <c r="BW429" s="853"/>
      <c r="BX429" s="853"/>
      <c r="BY429" s="853"/>
      <c r="BZ429" s="853"/>
      <c r="CA429" s="853"/>
      <c r="CB429" s="853"/>
      <c r="CC429" s="853"/>
      <c r="CD429" s="853"/>
      <c r="CE429" s="853"/>
      <c r="CF429" s="10251"/>
    </row>
    <row customHeight="1" ht="15" hidden="1">
      <c r="A430" s="850"/>
      <c r="B430" s="851"/>
      <c r="C430" s="851"/>
      <c r="D430" s="2806"/>
      <c r="E430" s="2604" t="s">
        <v>665</v>
      </c>
      <c r="F430" s="2605"/>
      <c r="G430" s="2606"/>
      <c r="H430" s="2610" t="str">
        <f>IF(A428="","",INDEX(DIFFERENTIATION_UNMERGE_SYSTEM,MATCH(A428,DIFFERENTIATION_ID_DIFF,0)))</f>
        <v>1 Московская 1а</v>
      </c>
      <c r="I430" s="2610"/>
      <c r="J430" s="2610"/>
      <c r="K430" s="2610"/>
      <c r="L430" s="2610"/>
      <c r="M430" s="2610"/>
      <c r="N430" s="2610"/>
      <c r="O430" s="2610"/>
      <c r="P430" s="2610"/>
      <c r="Q430" s="2610"/>
      <c r="R430" s="2610"/>
      <c r="S430" s="946"/>
      <c r="T430" s="943"/>
      <c r="U430" s="852"/>
      <c r="V430" s="852"/>
      <c r="W430" s="853"/>
      <c r="X430" s="853"/>
      <c r="Y430" s="853"/>
      <c r="Z430" s="853"/>
      <c r="AA430" s="854"/>
      <c r="AB430" s="855"/>
      <c r="AC430" s="2602"/>
      <c r="AD430" s="856"/>
      <c r="AE430" s="857"/>
      <c r="AF430" s="857"/>
      <c r="AG430" s="858"/>
      <c r="AH430" s="859"/>
      <c r="AI430" s="852"/>
      <c r="AJ430" s="852"/>
      <c r="AK430" s="852"/>
      <c r="AL430" s="852"/>
      <c r="AM430" s="852"/>
      <c r="AN430" s="852"/>
      <c r="AO430" s="852"/>
      <c r="AP430" s="852"/>
      <c r="AQ430" s="852"/>
      <c r="AR430" s="852"/>
      <c r="AS430" s="852"/>
      <c r="AT430" s="852"/>
      <c r="AU430" s="852"/>
      <c r="AV430" s="852"/>
      <c r="AW430" s="852"/>
      <c r="AX430" s="852"/>
      <c r="AY430" s="852"/>
      <c r="AZ430" s="852"/>
      <c r="BA430" s="852"/>
      <c r="BB430" s="852"/>
      <c r="BC430" s="852"/>
      <c r="BD430" s="852"/>
      <c r="BE430" s="852"/>
      <c r="BF430" s="852"/>
      <c r="BG430" s="852"/>
      <c r="BH430" s="852"/>
      <c r="BI430" s="852"/>
      <c r="BJ430" s="852"/>
      <c r="BK430" s="852"/>
      <c r="BL430" s="852"/>
      <c r="BM430" s="852"/>
      <c r="BN430" s="852"/>
      <c r="BO430" s="852"/>
      <c r="BP430" s="852"/>
      <c r="BQ430" s="852"/>
      <c r="BR430" s="852"/>
      <c r="BS430" s="852"/>
      <c r="BT430" s="852"/>
      <c r="BU430" s="852"/>
      <c r="BV430" s="853"/>
      <c r="BW430" s="853"/>
      <c r="BX430" s="853"/>
      <c r="BY430" s="853"/>
      <c r="BZ430" s="853"/>
      <c r="CA430" s="853"/>
      <c r="CB430" s="853"/>
      <c r="CC430" s="853"/>
      <c r="CD430" s="853"/>
      <c r="CE430" s="853"/>
      <c r="CF430" s="10251"/>
    </row>
    <row customHeight="1" ht="24.75" hidden="1">
      <c r="A431" s="2033"/>
      <c r="B431" s="1387"/>
      <c r="C431" s="639"/>
      <c r="D431" s="2806"/>
      <c r="E431" s="2603" t="s">
        <v>710</v>
      </c>
      <c r="F431" s="2603"/>
      <c r="G431" s="2603"/>
      <c r="H431" s="2603"/>
      <c r="I431" s="2603"/>
      <c r="J431" s="2603"/>
      <c r="K431" s="2603"/>
      <c r="L431" s="2603"/>
      <c r="M431" s="2603"/>
      <c r="N431" s="2603"/>
      <c r="O431" s="2603"/>
      <c r="P431" s="2603"/>
      <c r="Q431" s="785">
        <f>SUMIF(T432:T433,"i",Q432:Q433)</f>
        <v>0</v>
      </c>
      <c r="R431" s="1244"/>
      <c r="S431" s="2025" t="s">
        <v>711</v>
      </c>
      <c r="T431" s="944" t="s">
        <v>712</v>
      </c>
      <c r="U431" s="2601">
        <v>1</v>
      </c>
      <c r="V431" s="2601" t="s">
        <v>675</v>
      </c>
      <c r="W431" s="1387"/>
      <c r="X431" s="1387"/>
      <c r="Y431" s="1387"/>
      <c r="Z431" s="1387"/>
      <c r="AA431" s="1863"/>
      <c r="AB431" s="1387"/>
      <c r="AC431" s="2602"/>
      <c r="AD431" s="856"/>
      <c r="AE431" s="1387"/>
      <c r="AF431" s="1387"/>
      <c r="AG431" s="1863"/>
      <c r="AH431" s="1863"/>
      <c r="AI431" s="1863"/>
      <c r="AJ431" s="1863"/>
      <c r="AK431" s="1863"/>
      <c r="AL431" s="1863"/>
      <c r="AM431" s="1863"/>
      <c r="AN431" s="1863"/>
      <c r="AO431" s="1863"/>
      <c r="AP431" s="1863"/>
      <c r="AQ431" s="1863"/>
      <c r="AR431" s="1863"/>
      <c r="AS431" s="1863"/>
      <c r="AT431" s="1863"/>
      <c r="AU431" s="1863"/>
      <c r="AV431" s="1863"/>
      <c r="AW431" s="1863"/>
      <c r="AX431" s="1863"/>
      <c r="AY431" s="1863"/>
      <c r="AZ431" s="1863"/>
      <c r="BA431" s="1863"/>
      <c r="BB431" s="1863"/>
      <c r="BC431" s="1863"/>
      <c r="BD431" s="1863"/>
      <c r="BE431" s="1863"/>
      <c r="BF431" s="1863"/>
      <c r="BG431" s="1863"/>
      <c r="BH431" s="1863"/>
      <c r="BI431" s="1863"/>
      <c r="BJ431" s="1863"/>
      <c r="BK431" s="1863"/>
      <c r="BL431" s="1863"/>
      <c r="BM431" s="1863"/>
      <c r="BN431" s="1863"/>
      <c r="BO431" s="1863"/>
      <c r="BP431" s="1863"/>
      <c r="BQ431" s="1863"/>
      <c r="BR431" s="1863"/>
      <c r="BS431" s="1863"/>
      <c r="BT431" s="1863"/>
      <c r="BU431" s="1863"/>
      <c r="BV431" s="1387"/>
      <c r="BW431" s="1387"/>
      <c r="BX431" s="1387"/>
      <c r="BY431" s="1387"/>
      <c r="BZ431" s="1387"/>
      <c r="CA431" s="1387"/>
      <c r="CB431" s="1387"/>
      <c r="CC431" s="1387"/>
      <c r="CD431" s="1387"/>
      <c r="CE431" s="1387"/>
      <c r="CF431" s="10251"/>
    </row>
    <row customHeight="1" ht="11.25" hidden="1">
      <c r="A432" s="2020"/>
      <c r="B432" s="1863"/>
      <c r="C432" s="1863"/>
      <c r="D432" s="2806"/>
      <c r="E432" s="862"/>
      <c r="F432" s="862">
        <v>0</v>
      </c>
      <c r="G432" s="862"/>
      <c r="H432" s="862"/>
      <c r="I432" s="862"/>
      <c r="J432" s="862"/>
      <c r="K432" s="862"/>
      <c r="L432" s="862"/>
      <c r="M432" s="862"/>
      <c r="N432" s="862"/>
      <c r="O432" s="862"/>
      <c r="P432" s="862"/>
      <c r="Q432" s="862"/>
      <c r="R432" s="862"/>
      <c r="S432" s="863"/>
      <c r="T432" s="945"/>
      <c r="U432" s="2601"/>
      <c r="V432" s="2601"/>
      <c r="W432" s="1863"/>
      <c r="X432" s="1863"/>
      <c r="Y432" s="1863"/>
      <c r="Z432" s="1863"/>
      <c r="AA432" s="1863"/>
      <c r="AB432" s="1387"/>
      <c r="AC432" s="2602"/>
      <c r="AD432" s="856"/>
      <c r="AE432" s="1387"/>
      <c r="AF432" s="1387"/>
      <c r="AG432" s="1863"/>
      <c r="AH432" s="1863"/>
      <c r="AI432" s="1863"/>
      <c r="AJ432" s="1863"/>
      <c r="AK432" s="1863"/>
      <c r="AL432" s="1863"/>
      <c r="AM432" s="1863"/>
      <c r="AN432" s="1863"/>
      <c r="AO432" s="1863"/>
      <c r="AP432" s="1863"/>
      <c r="AQ432" s="1863"/>
      <c r="AR432" s="1863"/>
      <c r="AS432" s="1863"/>
      <c r="AT432" s="1863"/>
      <c r="AU432" s="1863"/>
      <c r="AV432" s="1863"/>
      <c r="AW432" s="1863"/>
      <c r="AX432" s="1863"/>
      <c r="AY432" s="1863"/>
      <c r="AZ432" s="1863"/>
      <c r="BA432" s="1863"/>
      <c r="BB432" s="1863"/>
      <c r="BC432" s="1863"/>
      <c r="BD432" s="1863"/>
      <c r="BE432" s="1863"/>
      <c r="BF432" s="1863"/>
      <c r="BG432" s="1863"/>
      <c r="BH432" s="1863"/>
      <c r="BI432" s="1863"/>
      <c r="BJ432" s="1863"/>
      <c r="BK432" s="1863"/>
      <c r="BL432" s="1863"/>
      <c r="BM432" s="1863"/>
      <c r="BN432" s="1863"/>
      <c r="BO432" s="1863"/>
      <c r="BP432" s="1863"/>
      <c r="BQ432" s="1863"/>
      <c r="BR432" s="1863"/>
      <c r="BS432" s="1863"/>
      <c r="BT432" s="1863"/>
      <c r="BU432" s="1863"/>
      <c r="BV432" s="1863"/>
      <c r="BW432" s="1863"/>
      <c r="BX432" s="1863"/>
      <c r="BY432" s="1863"/>
      <c r="BZ432" s="1863"/>
      <c r="CA432" s="1863"/>
      <c r="CB432" s="1863"/>
      <c r="CC432" s="1863"/>
      <c r="CD432" s="1863"/>
      <c r="CE432" s="1863"/>
      <c r="CF432" s="10251"/>
    </row>
    <row customHeight="1" ht="11.25" hidden="1">
      <c r="A433" s="2033"/>
      <c r="B433" s="1387"/>
      <c r="C433" s="639"/>
      <c r="D433" s="2806"/>
      <c r="E433" s="876" t="s">
        <v>22</v>
      </c>
      <c r="F433" s="1395" t="s">
        <v>22</v>
      </c>
      <c r="G433" s="1395" t="s">
        <v>715</v>
      </c>
      <c r="H433" s="878" t="s">
        <v>22</v>
      </c>
      <c r="I433" s="878"/>
      <c r="J433" s="878"/>
      <c r="K433" s="878"/>
      <c r="L433" s="878"/>
      <c r="M433" s="878"/>
      <c r="N433" s="878"/>
      <c r="O433" s="878"/>
      <c r="P433" s="878"/>
      <c r="Q433" s="878"/>
      <c r="R433" s="879"/>
      <c r="S433" s="880"/>
      <c r="T433" s="945"/>
      <c r="U433" s="2601"/>
      <c r="V433" s="2601"/>
      <c r="W433" s="1387"/>
      <c r="X433" s="1387"/>
      <c r="Y433" s="1387"/>
      <c r="Z433" s="1387"/>
      <c r="AA433" s="1863"/>
      <c r="AB433" s="1387"/>
      <c r="AC433" s="2602"/>
      <c r="AD433" s="856"/>
      <c r="AE433" s="1387"/>
      <c r="AF433" s="1387"/>
      <c r="AG433" s="1863"/>
      <c r="AH433" s="1863"/>
      <c r="AI433" s="1863"/>
      <c r="AJ433" s="1863"/>
      <c r="AK433" s="1863"/>
      <c r="AL433" s="1863"/>
      <c r="AM433" s="1863"/>
      <c r="AN433" s="1863"/>
      <c r="AO433" s="1863"/>
      <c r="AP433" s="1863"/>
      <c r="AQ433" s="1863"/>
      <c r="AR433" s="1863"/>
      <c r="AS433" s="1863"/>
      <c r="AT433" s="1863"/>
      <c r="AU433" s="1863"/>
      <c r="AV433" s="1863"/>
      <c r="AW433" s="1863"/>
      <c r="AX433" s="1863"/>
      <c r="AY433" s="1863"/>
      <c r="AZ433" s="1863"/>
      <c r="BA433" s="1863"/>
      <c r="BB433" s="1863"/>
      <c r="BC433" s="1863"/>
      <c r="BD433" s="1863"/>
      <c r="BE433" s="1863"/>
      <c r="BF433" s="1863"/>
      <c r="BG433" s="1863"/>
      <c r="BH433" s="1863"/>
      <c r="BI433" s="1863"/>
      <c r="BJ433" s="1863"/>
      <c r="BK433" s="1863"/>
      <c r="BL433" s="1863"/>
      <c r="BM433" s="1863"/>
      <c r="BN433" s="1863"/>
      <c r="BO433" s="1863"/>
      <c r="BP433" s="1863"/>
      <c r="BQ433" s="1863"/>
      <c r="BR433" s="1863"/>
      <c r="BS433" s="1863"/>
      <c r="BT433" s="1863"/>
      <c r="BU433" s="1863"/>
      <c r="BV433" s="1387"/>
      <c r="BW433" s="1387"/>
      <c r="BX433" s="1387"/>
      <c r="BY433" s="1387"/>
      <c r="BZ433" s="1387"/>
      <c r="CA433" s="1387"/>
      <c r="CB433" s="1387"/>
      <c r="CC433" s="1387"/>
      <c r="CD433" s="1387"/>
      <c r="CE433" s="1387"/>
      <c r="CF433" s="10251"/>
    </row>
    <row customHeight="1" ht="5.25" hidden="1">
      <c r="A434" s="2020"/>
      <c r="B434" s="1863"/>
      <c r="C434" s="1863"/>
      <c r="D434" s="2806"/>
      <c r="E434" s="1266"/>
      <c r="F434" s="1266"/>
      <c r="G434" s="1266"/>
      <c r="H434" s="1266"/>
      <c r="I434" s="1266"/>
      <c r="J434" s="1266"/>
      <c r="K434" s="1266"/>
      <c r="L434" s="1266"/>
      <c r="M434" s="1266"/>
      <c r="N434" s="1266"/>
      <c r="O434" s="1266"/>
      <c r="P434" s="1266"/>
      <c r="Q434" s="1267"/>
      <c r="R434" s="1268"/>
      <c r="S434" s="1269"/>
      <c r="T434" s="944" t="s">
        <v>712</v>
      </c>
      <c r="U434" s="2601">
        <v>1</v>
      </c>
      <c r="V434" s="2601" t="s">
        <v>675</v>
      </c>
      <c r="W434" s="1863"/>
      <c r="X434" s="1863"/>
      <c r="Y434" s="1863"/>
      <c r="Z434" s="1863"/>
      <c r="AA434" s="1863"/>
      <c r="AB434" s="1863"/>
      <c r="AC434" s="1264"/>
      <c r="AD434" s="1265"/>
      <c r="AE434" s="1863"/>
      <c r="AF434" s="1863"/>
      <c r="AG434" s="1863"/>
      <c r="AH434" s="1863"/>
      <c r="AI434" s="1863"/>
      <c r="AJ434" s="1863"/>
      <c r="AK434" s="1863"/>
      <c r="AL434" s="1863"/>
      <c r="AM434" s="1863"/>
      <c r="AN434" s="1863"/>
      <c r="AO434" s="1863"/>
      <c r="AP434" s="1863"/>
      <c r="AQ434" s="1863"/>
      <c r="AR434" s="1863"/>
      <c r="AS434" s="1863"/>
      <c r="AT434" s="1863"/>
      <c r="AU434" s="1863"/>
      <c r="AV434" s="1863"/>
      <c r="AW434" s="1863"/>
      <c r="AX434" s="1863"/>
      <c r="AY434" s="1863"/>
      <c r="AZ434" s="1863"/>
      <c r="BA434" s="1863"/>
      <c r="BB434" s="1863"/>
      <c r="BC434" s="1863"/>
      <c r="BD434" s="1863"/>
      <c r="BE434" s="1863"/>
      <c r="BF434" s="1863"/>
      <c r="BG434" s="1863"/>
      <c r="BH434" s="1863"/>
      <c r="BI434" s="1863"/>
      <c r="BJ434" s="1863"/>
      <c r="BK434" s="1863"/>
      <c r="BL434" s="1863"/>
      <c r="BM434" s="1863"/>
      <c r="BN434" s="1863"/>
      <c r="BO434" s="1863"/>
      <c r="BP434" s="1863"/>
      <c r="BQ434" s="1863"/>
      <c r="BR434" s="1863"/>
      <c r="BS434" s="1863"/>
      <c r="BT434" s="1863"/>
      <c r="BU434" s="1863"/>
      <c r="BV434" s="1863"/>
      <c r="BW434" s="1863"/>
      <c r="BX434" s="1863"/>
      <c r="BY434" s="1863"/>
      <c r="BZ434" s="1863"/>
      <c r="CA434" s="1863"/>
      <c r="CB434" s="1863"/>
      <c r="CC434" s="1863"/>
      <c r="CD434" s="1863"/>
      <c r="CE434" s="1863"/>
      <c r="CF434" s="10252"/>
    </row>
    <row customHeight="1" ht="5.25" hidden="1">
      <c r="A435" s="2020"/>
      <c r="B435" s="1863"/>
      <c r="C435" s="1863"/>
      <c r="D435" s="2806"/>
      <c r="E435" s="862"/>
      <c r="F435" s="862"/>
      <c r="G435" s="862"/>
      <c r="H435" s="862"/>
      <c r="I435" s="862"/>
      <c r="J435" s="862"/>
      <c r="K435" s="862"/>
      <c r="L435" s="862"/>
      <c r="M435" s="862"/>
      <c r="N435" s="862"/>
      <c r="O435" s="862"/>
      <c r="P435" s="862"/>
      <c r="Q435" s="862"/>
      <c r="R435" s="862"/>
      <c r="S435" s="863"/>
      <c r="T435" s="945"/>
      <c r="U435" s="2601"/>
      <c r="V435" s="2601"/>
      <c r="W435" s="1863"/>
      <c r="X435" s="1863"/>
      <c r="Y435" s="1863"/>
      <c r="Z435" s="1863"/>
      <c r="AA435" s="1863"/>
      <c r="AB435" s="1863"/>
      <c r="AC435" s="1264"/>
      <c r="AD435" s="1265"/>
      <c r="AE435" s="1863"/>
      <c r="AF435" s="1863"/>
      <c r="AG435" s="1863"/>
      <c r="AH435" s="1863"/>
      <c r="AI435" s="1863"/>
      <c r="AJ435" s="1863"/>
      <c r="AK435" s="1863"/>
      <c r="AL435" s="1863"/>
      <c r="AM435" s="1863"/>
      <c r="AN435" s="1863"/>
      <c r="AO435" s="1863"/>
      <c r="AP435" s="1863"/>
      <c r="AQ435" s="1863"/>
      <c r="AR435" s="1863"/>
      <c r="AS435" s="1863"/>
      <c r="AT435" s="1863"/>
      <c r="AU435" s="1863"/>
      <c r="AV435" s="1863"/>
      <c r="AW435" s="1863"/>
      <c r="AX435" s="1863"/>
      <c r="AY435" s="1863"/>
      <c r="AZ435" s="1863"/>
      <c r="BA435" s="1863"/>
      <c r="BB435" s="1863"/>
      <c r="BC435" s="1863"/>
      <c r="BD435" s="1863"/>
      <c r="BE435" s="1863"/>
      <c r="BF435" s="1863"/>
      <c r="BG435" s="1863"/>
      <c r="BH435" s="1863"/>
      <c r="BI435" s="1863"/>
      <c r="BJ435" s="1863"/>
      <c r="BK435" s="1863"/>
      <c r="BL435" s="1863"/>
      <c r="BM435" s="1863"/>
      <c r="BN435" s="1863"/>
      <c r="BO435" s="1863"/>
      <c r="BP435" s="1863"/>
      <c r="BQ435" s="1863"/>
      <c r="BR435" s="1863"/>
      <c r="BS435" s="1863"/>
      <c r="BT435" s="1863"/>
      <c r="BU435" s="1863"/>
      <c r="BV435" s="1863"/>
      <c r="BW435" s="1863"/>
      <c r="BX435" s="1863"/>
      <c r="BY435" s="1863"/>
      <c r="BZ435" s="1863"/>
      <c r="CA435" s="1863"/>
      <c r="CB435" s="1863"/>
      <c r="CC435" s="1863"/>
      <c r="CD435" s="1863"/>
      <c r="CE435" s="1863"/>
      <c r="CF435" s="10252"/>
    </row>
    <row customHeight="1" ht="5.25" hidden="1">
      <c r="A436" s="2020"/>
      <c r="B436" s="1863"/>
      <c r="C436" s="1863"/>
      <c r="D436" s="2807"/>
      <c r="E436" s="1270"/>
      <c r="F436" s="1271"/>
      <c r="G436" s="1271"/>
      <c r="H436" s="1272"/>
      <c r="I436" s="1272"/>
      <c r="J436" s="1272"/>
      <c r="K436" s="1272"/>
      <c r="L436" s="1272"/>
      <c r="M436" s="1272"/>
      <c r="N436" s="1272"/>
      <c r="O436" s="1272"/>
      <c r="P436" s="1272"/>
      <c r="Q436" s="1272"/>
      <c r="R436" s="1173"/>
      <c r="S436" s="1273"/>
      <c r="T436" s="945"/>
      <c r="U436" s="2601"/>
      <c r="V436" s="2601"/>
      <c r="W436" s="1863"/>
      <c r="X436" s="1863"/>
      <c r="Y436" s="1863"/>
      <c r="Z436" s="1863"/>
      <c r="AA436" s="1863"/>
      <c r="AB436" s="1863"/>
      <c r="AC436" s="1264"/>
      <c r="AD436" s="1265"/>
      <c r="AE436" s="1863"/>
      <c r="AF436" s="1863"/>
      <c r="AG436" s="1863"/>
      <c r="AH436" s="1863"/>
      <c r="AI436" s="1863"/>
      <c r="AJ436" s="1863"/>
      <c r="AK436" s="1863"/>
      <c r="AL436" s="1863"/>
      <c r="AM436" s="1863"/>
      <c r="AN436" s="1863"/>
      <c r="AO436" s="1863"/>
      <c r="AP436" s="1863"/>
      <c r="AQ436" s="1863"/>
      <c r="AR436" s="1863"/>
      <c r="AS436" s="1863"/>
      <c r="AT436" s="1863"/>
      <c r="AU436" s="1863"/>
      <c r="AV436" s="1863"/>
      <c r="AW436" s="1863"/>
      <c r="AX436" s="1863"/>
      <c r="AY436" s="1863"/>
      <c r="AZ436" s="1863"/>
      <c r="BA436" s="1863"/>
      <c r="BB436" s="1863"/>
      <c r="BC436" s="1863"/>
      <c r="BD436" s="1863"/>
      <c r="BE436" s="1863"/>
      <c r="BF436" s="1863"/>
      <c r="BG436" s="1863"/>
      <c r="BH436" s="1863"/>
      <c r="BI436" s="1863"/>
      <c r="BJ436" s="1863"/>
      <c r="BK436" s="1863"/>
      <c r="BL436" s="1863"/>
      <c r="BM436" s="1863"/>
      <c r="BN436" s="1863"/>
      <c r="BO436" s="1863"/>
      <c r="BP436" s="1863"/>
      <c r="BQ436" s="1863"/>
      <c r="BR436" s="1863"/>
      <c r="BS436" s="1863"/>
      <c r="BT436" s="1863"/>
      <c r="BU436" s="1863"/>
      <c r="BV436" s="1863"/>
      <c r="BW436" s="1863"/>
      <c r="BX436" s="1863"/>
      <c r="BY436" s="1863"/>
      <c r="BZ436" s="1863"/>
      <c r="CA436" s="1863"/>
      <c r="CB436" s="1863"/>
      <c r="CC436" s="1863"/>
      <c r="CD436" s="1863"/>
      <c r="CE436" s="1863"/>
      <c r="CF436" s="10252"/>
    </row>
    <row customHeight="1" ht="15" hidden="1">
      <c r="A437" s="850" t="s">
        <v>174</v>
      </c>
      <c r="B437" s="851"/>
      <c r="C437" s="851" t="s">
        <v>22</v>
      </c>
      <c r="D437" s="2805" t="s">
        <v>761</v>
      </c>
      <c r="E437" s="2604" t="s">
        <v>111</v>
      </c>
      <c r="F437" s="2605"/>
      <c r="G437" s="2606"/>
      <c r="H437" s="2610" t="str">
        <f>IF(A437="","",INDEX(DIFFERENTIATION_UNMERGE_VD,MATCH(A437,DIFFERENTIATION_ID_DIFF,0)))</f>
        <v>Производство тепловой энергии. Некомбинированная выработка</v>
      </c>
      <c r="I437" s="2610"/>
      <c r="J437" s="2610"/>
      <c r="K437" s="2610"/>
      <c r="L437" s="2610"/>
      <c r="M437" s="2610"/>
      <c r="N437" s="2610"/>
      <c r="O437" s="2610"/>
      <c r="P437" s="2610"/>
      <c r="Q437" s="2610"/>
      <c r="R437" s="2610"/>
      <c r="S437" s="946"/>
      <c r="T437" s="943"/>
      <c r="U437" s="852"/>
      <c r="V437" s="852"/>
      <c r="W437" s="853"/>
      <c r="X437" s="853"/>
      <c r="Y437" s="853"/>
      <c r="Z437" s="853"/>
      <c r="AA437" s="854"/>
      <c r="AB437" s="855"/>
      <c r="AC437" s="2602"/>
      <c r="AD437" s="856"/>
      <c r="AE437" s="857" t="s">
        <v>22</v>
      </c>
      <c r="AF437" s="857"/>
      <c r="AG437" s="858" t="s">
        <v>709</v>
      </c>
      <c r="AH437" s="859">
        <v>3</v>
      </c>
      <c r="AI437" s="852"/>
      <c r="AJ437" s="852"/>
      <c r="AK437" s="852"/>
      <c r="AL437" s="852"/>
      <c r="AM437" s="852"/>
      <c r="AN437" s="852"/>
      <c r="AO437" s="852"/>
      <c r="AP437" s="852"/>
      <c r="AQ437" s="852"/>
      <c r="AR437" s="852"/>
      <c r="AS437" s="852"/>
      <c r="AT437" s="852"/>
      <c r="AU437" s="852"/>
      <c r="AV437" s="852"/>
      <c r="AW437" s="852"/>
      <c r="AX437" s="852"/>
      <c r="AY437" s="852"/>
      <c r="AZ437" s="852"/>
      <c r="BA437" s="852"/>
      <c r="BB437" s="852"/>
      <c r="BC437" s="852"/>
      <c r="BD437" s="852"/>
      <c r="BE437" s="852"/>
      <c r="BF437" s="852"/>
      <c r="BG437" s="852"/>
      <c r="BH437" s="852"/>
      <c r="BI437" s="852"/>
      <c r="BJ437" s="852"/>
      <c r="BK437" s="852"/>
      <c r="BL437" s="852"/>
      <c r="BM437" s="852"/>
      <c r="BN437" s="852"/>
      <c r="BO437" s="852"/>
      <c r="BP437" s="852"/>
      <c r="BQ437" s="852"/>
      <c r="BR437" s="852"/>
      <c r="BS437" s="852"/>
      <c r="BT437" s="852"/>
      <c r="BU437" s="852"/>
      <c r="BV437" s="853"/>
      <c r="BW437" s="853"/>
      <c r="BX437" s="853"/>
      <c r="BY437" s="853"/>
      <c r="BZ437" s="853"/>
      <c r="CA437" s="853"/>
      <c r="CB437" s="853"/>
      <c r="CC437" s="853"/>
      <c r="CD437" s="853"/>
      <c r="CE437" s="853"/>
      <c r="CF437" s="10251"/>
    </row>
    <row customHeight="1" ht="15" hidden="1">
      <c r="A438" s="850"/>
      <c r="B438" s="851"/>
      <c r="C438" s="851"/>
      <c r="D438" s="2806"/>
      <c r="E438" s="2604" t="s">
        <v>664</v>
      </c>
      <c r="F438" s="2605"/>
      <c r="G438" s="2606"/>
      <c r="H438" s="2610" t="str">
        <f>IF(A437="","",INDEX(DIFFERENTIATION_UNMERGE_AREA,MATCH(A437,DIFFERENTIATION_ID_DIFF,0)))</f>
        <v>Территория 2</v>
      </c>
      <c r="I438" s="2610"/>
      <c r="J438" s="2610"/>
      <c r="K438" s="2610"/>
      <c r="L438" s="2610"/>
      <c r="M438" s="2610"/>
      <c r="N438" s="2610"/>
      <c r="O438" s="2610"/>
      <c r="P438" s="2610"/>
      <c r="Q438" s="2610"/>
      <c r="R438" s="2610"/>
      <c r="S438" s="946"/>
      <c r="T438" s="943"/>
      <c r="U438" s="852"/>
      <c r="V438" s="852"/>
      <c r="W438" s="853"/>
      <c r="X438" s="853"/>
      <c r="Y438" s="853"/>
      <c r="Z438" s="853"/>
      <c r="AA438" s="854"/>
      <c r="AB438" s="855"/>
      <c r="AC438" s="2602"/>
      <c r="AD438" s="856"/>
      <c r="AE438" s="857"/>
      <c r="AF438" s="857"/>
      <c r="AG438" s="858"/>
      <c r="AH438" s="859"/>
      <c r="AI438" s="852"/>
      <c r="AJ438" s="852"/>
      <c r="AK438" s="852"/>
      <c r="AL438" s="852"/>
      <c r="AM438" s="852"/>
      <c r="AN438" s="852"/>
      <c r="AO438" s="852"/>
      <c r="AP438" s="852"/>
      <c r="AQ438" s="852"/>
      <c r="AR438" s="852"/>
      <c r="AS438" s="852"/>
      <c r="AT438" s="852"/>
      <c r="AU438" s="852"/>
      <c r="AV438" s="852"/>
      <c r="AW438" s="852"/>
      <c r="AX438" s="852"/>
      <c r="AY438" s="852"/>
      <c r="AZ438" s="852"/>
      <c r="BA438" s="852"/>
      <c r="BB438" s="852"/>
      <c r="BC438" s="852"/>
      <c r="BD438" s="852"/>
      <c r="BE438" s="852"/>
      <c r="BF438" s="852"/>
      <c r="BG438" s="852"/>
      <c r="BH438" s="852"/>
      <c r="BI438" s="852"/>
      <c r="BJ438" s="852"/>
      <c r="BK438" s="852"/>
      <c r="BL438" s="852"/>
      <c r="BM438" s="852"/>
      <c r="BN438" s="852"/>
      <c r="BO438" s="852"/>
      <c r="BP438" s="852"/>
      <c r="BQ438" s="852"/>
      <c r="BR438" s="852"/>
      <c r="BS438" s="852"/>
      <c r="BT438" s="852"/>
      <c r="BU438" s="852"/>
      <c r="BV438" s="853"/>
      <c r="BW438" s="853"/>
      <c r="BX438" s="853"/>
      <c r="BY438" s="853"/>
      <c r="BZ438" s="853"/>
      <c r="CA438" s="853"/>
      <c r="CB438" s="853"/>
      <c r="CC438" s="853"/>
      <c r="CD438" s="853"/>
      <c r="CE438" s="853"/>
      <c r="CF438" s="10251"/>
    </row>
    <row customHeight="1" ht="15" hidden="1">
      <c r="A439" s="850"/>
      <c r="B439" s="851"/>
      <c r="C439" s="851"/>
      <c r="D439" s="2806"/>
      <c r="E439" s="2604" t="s">
        <v>665</v>
      </c>
      <c r="F439" s="2605"/>
      <c r="G439" s="2606"/>
      <c r="H439" s="2610" t="str">
        <f>IF(A437="","",INDEX(DIFFERENTIATION_UNMERGE_SYSTEM,MATCH(A437,DIFFERENTIATION_ID_DIFF,0)))</f>
        <v>Завод "Стройдеталь"</v>
      </c>
      <c r="I439" s="2610"/>
      <c r="J439" s="2610"/>
      <c r="K439" s="2610"/>
      <c r="L439" s="2610"/>
      <c r="M439" s="2610"/>
      <c r="N439" s="2610"/>
      <c r="O439" s="2610"/>
      <c r="P439" s="2610"/>
      <c r="Q439" s="2610"/>
      <c r="R439" s="2610"/>
      <c r="S439" s="946"/>
      <c r="T439" s="943"/>
      <c r="U439" s="852"/>
      <c r="V439" s="852"/>
      <c r="W439" s="853"/>
      <c r="X439" s="853"/>
      <c r="Y439" s="853"/>
      <c r="Z439" s="853"/>
      <c r="AA439" s="854"/>
      <c r="AB439" s="855"/>
      <c r="AC439" s="2602"/>
      <c r="AD439" s="856"/>
      <c r="AE439" s="857"/>
      <c r="AF439" s="857"/>
      <c r="AG439" s="858"/>
      <c r="AH439" s="859"/>
      <c r="AI439" s="852"/>
      <c r="AJ439" s="852"/>
      <c r="AK439" s="852"/>
      <c r="AL439" s="852"/>
      <c r="AM439" s="852"/>
      <c r="AN439" s="852"/>
      <c r="AO439" s="852"/>
      <c r="AP439" s="852"/>
      <c r="AQ439" s="852"/>
      <c r="AR439" s="852"/>
      <c r="AS439" s="852"/>
      <c r="AT439" s="852"/>
      <c r="AU439" s="852"/>
      <c r="AV439" s="852"/>
      <c r="AW439" s="852"/>
      <c r="AX439" s="852"/>
      <c r="AY439" s="852"/>
      <c r="AZ439" s="852"/>
      <c r="BA439" s="852"/>
      <c r="BB439" s="852"/>
      <c r="BC439" s="852"/>
      <c r="BD439" s="852"/>
      <c r="BE439" s="852"/>
      <c r="BF439" s="852"/>
      <c r="BG439" s="852"/>
      <c r="BH439" s="852"/>
      <c r="BI439" s="852"/>
      <c r="BJ439" s="852"/>
      <c r="BK439" s="852"/>
      <c r="BL439" s="852"/>
      <c r="BM439" s="852"/>
      <c r="BN439" s="852"/>
      <c r="BO439" s="852"/>
      <c r="BP439" s="852"/>
      <c r="BQ439" s="852"/>
      <c r="BR439" s="852"/>
      <c r="BS439" s="852"/>
      <c r="BT439" s="852"/>
      <c r="BU439" s="852"/>
      <c r="BV439" s="853"/>
      <c r="BW439" s="853"/>
      <c r="BX439" s="853"/>
      <c r="BY439" s="853"/>
      <c r="BZ439" s="853"/>
      <c r="CA439" s="853"/>
      <c r="CB439" s="853"/>
      <c r="CC439" s="853"/>
      <c r="CD439" s="853"/>
      <c r="CE439" s="853"/>
      <c r="CF439" s="10251"/>
    </row>
    <row customHeight="1" ht="24.75" hidden="1">
      <c r="A440" s="2033"/>
      <c r="B440" s="1387"/>
      <c r="C440" s="639"/>
      <c r="D440" s="2806"/>
      <c r="E440" s="2603" t="s">
        <v>710</v>
      </c>
      <c r="F440" s="2603"/>
      <c r="G440" s="2603"/>
      <c r="H440" s="2603"/>
      <c r="I440" s="2603"/>
      <c r="J440" s="2603"/>
      <c r="K440" s="2603"/>
      <c r="L440" s="2603"/>
      <c r="M440" s="2603"/>
      <c r="N440" s="2603"/>
      <c r="O440" s="2603"/>
      <c r="P440" s="2603"/>
      <c r="Q440" s="785">
        <f>SUMIF(T441:T442,"i",Q441:Q442)</f>
        <v>0</v>
      </c>
      <c r="R440" s="1244"/>
      <c r="S440" s="2025" t="s">
        <v>711</v>
      </c>
      <c r="T440" s="944" t="s">
        <v>712</v>
      </c>
      <c r="U440" s="2601">
        <v>1</v>
      </c>
      <c r="V440" s="2601" t="s">
        <v>675</v>
      </c>
      <c r="W440" s="1387"/>
      <c r="X440" s="1387"/>
      <c r="Y440" s="1387"/>
      <c r="Z440" s="1387"/>
      <c r="AA440" s="1863"/>
      <c r="AB440" s="1387"/>
      <c r="AC440" s="2602"/>
      <c r="AD440" s="856"/>
      <c r="AE440" s="1387"/>
      <c r="AF440" s="1387"/>
      <c r="AG440" s="1863"/>
      <c r="AH440" s="1863"/>
      <c r="AI440" s="1863"/>
      <c r="AJ440" s="1863"/>
      <c r="AK440" s="1863"/>
      <c r="AL440" s="1863"/>
      <c r="AM440" s="1863"/>
      <c r="AN440" s="1863"/>
      <c r="AO440" s="1863"/>
      <c r="AP440" s="1863"/>
      <c r="AQ440" s="1863"/>
      <c r="AR440" s="1863"/>
      <c r="AS440" s="1863"/>
      <c r="AT440" s="1863"/>
      <c r="AU440" s="1863"/>
      <c r="AV440" s="1863"/>
      <c r="AW440" s="1863"/>
      <c r="AX440" s="1863"/>
      <c r="AY440" s="1863"/>
      <c r="AZ440" s="1863"/>
      <c r="BA440" s="1863"/>
      <c r="BB440" s="1863"/>
      <c r="BC440" s="1863"/>
      <c r="BD440" s="1863"/>
      <c r="BE440" s="1863"/>
      <c r="BF440" s="1863"/>
      <c r="BG440" s="1863"/>
      <c r="BH440" s="1863"/>
      <c r="BI440" s="1863"/>
      <c r="BJ440" s="1863"/>
      <c r="BK440" s="1863"/>
      <c r="BL440" s="1863"/>
      <c r="BM440" s="1863"/>
      <c r="BN440" s="1863"/>
      <c r="BO440" s="1863"/>
      <c r="BP440" s="1863"/>
      <c r="BQ440" s="1863"/>
      <c r="BR440" s="1863"/>
      <c r="BS440" s="1863"/>
      <c r="BT440" s="1863"/>
      <c r="BU440" s="1863"/>
      <c r="BV440" s="1387"/>
      <c r="BW440" s="1387"/>
      <c r="BX440" s="1387"/>
      <c r="BY440" s="1387"/>
      <c r="BZ440" s="1387"/>
      <c r="CA440" s="1387"/>
      <c r="CB440" s="1387"/>
      <c r="CC440" s="1387"/>
      <c r="CD440" s="1387"/>
      <c r="CE440" s="1387"/>
      <c r="CF440" s="10251"/>
    </row>
    <row customHeight="1" ht="11.25" hidden="1">
      <c r="A441" s="2020"/>
      <c r="B441" s="1863"/>
      <c r="C441" s="1863"/>
      <c r="D441" s="2806"/>
      <c r="E441" s="862"/>
      <c r="F441" s="862">
        <v>0</v>
      </c>
      <c r="G441" s="862"/>
      <c r="H441" s="862"/>
      <c r="I441" s="862"/>
      <c r="J441" s="862"/>
      <c r="K441" s="862"/>
      <c r="L441" s="862"/>
      <c r="M441" s="862"/>
      <c r="N441" s="862"/>
      <c r="O441" s="862"/>
      <c r="P441" s="862"/>
      <c r="Q441" s="862"/>
      <c r="R441" s="862"/>
      <c r="S441" s="863"/>
      <c r="T441" s="945"/>
      <c r="U441" s="2601"/>
      <c r="V441" s="2601"/>
      <c r="W441" s="1863"/>
      <c r="X441" s="1863"/>
      <c r="Y441" s="1863"/>
      <c r="Z441" s="1863"/>
      <c r="AA441" s="1863"/>
      <c r="AB441" s="1387"/>
      <c r="AC441" s="2602"/>
      <c r="AD441" s="856"/>
      <c r="AE441" s="1387"/>
      <c r="AF441" s="1387"/>
      <c r="AG441" s="1863"/>
      <c r="AH441" s="1863"/>
      <c r="AI441" s="1863"/>
      <c r="AJ441" s="1863"/>
      <c r="AK441" s="1863"/>
      <c r="AL441" s="1863"/>
      <c r="AM441" s="1863"/>
      <c r="AN441" s="1863"/>
      <c r="AO441" s="1863"/>
      <c r="AP441" s="1863"/>
      <c r="AQ441" s="1863"/>
      <c r="AR441" s="1863"/>
      <c r="AS441" s="1863"/>
      <c r="AT441" s="1863"/>
      <c r="AU441" s="1863"/>
      <c r="AV441" s="1863"/>
      <c r="AW441" s="1863"/>
      <c r="AX441" s="1863"/>
      <c r="AY441" s="1863"/>
      <c r="AZ441" s="1863"/>
      <c r="BA441" s="1863"/>
      <c r="BB441" s="1863"/>
      <c r="BC441" s="1863"/>
      <c r="BD441" s="1863"/>
      <c r="BE441" s="1863"/>
      <c r="BF441" s="1863"/>
      <c r="BG441" s="1863"/>
      <c r="BH441" s="1863"/>
      <c r="BI441" s="1863"/>
      <c r="BJ441" s="1863"/>
      <c r="BK441" s="1863"/>
      <c r="BL441" s="1863"/>
      <c r="BM441" s="1863"/>
      <c r="BN441" s="1863"/>
      <c r="BO441" s="1863"/>
      <c r="BP441" s="1863"/>
      <c r="BQ441" s="1863"/>
      <c r="BR441" s="1863"/>
      <c r="BS441" s="1863"/>
      <c r="BT441" s="1863"/>
      <c r="BU441" s="1863"/>
      <c r="BV441" s="1863"/>
      <c r="BW441" s="1863"/>
      <c r="BX441" s="1863"/>
      <c r="BY441" s="1863"/>
      <c r="BZ441" s="1863"/>
      <c r="CA441" s="1863"/>
      <c r="CB441" s="1863"/>
      <c r="CC441" s="1863"/>
      <c r="CD441" s="1863"/>
      <c r="CE441" s="1863"/>
      <c r="CF441" s="10251"/>
    </row>
    <row customHeight="1" ht="11.25" hidden="1">
      <c r="A442" s="2033"/>
      <c r="B442" s="1387"/>
      <c r="C442" s="639"/>
      <c r="D442" s="2806"/>
      <c r="E442" s="876" t="s">
        <v>22</v>
      </c>
      <c r="F442" s="1395" t="s">
        <v>22</v>
      </c>
      <c r="G442" s="1395" t="s">
        <v>715</v>
      </c>
      <c r="H442" s="878" t="s">
        <v>22</v>
      </c>
      <c r="I442" s="878"/>
      <c r="J442" s="878"/>
      <c r="K442" s="878"/>
      <c r="L442" s="878"/>
      <c r="M442" s="878"/>
      <c r="N442" s="878"/>
      <c r="O442" s="878"/>
      <c r="P442" s="878"/>
      <c r="Q442" s="878"/>
      <c r="R442" s="879"/>
      <c r="S442" s="880"/>
      <c r="T442" s="945"/>
      <c r="U442" s="2601"/>
      <c r="V442" s="2601"/>
      <c r="W442" s="1387"/>
      <c r="X442" s="1387"/>
      <c r="Y442" s="1387"/>
      <c r="Z442" s="1387"/>
      <c r="AA442" s="1863"/>
      <c r="AB442" s="1387"/>
      <c r="AC442" s="2602"/>
      <c r="AD442" s="856"/>
      <c r="AE442" s="1387"/>
      <c r="AF442" s="1387"/>
      <c r="AG442" s="1863"/>
      <c r="AH442" s="1863"/>
      <c r="AI442" s="1863"/>
      <c r="AJ442" s="1863"/>
      <c r="AK442" s="1863"/>
      <c r="AL442" s="1863"/>
      <c r="AM442" s="1863"/>
      <c r="AN442" s="1863"/>
      <c r="AO442" s="1863"/>
      <c r="AP442" s="1863"/>
      <c r="AQ442" s="1863"/>
      <c r="AR442" s="1863"/>
      <c r="AS442" s="1863"/>
      <c r="AT442" s="1863"/>
      <c r="AU442" s="1863"/>
      <c r="AV442" s="1863"/>
      <c r="AW442" s="1863"/>
      <c r="AX442" s="1863"/>
      <c r="AY442" s="1863"/>
      <c r="AZ442" s="1863"/>
      <c r="BA442" s="1863"/>
      <c r="BB442" s="1863"/>
      <c r="BC442" s="1863"/>
      <c r="BD442" s="1863"/>
      <c r="BE442" s="1863"/>
      <c r="BF442" s="1863"/>
      <c r="BG442" s="1863"/>
      <c r="BH442" s="1863"/>
      <c r="BI442" s="1863"/>
      <c r="BJ442" s="1863"/>
      <c r="BK442" s="1863"/>
      <c r="BL442" s="1863"/>
      <c r="BM442" s="1863"/>
      <c r="BN442" s="1863"/>
      <c r="BO442" s="1863"/>
      <c r="BP442" s="1863"/>
      <c r="BQ442" s="1863"/>
      <c r="BR442" s="1863"/>
      <c r="BS442" s="1863"/>
      <c r="BT442" s="1863"/>
      <c r="BU442" s="1863"/>
      <c r="BV442" s="1387"/>
      <c r="BW442" s="1387"/>
      <c r="BX442" s="1387"/>
      <c r="BY442" s="1387"/>
      <c r="BZ442" s="1387"/>
      <c r="CA442" s="1387"/>
      <c r="CB442" s="1387"/>
      <c r="CC442" s="1387"/>
      <c r="CD442" s="1387"/>
      <c r="CE442" s="1387"/>
      <c r="CF442" s="10251"/>
    </row>
    <row customHeight="1" ht="5.25" hidden="1">
      <c r="A443" s="2020"/>
      <c r="B443" s="1863"/>
      <c r="C443" s="1863"/>
      <c r="D443" s="2806"/>
      <c r="E443" s="1266"/>
      <c r="F443" s="1266"/>
      <c r="G443" s="1266"/>
      <c r="H443" s="1266"/>
      <c r="I443" s="1266"/>
      <c r="J443" s="1266"/>
      <c r="K443" s="1266"/>
      <c r="L443" s="1266"/>
      <c r="M443" s="1266"/>
      <c r="N443" s="1266"/>
      <c r="O443" s="1266"/>
      <c r="P443" s="1266"/>
      <c r="Q443" s="1267"/>
      <c r="R443" s="1268"/>
      <c r="S443" s="1269"/>
      <c r="T443" s="944" t="s">
        <v>712</v>
      </c>
      <c r="U443" s="2601">
        <v>1</v>
      </c>
      <c r="V443" s="2601" t="s">
        <v>675</v>
      </c>
      <c r="W443" s="1863"/>
      <c r="X443" s="1863"/>
      <c r="Y443" s="1863"/>
      <c r="Z443" s="1863"/>
      <c r="AA443" s="1863"/>
      <c r="AB443" s="1863"/>
      <c r="AC443" s="1264"/>
      <c r="AD443" s="1265"/>
      <c r="AE443" s="1863"/>
      <c r="AF443" s="1863"/>
      <c r="AG443" s="1863"/>
      <c r="AH443" s="1863"/>
      <c r="AI443" s="1863"/>
      <c r="AJ443" s="1863"/>
      <c r="AK443" s="1863"/>
      <c r="AL443" s="1863"/>
      <c r="AM443" s="1863"/>
      <c r="AN443" s="1863"/>
      <c r="AO443" s="1863"/>
      <c r="AP443" s="1863"/>
      <c r="AQ443" s="1863"/>
      <c r="AR443" s="1863"/>
      <c r="AS443" s="1863"/>
      <c r="AT443" s="1863"/>
      <c r="AU443" s="1863"/>
      <c r="AV443" s="1863"/>
      <c r="AW443" s="1863"/>
      <c r="AX443" s="1863"/>
      <c r="AY443" s="1863"/>
      <c r="AZ443" s="1863"/>
      <c r="BA443" s="1863"/>
      <c r="BB443" s="1863"/>
      <c r="BC443" s="1863"/>
      <c r="BD443" s="1863"/>
      <c r="BE443" s="1863"/>
      <c r="BF443" s="1863"/>
      <c r="BG443" s="1863"/>
      <c r="BH443" s="1863"/>
      <c r="BI443" s="1863"/>
      <c r="BJ443" s="1863"/>
      <c r="BK443" s="1863"/>
      <c r="BL443" s="1863"/>
      <c r="BM443" s="1863"/>
      <c r="BN443" s="1863"/>
      <c r="BO443" s="1863"/>
      <c r="BP443" s="1863"/>
      <c r="BQ443" s="1863"/>
      <c r="BR443" s="1863"/>
      <c r="BS443" s="1863"/>
      <c r="BT443" s="1863"/>
      <c r="BU443" s="1863"/>
      <c r="BV443" s="1863"/>
      <c r="BW443" s="1863"/>
      <c r="BX443" s="1863"/>
      <c r="BY443" s="1863"/>
      <c r="BZ443" s="1863"/>
      <c r="CA443" s="1863"/>
      <c r="CB443" s="1863"/>
      <c r="CC443" s="1863"/>
      <c r="CD443" s="1863"/>
      <c r="CE443" s="1863"/>
      <c r="CF443" s="10252"/>
    </row>
    <row customHeight="1" ht="5.25" hidden="1">
      <c r="A444" s="2020"/>
      <c r="B444" s="1863"/>
      <c r="C444" s="1863"/>
      <c r="D444" s="2806"/>
      <c r="E444" s="862"/>
      <c r="F444" s="862"/>
      <c r="G444" s="862"/>
      <c r="H444" s="862"/>
      <c r="I444" s="862"/>
      <c r="J444" s="862"/>
      <c r="K444" s="862"/>
      <c r="L444" s="862"/>
      <c r="M444" s="862"/>
      <c r="N444" s="862"/>
      <c r="O444" s="862"/>
      <c r="P444" s="862"/>
      <c r="Q444" s="862"/>
      <c r="R444" s="862"/>
      <c r="S444" s="863"/>
      <c r="T444" s="945"/>
      <c r="U444" s="2601"/>
      <c r="V444" s="2601"/>
      <c r="W444" s="1863"/>
      <c r="X444" s="1863"/>
      <c r="Y444" s="1863"/>
      <c r="Z444" s="1863"/>
      <c r="AA444" s="1863"/>
      <c r="AB444" s="1863"/>
      <c r="AC444" s="1264"/>
      <c r="AD444" s="1265"/>
      <c r="AE444" s="1863"/>
      <c r="AF444" s="1863"/>
      <c r="AG444" s="1863"/>
      <c r="AH444" s="1863"/>
      <c r="AI444" s="1863"/>
      <c r="AJ444" s="1863"/>
      <c r="AK444" s="1863"/>
      <c r="AL444" s="1863"/>
      <c r="AM444" s="1863"/>
      <c r="AN444" s="1863"/>
      <c r="AO444" s="1863"/>
      <c r="AP444" s="1863"/>
      <c r="AQ444" s="1863"/>
      <c r="AR444" s="1863"/>
      <c r="AS444" s="1863"/>
      <c r="AT444" s="1863"/>
      <c r="AU444" s="1863"/>
      <c r="AV444" s="1863"/>
      <c r="AW444" s="1863"/>
      <c r="AX444" s="1863"/>
      <c r="AY444" s="1863"/>
      <c r="AZ444" s="1863"/>
      <c r="BA444" s="1863"/>
      <c r="BB444" s="1863"/>
      <c r="BC444" s="1863"/>
      <c r="BD444" s="1863"/>
      <c r="BE444" s="1863"/>
      <c r="BF444" s="1863"/>
      <c r="BG444" s="1863"/>
      <c r="BH444" s="1863"/>
      <c r="BI444" s="1863"/>
      <c r="BJ444" s="1863"/>
      <c r="BK444" s="1863"/>
      <c r="BL444" s="1863"/>
      <c r="BM444" s="1863"/>
      <c r="BN444" s="1863"/>
      <c r="BO444" s="1863"/>
      <c r="BP444" s="1863"/>
      <c r="BQ444" s="1863"/>
      <c r="BR444" s="1863"/>
      <c r="BS444" s="1863"/>
      <c r="BT444" s="1863"/>
      <c r="BU444" s="1863"/>
      <c r="BV444" s="1863"/>
      <c r="BW444" s="1863"/>
      <c r="BX444" s="1863"/>
      <c r="BY444" s="1863"/>
      <c r="BZ444" s="1863"/>
      <c r="CA444" s="1863"/>
      <c r="CB444" s="1863"/>
      <c r="CC444" s="1863"/>
      <c r="CD444" s="1863"/>
      <c r="CE444" s="1863"/>
      <c r="CF444" s="10252"/>
    </row>
    <row customHeight="1" ht="5.25" hidden="1">
      <c r="A445" s="2020"/>
      <c r="B445" s="1863"/>
      <c r="C445" s="1863"/>
      <c r="D445" s="2807"/>
      <c r="E445" s="1270"/>
      <c r="F445" s="1271"/>
      <c r="G445" s="1271"/>
      <c r="H445" s="1272"/>
      <c r="I445" s="1272"/>
      <c r="J445" s="1272"/>
      <c r="K445" s="1272"/>
      <c r="L445" s="1272"/>
      <c r="M445" s="1272"/>
      <c r="N445" s="1272"/>
      <c r="O445" s="1272"/>
      <c r="P445" s="1272"/>
      <c r="Q445" s="1272"/>
      <c r="R445" s="1173"/>
      <c r="S445" s="1273"/>
      <c r="T445" s="945"/>
      <c r="U445" s="2601"/>
      <c r="V445" s="2601"/>
      <c r="W445" s="1863"/>
      <c r="X445" s="1863"/>
      <c r="Y445" s="1863"/>
      <c r="Z445" s="1863"/>
      <c r="AA445" s="1863"/>
      <c r="AB445" s="1863"/>
      <c r="AC445" s="1264"/>
      <c r="AD445" s="1265"/>
      <c r="AE445" s="1863"/>
      <c r="AF445" s="1863"/>
      <c r="AG445" s="1863"/>
      <c r="AH445" s="1863"/>
      <c r="AI445" s="1863"/>
      <c r="AJ445" s="1863"/>
      <c r="AK445" s="1863"/>
      <c r="AL445" s="1863"/>
      <c r="AM445" s="1863"/>
      <c r="AN445" s="1863"/>
      <c r="AO445" s="1863"/>
      <c r="AP445" s="1863"/>
      <c r="AQ445" s="1863"/>
      <c r="AR445" s="1863"/>
      <c r="AS445" s="1863"/>
      <c r="AT445" s="1863"/>
      <c r="AU445" s="1863"/>
      <c r="AV445" s="1863"/>
      <c r="AW445" s="1863"/>
      <c r="AX445" s="1863"/>
      <c r="AY445" s="1863"/>
      <c r="AZ445" s="1863"/>
      <c r="BA445" s="1863"/>
      <c r="BB445" s="1863"/>
      <c r="BC445" s="1863"/>
      <c r="BD445" s="1863"/>
      <c r="BE445" s="1863"/>
      <c r="BF445" s="1863"/>
      <c r="BG445" s="1863"/>
      <c r="BH445" s="1863"/>
      <c r="BI445" s="1863"/>
      <c r="BJ445" s="1863"/>
      <c r="BK445" s="1863"/>
      <c r="BL445" s="1863"/>
      <c r="BM445" s="1863"/>
      <c r="BN445" s="1863"/>
      <c r="BO445" s="1863"/>
      <c r="BP445" s="1863"/>
      <c r="BQ445" s="1863"/>
      <c r="BR445" s="1863"/>
      <c r="BS445" s="1863"/>
      <c r="BT445" s="1863"/>
      <c r="BU445" s="1863"/>
      <c r="BV445" s="1863"/>
      <c r="BW445" s="1863"/>
      <c r="BX445" s="1863"/>
      <c r="BY445" s="1863"/>
      <c r="BZ445" s="1863"/>
      <c r="CA445" s="1863"/>
      <c r="CB445" s="1863"/>
      <c r="CC445" s="1863"/>
      <c r="CD445" s="1863"/>
      <c r="CE445" s="1863"/>
      <c r="CF445" s="10252"/>
    </row>
    <row customHeight="1" ht="15" hidden="1">
      <c r="A446" s="850" t="s">
        <v>177</v>
      </c>
      <c r="B446" s="851"/>
      <c r="C446" s="851" t="s">
        <v>22</v>
      </c>
      <c r="D446" s="2805" t="s">
        <v>762</v>
      </c>
      <c r="E446" s="2604" t="s">
        <v>111</v>
      </c>
      <c r="F446" s="2605"/>
      <c r="G446" s="2606"/>
      <c r="H446" s="2610" t="str">
        <f>IF(A446="","",INDEX(DIFFERENTIATION_UNMERGE_VD,MATCH(A446,DIFFERENTIATION_ID_DIFF,0)))</f>
        <v>Производство тепловой энергии. Некомбинированная выработка</v>
      </c>
      <c r="I446" s="2610"/>
      <c r="J446" s="2610"/>
      <c r="K446" s="2610"/>
      <c r="L446" s="2610"/>
      <c r="M446" s="2610"/>
      <c r="N446" s="2610"/>
      <c r="O446" s="2610"/>
      <c r="P446" s="2610"/>
      <c r="Q446" s="2610"/>
      <c r="R446" s="2610"/>
      <c r="S446" s="946"/>
      <c r="T446" s="943"/>
      <c r="U446" s="852"/>
      <c r="V446" s="852"/>
      <c r="W446" s="853"/>
      <c r="X446" s="853"/>
      <c r="Y446" s="853"/>
      <c r="Z446" s="853"/>
      <c r="AA446" s="854"/>
      <c r="AB446" s="855"/>
      <c r="AC446" s="2602"/>
      <c r="AD446" s="856"/>
      <c r="AE446" s="857" t="s">
        <v>22</v>
      </c>
      <c r="AF446" s="857"/>
      <c r="AG446" s="858" t="s">
        <v>709</v>
      </c>
      <c r="AH446" s="859">
        <v>3</v>
      </c>
      <c r="AI446" s="852"/>
      <c r="AJ446" s="852"/>
      <c r="AK446" s="852"/>
      <c r="AL446" s="852"/>
      <c r="AM446" s="852"/>
      <c r="AN446" s="852"/>
      <c r="AO446" s="852"/>
      <c r="AP446" s="852"/>
      <c r="AQ446" s="852"/>
      <c r="AR446" s="852"/>
      <c r="AS446" s="852"/>
      <c r="AT446" s="852"/>
      <c r="AU446" s="852"/>
      <c r="AV446" s="852"/>
      <c r="AW446" s="852"/>
      <c r="AX446" s="852"/>
      <c r="AY446" s="852"/>
      <c r="AZ446" s="852"/>
      <c r="BA446" s="852"/>
      <c r="BB446" s="852"/>
      <c r="BC446" s="852"/>
      <c r="BD446" s="852"/>
      <c r="BE446" s="852"/>
      <c r="BF446" s="852"/>
      <c r="BG446" s="852"/>
      <c r="BH446" s="852"/>
      <c r="BI446" s="852"/>
      <c r="BJ446" s="852"/>
      <c r="BK446" s="852"/>
      <c r="BL446" s="852"/>
      <c r="BM446" s="852"/>
      <c r="BN446" s="852"/>
      <c r="BO446" s="852"/>
      <c r="BP446" s="852"/>
      <c r="BQ446" s="852"/>
      <c r="BR446" s="852"/>
      <c r="BS446" s="852"/>
      <c r="BT446" s="852"/>
      <c r="BU446" s="852"/>
      <c r="BV446" s="853"/>
      <c r="BW446" s="853"/>
      <c r="BX446" s="853"/>
      <c r="BY446" s="853"/>
      <c r="BZ446" s="853"/>
      <c r="CA446" s="853"/>
      <c r="CB446" s="853"/>
      <c r="CC446" s="853"/>
      <c r="CD446" s="853"/>
      <c r="CE446" s="853"/>
      <c r="CF446" s="10251"/>
    </row>
    <row customHeight="1" ht="15" hidden="1">
      <c r="A447" s="850"/>
      <c r="B447" s="851"/>
      <c r="C447" s="851"/>
      <c r="D447" s="2806"/>
      <c r="E447" s="2604" t="s">
        <v>664</v>
      </c>
      <c r="F447" s="2605"/>
      <c r="G447" s="2606"/>
      <c r="H447" s="2610" t="str">
        <f>IF(A446="","",INDEX(DIFFERENTIATION_UNMERGE_AREA,MATCH(A446,DIFFERENTIATION_ID_DIFF,0)))</f>
        <v>Территория 2</v>
      </c>
      <c r="I447" s="2610"/>
      <c r="J447" s="2610"/>
      <c r="K447" s="2610"/>
      <c r="L447" s="2610"/>
      <c r="M447" s="2610"/>
      <c r="N447" s="2610"/>
      <c r="O447" s="2610"/>
      <c r="P447" s="2610"/>
      <c r="Q447" s="2610"/>
      <c r="R447" s="2610"/>
      <c r="S447" s="946"/>
      <c r="T447" s="943"/>
      <c r="U447" s="852"/>
      <c r="V447" s="852"/>
      <c r="W447" s="853"/>
      <c r="X447" s="853"/>
      <c r="Y447" s="853"/>
      <c r="Z447" s="853"/>
      <c r="AA447" s="854"/>
      <c r="AB447" s="855"/>
      <c r="AC447" s="2602"/>
      <c r="AD447" s="856"/>
      <c r="AE447" s="857"/>
      <c r="AF447" s="857"/>
      <c r="AG447" s="858"/>
      <c r="AH447" s="859"/>
      <c r="AI447" s="852"/>
      <c r="AJ447" s="852"/>
      <c r="AK447" s="852"/>
      <c r="AL447" s="852"/>
      <c r="AM447" s="852"/>
      <c r="AN447" s="852"/>
      <c r="AO447" s="852"/>
      <c r="AP447" s="852"/>
      <c r="AQ447" s="852"/>
      <c r="AR447" s="852"/>
      <c r="AS447" s="852"/>
      <c r="AT447" s="852"/>
      <c r="AU447" s="852"/>
      <c r="AV447" s="852"/>
      <c r="AW447" s="852"/>
      <c r="AX447" s="852"/>
      <c r="AY447" s="852"/>
      <c r="AZ447" s="852"/>
      <c r="BA447" s="852"/>
      <c r="BB447" s="852"/>
      <c r="BC447" s="852"/>
      <c r="BD447" s="852"/>
      <c r="BE447" s="852"/>
      <c r="BF447" s="852"/>
      <c r="BG447" s="852"/>
      <c r="BH447" s="852"/>
      <c r="BI447" s="852"/>
      <c r="BJ447" s="852"/>
      <c r="BK447" s="852"/>
      <c r="BL447" s="852"/>
      <c r="BM447" s="852"/>
      <c r="BN447" s="852"/>
      <c r="BO447" s="852"/>
      <c r="BP447" s="852"/>
      <c r="BQ447" s="852"/>
      <c r="BR447" s="852"/>
      <c r="BS447" s="852"/>
      <c r="BT447" s="852"/>
      <c r="BU447" s="852"/>
      <c r="BV447" s="853"/>
      <c r="BW447" s="853"/>
      <c r="BX447" s="853"/>
      <c r="BY447" s="853"/>
      <c r="BZ447" s="853"/>
      <c r="CA447" s="853"/>
      <c r="CB447" s="853"/>
      <c r="CC447" s="853"/>
      <c r="CD447" s="853"/>
      <c r="CE447" s="853"/>
      <c r="CF447" s="10251"/>
    </row>
    <row customHeight="1" ht="15" hidden="1">
      <c r="A448" s="850"/>
      <c r="B448" s="851"/>
      <c r="C448" s="851"/>
      <c r="D448" s="2806"/>
      <c r="E448" s="2604" t="s">
        <v>665</v>
      </c>
      <c r="F448" s="2605"/>
      <c r="G448" s="2606"/>
      <c r="H448" s="2610" t="str">
        <f>IF(A446="","",INDEX(DIFFERENTIATION_UNMERGE_SYSTEM,MATCH(A446,DIFFERENTIATION_ID_DIFF,0)))</f>
        <v>КСПУ</v>
      </c>
      <c r="I448" s="2610"/>
      <c r="J448" s="2610"/>
      <c r="K448" s="2610"/>
      <c r="L448" s="2610"/>
      <c r="M448" s="2610"/>
      <c r="N448" s="2610"/>
      <c r="O448" s="2610"/>
      <c r="P448" s="2610"/>
      <c r="Q448" s="2610"/>
      <c r="R448" s="2610"/>
      <c r="S448" s="946"/>
      <c r="T448" s="943"/>
      <c r="U448" s="852"/>
      <c r="V448" s="852"/>
      <c r="W448" s="853"/>
      <c r="X448" s="853"/>
      <c r="Y448" s="853"/>
      <c r="Z448" s="853"/>
      <c r="AA448" s="854"/>
      <c r="AB448" s="855"/>
      <c r="AC448" s="2602"/>
      <c r="AD448" s="856"/>
      <c r="AE448" s="857"/>
      <c r="AF448" s="857"/>
      <c r="AG448" s="858"/>
      <c r="AH448" s="859"/>
      <c r="AI448" s="852"/>
      <c r="AJ448" s="852"/>
      <c r="AK448" s="852"/>
      <c r="AL448" s="852"/>
      <c r="AM448" s="852"/>
      <c r="AN448" s="852"/>
      <c r="AO448" s="852"/>
      <c r="AP448" s="852"/>
      <c r="AQ448" s="852"/>
      <c r="AR448" s="852"/>
      <c r="AS448" s="852"/>
      <c r="AT448" s="852"/>
      <c r="AU448" s="852"/>
      <c r="AV448" s="852"/>
      <c r="AW448" s="852"/>
      <c r="AX448" s="852"/>
      <c r="AY448" s="852"/>
      <c r="AZ448" s="852"/>
      <c r="BA448" s="852"/>
      <c r="BB448" s="852"/>
      <c r="BC448" s="852"/>
      <c r="BD448" s="852"/>
      <c r="BE448" s="852"/>
      <c r="BF448" s="852"/>
      <c r="BG448" s="852"/>
      <c r="BH448" s="852"/>
      <c r="BI448" s="852"/>
      <c r="BJ448" s="852"/>
      <c r="BK448" s="852"/>
      <c r="BL448" s="852"/>
      <c r="BM448" s="852"/>
      <c r="BN448" s="852"/>
      <c r="BO448" s="852"/>
      <c r="BP448" s="852"/>
      <c r="BQ448" s="852"/>
      <c r="BR448" s="852"/>
      <c r="BS448" s="852"/>
      <c r="BT448" s="852"/>
      <c r="BU448" s="852"/>
      <c r="BV448" s="853"/>
      <c r="BW448" s="853"/>
      <c r="BX448" s="853"/>
      <c r="BY448" s="853"/>
      <c r="BZ448" s="853"/>
      <c r="CA448" s="853"/>
      <c r="CB448" s="853"/>
      <c r="CC448" s="853"/>
      <c r="CD448" s="853"/>
      <c r="CE448" s="853"/>
      <c r="CF448" s="10251"/>
    </row>
    <row customHeight="1" ht="24.75" hidden="1">
      <c r="A449" s="2033"/>
      <c r="B449" s="1387"/>
      <c r="C449" s="639"/>
      <c r="D449" s="2806"/>
      <c r="E449" s="2603" t="s">
        <v>710</v>
      </c>
      <c r="F449" s="2603"/>
      <c r="G449" s="2603"/>
      <c r="H449" s="2603"/>
      <c r="I449" s="2603"/>
      <c r="J449" s="2603"/>
      <c r="K449" s="2603"/>
      <c r="L449" s="2603"/>
      <c r="M449" s="2603"/>
      <c r="N449" s="2603"/>
      <c r="O449" s="2603"/>
      <c r="P449" s="2603"/>
      <c r="Q449" s="785">
        <f>SUMIF(T450:T451,"i",Q450:Q451)</f>
        <v>0</v>
      </c>
      <c r="R449" s="1244"/>
      <c r="S449" s="2025" t="s">
        <v>711</v>
      </c>
      <c r="T449" s="944" t="s">
        <v>712</v>
      </c>
      <c r="U449" s="2601">
        <v>1</v>
      </c>
      <c r="V449" s="2601" t="s">
        <v>675</v>
      </c>
      <c r="W449" s="1387"/>
      <c r="X449" s="1387"/>
      <c r="Y449" s="1387"/>
      <c r="Z449" s="1387"/>
      <c r="AA449" s="1863"/>
      <c r="AB449" s="1387"/>
      <c r="AC449" s="2602"/>
      <c r="AD449" s="856"/>
      <c r="AE449" s="1387"/>
      <c r="AF449" s="1387"/>
      <c r="AG449" s="1863"/>
      <c r="AH449" s="1863"/>
      <c r="AI449" s="1863"/>
      <c r="AJ449" s="1863"/>
      <c r="AK449" s="1863"/>
      <c r="AL449" s="1863"/>
      <c r="AM449" s="1863"/>
      <c r="AN449" s="1863"/>
      <c r="AO449" s="1863"/>
      <c r="AP449" s="1863"/>
      <c r="AQ449" s="1863"/>
      <c r="AR449" s="1863"/>
      <c r="AS449" s="1863"/>
      <c r="AT449" s="1863"/>
      <c r="AU449" s="1863"/>
      <c r="AV449" s="1863"/>
      <c r="AW449" s="1863"/>
      <c r="AX449" s="1863"/>
      <c r="AY449" s="1863"/>
      <c r="AZ449" s="1863"/>
      <c r="BA449" s="1863"/>
      <c r="BB449" s="1863"/>
      <c r="BC449" s="1863"/>
      <c r="BD449" s="1863"/>
      <c r="BE449" s="1863"/>
      <c r="BF449" s="1863"/>
      <c r="BG449" s="1863"/>
      <c r="BH449" s="1863"/>
      <c r="BI449" s="1863"/>
      <c r="BJ449" s="1863"/>
      <c r="BK449" s="1863"/>
      <c r="BL449" s="1863"/>
      <c r="BM449" s="1863"/>
      <c r="BN449" s="1863"/>
      <c r="BO449" s="1863"/>
      <c r="BP449" s="1863"/>
      <c r="BQ449" s="1863"/>
      <c r="BR449" s="1863"/>
      <c r="BS449" s="1863"/>
      <c r="BT449" s="1863"/>
      <c r="BU449" s="1863"/>
      <c r="BV449" s="1387"/>
      <c r="BW449" s="1387"/>
      <c r="BX449" s="1387"/>
      <c r="BY449" s="1387"/>
      <c r="BZ449" s="1387"/>
      <c r="CA449" s="1387"/>
      <c r="CB449" s="1387"/>
      <c r="CC449" s="1387"/>
      <c r="CD449" s="1387"/>
      <c r="CE449" s="1387"/>
      <c r="CF449" s="10251"/>
    </row>
    <row customHeight="1" ht="11.25" hidden="1">
      <c r="A450" s="2020"/>
      <c r="B450" s="1863"/>
      <c r="C450" s="1863"/>
      <c r="D450" s="2806"/>
      <c r="E450" s="862"/>
      <c r="F450" s="862">
        <v>0</v>
      </c>
      <c r="G450" s="862"/>
      <c r="H450" s="862"/>
      <c r="I450" s="862"/>
      <c r="J450" s="862"/>
      <c r="K450" s="862"/>
      <c r="L450" s="862"/>
      <c r="M450" s="862"/>
      <c r="N450" s="862"/>
      <c r="O450" s="862"/>
      <c r="P450" s="862"/>
      <c r="Q450" s="862"/>
      <c r="R450" s="862"/>
      <c r="S450" s="863"/>
      <c r="T450" s="945"/>
      <c r="U450" s="2601"/>
      <c r="V450" s="2601"/>
      <c r="W450" s="1863"/>
      <c r="X450" s="1863"/>
      <c r="Y450" s="1863"/>
      <c r="Z450" s="1863"/>
      <c r="AA450" s="1863"/>
      <c r="AB450" s="1387"/>
      <c r="AC450" s="2602"/>
      <c r="AD450" s="856"/>
      <c r="AE450" s="1387"/>
      <c r="AF450" s="1387"/>
      <c r="AG450" s="1863"/>
      <c r="AH450" s="1863"/>
      <c r="AI450" s="1863"/>
      <c r="AJ450" s="1863"/>
      <c r="AK450" s="1863"/>
      <c r="AL450" s="1863"/>
      <c r="AM450" s="1863"/>
      <c r="AN450" s="1863"/>
      <c r="AO450" s="1863"/>
      <c r="AP450" s="1863"/>
      <c r="AQ450" s="1863"/>
      <c r="AR450" s="1863"/>
      <c r="AS450" s="1863"/>
      <c r="AT450" s="1863"/>
      <c r="AU450" s="1863"/>
      <c r="AV450" s="1863"/>
      <c r="AW450" s="1863"/>
      <c r="AX450" s="1863"/>
      <c r="AY450" s="1863"/>
      <c r="AZ450" s="1863"/>
      <c r="BA450" s="1863"/>
      <c r="BB450" s="1863"/>
      <c r="BC450" s="1863"/>
      <c r="BD450" s="1863"/>
      <c r="BE450" s="1863"/>
      <c r="BF450" s="1863"/>
      <c r="BG450" s="1863"/>
      <c r="BH450" s="1863"/>
      <c r="BI450" s="1863"/>
      <c r="BJ450" s="1863"/>
      <c r="BK450" s="1863"/>
      <c r="BL450" s="1863"/>
      <c r="BM450" s="1863"/>
      <c r="BN450" s="1863"/>
      <c r="BO450" s="1863"/>
      <c r="BP450" s="1863"/>
      <c r="BQ450" s="1863"/>
      <c r="BR450" s="1863"/>
      <c r="BS450" s="1863"/>
      <c r="BT450" s="1863"/>
      <c r="BU450" s="1863"/>
      <c r="BV450" s="1863"/>
      <c r="BW450" s="1863"/>
      <c r="BX450" s="1863"/>
      <c r="BY450" s="1863"/>
      <c r="BZ450" s="1863"/>
      <c r="CA450" s="1863"/>
      <c r="CB450" s="1863"/>
      <c r="CC450" s="1863"/>
      <c r="CD450" s="1863"/>
      <c r="CE450" s="1863"/>
      <c r="CF450" s="10251"/>
    </row>
    <row customHeight="1" ht="11.25" hidden="1">
      <c r="A451" s="2033"/>
      <c r="B451" s="1387"/>
      <c r="C451" s="639"/>
      <c r="D451" s="2806"/>
      <c r="E451" s="876" t="s">
        <v>22</v>
      </c>
      <c r="F451" s="1395" t="s">
        <v>22</v>
      </c>
      <c r="G451" s="1395" t="s">
        <v>715</v>
      </c>
      <c r="H451" s="878" t="s">
        <v>22</v>
      </c>
      <c r="I451" s="878"/>
      <c r="J451" s="878"/>
      <c r="K451" s="878"/>
      <c r="L451" s="878"/>
      <c r="M451" s="878"/>
      <c r="N451" s="878"/>
      <c r="O451" s="878"/>
      <c r="P451" s="878"/>
      <c r="Q451" s="878"/>
      <c r="R451" s="879"/>
      <c r="S451" s="880"/>
      <c r="T451" s="945"/>
      <c r="U451" s="2601"/>
      <c r="V451" s="2601"/>
      <c r="W451" s="1387"/>
      <c r="X451" s="1387"/>
      <c r="Y451" s="1387"/>
      <c r="Z451" s="1387"/>
      <c r="AA451" s="1863"/>
      <c r="AB451" s="1387"/>
      <c r="AC451" s="2602"/>
      <c r="AD451" s="856"/>
      <c r="AE451" s="1387"/>
      <c r="AF451" s="1387"/>
      <c r="AG451" s="1863"/>
      <c r="AH451" s="1863"/>
      <c r="AI451" s="1863"/>
      <c r="AJ451" s="1863"/>
      <c r="AK451" s="1863"/>
      <c r="AL451" s="1863"/>
      <c r="AM451" s="1863"/>
      <c r="AN451" s="1863"/>
      <c r="AO451" s="1863"/>
      <c r="AP451" s="1863"/>
      <c r="AQ451" s="1863"/>
      <c r="AR451" s="1863"/>
      <c r="AS451" s="1863"/>
      <c r="AT451" s="1863"/>
      <c r="AU451" s="1863"/>
      <c r="AV451" s="1863"/>
      <c r="AW451" s="1863"/>
      <c r="AX451" s="1863"/>
      <c r="AY451" s="1863"/>
      <c r="AZ451" s="1863"/>
      <c r="BA451" s="1863"/>
      <c r="BB451" s="1863"/>
      <c r="BC451" s="1863"/>
      <c r="BD451" s="1863"/>
      <c r="BE451" s="1863"/>
      <c r="BF451" s="1863"/>
      <c r="BG451" s="1863"/>
      <c r="BH451" s="1863"/>
      <c r="BI451" s="1863"/>
      <c r="BJ451" s="1863"/>
      <c r="BK451" s="1863"/>
      <c r="BL451" s="1863"/>
      <c r="BM451" s="1863"/>
      <c r="BN451" s="1863"/>
      <c r="BO451" s="1863"/>
      <c r="BP451" s="1863"/>
      <c r="BQ451" s="1863"/>
      <c r="BR451" s="1863"/>
      <c r="BS451" s="1863"/>
      <c r="BT451" s="1863"/>
      <c r="BU451" s="1863"/>
      <c r="BV451" s="1387"/>
      <c r="BW451" s="1387"/>
      <c r="BX451" s="1387"/>
      <c r="BY451" s="1387"/>
      <c r="BZ451" s="1387"/>
      <c r="CA451" s="1387"/>
      <c r="CB451" s="1387"/>
      <c r="CC451" s="1387"/>
      <c r="CD451" s="1387"/>
      <c r="CE451" s="1387"/>
      <c r="CF451" s="10251"/>
    </row>
    <row customHeight="1" ht="5.25" hidden="1">
      <c r="A452" s="2020"/>
      <c r="B452" s="1863"/>
      <c r="C452" s="1863"/>
      <c r="D452" s="2806"/>
      <c r="E452" s="1266"/>
      <c r="F452" s="1266"/>
      <c r="G452" s="1266"/>
      <c r="H452" s="1266"/>
      <c r="I452" s="1266"/>
      <c r="J452" s="1266"/>
      <c r="K452" s="1266"/>
      <c r="L452" s="1266"/>
      <c r="M452" s="1266"/>
      <c r="N452" s="1266"/>
      <c r="O452" s="1266"/>
      <c r="P452" s="1266"/>
      <c r="Q452" s="1267"/>
      <c r="R452" s="1268"/>
      <c r="S452" s="1269"/>
      <c r="T452" s="944" t="s">
        <v>712</v>
      </c>
      <c r="U452" s="2601">
        <v>1</v>
      </c>
      <c r="V452" s="2601" t="s">
        <v>675</v>
      </c>
      <c r="W452" s="1863"/>
      <c r="X452" s="1863"/>
      <c r="Y452" s="1863"/>
      <c r="Z452" s="1863"/>
      <c r="AA452" s="1863"/>
      <c r="AB452" s="1863"/>
      <c r="AC452" s="1264"/>
      <c r="AD452" s="1265"/>
      <c r="AE452" s="1863"/>
      <c r="AF452" s="1863"/>
      <c r="AG452" s="1863"/>
      <c r="AH452" s="1863"/>
      <c r="AI452" s="1863"/>
      <c r="AJ452" s="1863"/>
      <c r="AK452" s="1863"/>
      <c r="AL452" s="1863"/>
      <c r="AM452" s="1863"/>
      <c r="AN452" s="1863"/>
      <c r="AO452" s="1863"/>
      <c r="AP452" s="1863"/>
      <c r="AQ452" s="1863"/>
      <c r="AR452" s="1863"/>
      <c r="AS452" s="1863"/>
      <c r="AT452" s="1863"/>
      <c r="AU452" s="1863"/>
      <c r="AV452" s="1863"/>
      <c r="AW452" s="1863"/>
      <c r="AX452" s="1863"/>
      <c r="AY452" s="1863"/>
      <c r="AZ452" s="1863"/>
      <c r="BA452" s="1863"/>
      <c r="BB452" s="1863"/>
      <c r="BC452" s="1863"/>
      <c r="BD452" s="1863"/>
      <c r="BE452" s="1863"/>
      <c r="BF452" s="1863"/>
      <c r="BG452" s="1863"/>
      <c r="BH452" s="1863"/>
      <c r="BI452" s="1863"/>
      <c r="BJ452" s="1863"/>
      <c r="BK452" s="1863"/>
      <c r="BL452" s="1863"/>
      <c r="BM452" s="1863"/>
      <c r="BN452" s="1863"/>
      <c r="BO452" s="1863"/>
      <c r="BP452" s="1863"/>
      <c r="BQ452" s="1863"/>
      <c r="BR452" s="1863"/>
      <c r="BS452" s="1863"/>
      <c r="BT452" s="1863"/>
      <c r="BU452" s="1863"/>
      <c r="BV452" s="1863"/>
      <c r="BW452" s="1863"/>
      <c r="BX452" s="1863"/>
      <c r="BY452" s="1863"/>
      <c r="BZ452" s="1863"/>
      <c r="CA452" s="1863"/>
      <c r="CB452" s="1863"/>
      <c r="CC452" s="1863"/>
      <c r="CD452" s="1863"/>
      <c r="CE452" s="1863"/>
      <c r="CF452" s="10252"/>
    </row>
    <row customHeight="1" ht="5.25" hidden="1">
      <c r="A453" s="2020"/>
      <c r="B453" s="1863"/>
      <c r="C453" s="1863"/>
      <c r="D453" s="2806"/>
      <c r="E453" s="862"/>
      <c r="F453" s="862"/>
      <c r="G453" s="862"/>
      <c r="H453" s="862"/>
      <c r="I453" s="862"/>
      <c r="J453" s="862"/>
      <c r="K453" s="862"/>
      <c r="L453" s="862"/>
      <c r="M453" s="862"/>
      <c r="N453" s="862"/>
      <c r="O453" s="862"/>
      <c r="P453" s="862"/>
      <c r="Q453" s="862"/>
      <c r="R453" s="862"/>
      <c r="S453" s="863"/>
      <c r="T453" s="945"/>
      <c r="U453" s="2601"/>
      <c r="V453" s="2601"/>
      <c r="W453" s="1863"/>
      <c r="X453" s="1863"/>
      <c r="Y453" s="1863"/>
      <c r="Z453" s="1863"/>
      <c r="AA453" s="1863"/>
      <c r="AB453" s="1863"/>
      <c r="AC453" s="1264"/>
      <c r="AD453" s="1265"/>
      <c r="AE453" s="1863"/>
      <c r="AF453" s="1863"/>
      <c r="AG453" s="1863"/>
      <c r="AH453" s="1863"/>
      <c r="AI453" s="1863"/>
      <c r="AJ453" s="1863"/>
      <c r="AK453" s="1863"/>
      <c r="AL453" s="1863"/>
      <c r="AM453" s="1863"/>
      <c r="AN453" s="1863"/>
      <c r="AO453" s="1863"/>
      <c r="AP453" s="1863"/>
      <c r="AQ453" s="1863"/>
      <c r="AR453" s="1863"/>
      <c r="AS453" s="1863"/>
      <c r="AT453" s="1863"/>
      <c r="AU453" s="1863"/>
      <c r="AV453" s="1863"/>
      <c r="AW453" s="1863"/>
      <c r="AX453" s="1863"/>
      <c r="AY453" s="1863"/>
      <c r="AZ453" s="1863"/>
      <c r="BA453" s="1863"/>
      <c r="BB453" s="1863"/>
      <c r="BC453" s="1863"/>
      <c r="BD453" s="1863"/>
      <c r="BE453" s="1863"/>
      <c r="BF453" s="1863"/>
      <c r="BG453" s="1863"/>
      <c r="BH453" s="1863"/>
      <c r="BI453" s="1863"/>
      <c r="BJ453" s="1863"/>
      <c r="BK453" s="1863"/>
      <c r="BL453" s="1863"/>
      <c r="BM453" s="1863"/>
      <c r="BN453" s="1863"/>
      <c r="BO453" s="1863"/>
      <c r="BP453" s="1863"/>
      <c r="BQ453" s="1863"/>
      <c r="BR453" s="1863"/>
      <c r="BS453" s="1863"/>
      <c r="BT453" s="1863"/>
      <c r="BU453" s="1863"/>
      <c r="BV453" s="1863"/>
      <c r="BW453" s="1863"/>
      <c r="BX453" s="1863"/>
      <c r="BY453" s="1863"/>
      <c r="BZ453" s="1863"/>
      <c r="CA453" s="1863"/>
      <c r="CB453" s="1863"/>
      <c r="CC453" s="1863"/>
      <c r="CD453" s="1863"/>
      <c r="CE453" s="1863"/>
      <c r="CF453" s="10252"/>
    </row>
    <row customHeight="1" ht="5.25" hidden="1">
      <c r="A454" s="2020"/>
      <c r="B454" s="1863"/>
      <c r="C454" s="1863"/>
      <c r="D454" s="2807"/>
      <c r="E454" s="1270"/>
      <c r="F454" s="1271"/>
      <c r="G454" s="1271"/>
      <c r="H454" s="1272"/>
      <c r="I454" s="1272"/>
      <c r="J454" s="1272"/>
      <c r="K454" s="1272"/>
      <c r="L454" s="1272"/>
      <c r="M454" s="1272"/>
      <c r="N454" s="1272"/>
      <c r="O454" s="1272"/>
      <c r="P454" s="1272"/>
      <c r="Q454" s="1272"/>
      <c r="R454" s="1173"/>
      <c r="S454" s="1273"/>
      <c r="T454" s="945"/>
      <c r="U454" s="2601"/>
      <c r="V454" s="2601"/>
      <c r="W454" s="1863"/>
      <c r="X454" s="1863"/>
      <c r="Y454" s="1863"/>
      <c r="Z454" s="1863"/>
      <c r="AA454" s="1863"/>
      <c r="AB454" s="1863"/>
      <c r="AC454" s="1264"/>
      <c r="AD454" s="1265"/>
      <c r="AE454" s="1863"/>
      <c r="AF454" s="1863"/>
      <c r="AG454" s="1863"/>
      <c r="AH454" s="1863"/>
      <c r="AI454" s="1863"/>
      <c r="AJ454" s="1863"/>
      <c r="AK454" s="1863"/>
      <c r="AL454" s="1863"/>
      <c r="AM454" s="1863"/>
      <c r="AN454" s="1863"/>
      <c r="AO454" s="1863"/>
      <c r="AP454" s="1863"/>
      <c r="AQ454" s="1863"/>
      <c r="AR454" s="1863"/>
      <c r="AS454" s="1863"/>
      <c r="AT454" s="1863"/>
      <c r="AU454" s="1863"/>
      <c r="AV454" s="1863"/>
      <c r="AW454" s="1863"/>
      <c r="AX454" s="1863"/>
      <c r="AY454" s="1863"/>
      <c r="AZ454" s="1863"/>
      <c r="BA454" s="1863"/>
      <c r="BB454" s="1863"/>
      <c r="BC454" s="1863"/>
      <c r="BD454" s="1863"/>
      <c r="BE454" s="1863"/>
      <c r="BF454" s="1863"/>
      <c r="BG454" s="1863"/>
      <c r="BH454" s="1863"/>
      <c r="BI454" s="1863"/>
      <c r="BJ454" s="1863"/>
      <c r="BK454" s="1863"/>
      <c r="BL454" s="1863"/>
      <c r="BM454" s="1863"/>
      <c r="BN454" s="1863"/>
      <c r="BO454" s="1863"/>
      <c r="BP454" s="1863"/>
      <c r="BQ454" s="1863"/>
      <c r="BR454" s="1863"/>
      <c r="BS454" s="1863"/>
      <c r="BT454" s="1863"/>
      <c r="BU454" s="1863"/>
      <c r="BV454" s="1863"/>
      <c r="BW454" s="1863"/>
      <c r="BX454" s="1863"/>
      <c r="BY454" s="1863"/>
      <c r="BZ454" s="1863"/>
      <c r="CA454" s="1863"/>
      <c r="CB454" s="1863"/>
      <c r="CC454" s="1863"/>
      <c r="CD454" s="1863"/>
      <c r="CE454" s="1863"/>
      <c r="CF454" s="10252"/>
    </row>
    <row customHeight="1" ht="15" hidden="1">
      <c r="A455" s="850" t="s">
        <v>180</v>
      </c>
      <c r="B455" s="851"/>
      <c r="C455" s="851" t="s">
        <v>22</v>
      </c>
      <c r="D455" s="2805" t="s">
        <v>763</v>
      </c>
      <c r="E455" s="2604" t="s">
        <v>111</v>
      </c>
      <c r="F455" s="2605"/>
      <c r="G455" s="2606"/>
      <c r="H455" s="2610" t="str">
        <f>IF(A455="","",INDEX(DIFFERENTIATION_UNMERGE_VD,MATCH(A455,DIFFERENTIATION_ID_DIFF,0)))</f>
        <v>Производство тепловой энергии. Некомбинированная выработка</v>
      </c>
      <c r="I455" s="2610"/>
      <c r="J455" s="2610"/>
      <c r="K455" s="2610"/>
      <c r="L455" s="2610"/>
      <c r="M455" s="2610"/>
      <c r="N455" s="2610"/>
      <c r="O455" s="2610"/>
      <c r="P455" s="2610"/>
      <c r="Q455" s="2610"/>
      <c r="R455" s="2610"/>
      <c r="S455" s="946"/>
      <c r="T455" s="943"/>
      <c r="U455" s="852"/>
      <c r="V455" s="852"/>
      <c r="W455" s="853"/>
      <c r="X455" s="853"/>
      <c r="Y455" s="853"/>
      <c r="Z455" s="853"/>
      <c r="AA455" s="854"/>
      <c r="AB455" s="855"/>
      <c r="AC455" s="2602"/>
      <c r="AD455" s="856"/>
      <c r="AE455" s="857" t="s">
        <v>22</v>
      </c>
      <c r="AF455" s="857"/>
      <c r="AG455" s="858" t="s">
        <v>709</v>
      </c>
      <c r="AH455" s="859">
        <v>3</v>
      </c>
      <c r="AI455" s="852"/>
      <c r="AJ455" s="852"/>
      <c r="AK455" s="852"/>
      <c r="AL455" s="852"/>
      <c r="AM455" s="852"/>
      <c r="AN455" s="852"/>
      <c r="AO455" s="852"/>
      <c r="AP455" s="852"/>
      <c r="AQ455" s="852"/>
      <c r="AR455" s="852"/>
      <c r="AS455" s="852"/>
      <c r="AT455" s="852"/>
      <c r="AU455" s="852"/>
      <c r="AV455" s="852"/>
      <c r="AW455" s="852"/>
      <c r="AX455" s="852"/>
      <c r="AY455" s="852"/>
      <c r="AZ455" s="852"/>
      <c r="BA455" s="852"/>
      <c r="BB455" s="852"/>
      <c r="BC455" s="852"/>
      <c r="BD455" s="852"/>
      <c r="BE455" s="852"/>
      <c r="BF455" s="852"/>
      <c r="BG455" s="852"/>
      <c r="BH455" s="852"/>
      <c r="BI455" s="852"/>
      <c r="BJ455" s="852"/>
      <c r="BK455" s="852"/>
      <c r="BL455" s="852"/>
      <c r="BM455" s="852"/>
      <c r="BN455" s="852"/>
      <c r="BO455" s="852"/>
      <c r="BP455" s="852"/>
      <c r="BQ455" s="852"/>
      <c r="BR455" s="852"/>
      <c r="BS455" s="852"/>
      <c r="BT455" s="852"/>
      <c r="BU455" s="852"/>
      <c r="BV455" s="853"/>
      <c r="BW455" s="853"/>
      <c r="BX455" s="853"/>
      <c r="BY455" s="853"/>
      <c r="BZ455" s="853"/>
      <c r="CA455" s="853"/>
      <c r="CB455" s="853"/>
      <c r="CC455" s="853"/>
      <c r="CD455" s="853"/>
      <c r="CE455" s="853"/>
      <c r="CF455" s="10251"/>
    </row>
    <row customHeight="1" ht="15" hidden="1">
      <c r="A456" s="850"/>
      <c r="B456" s="851"/>
      <c r="C456" s="851"/>
      <c r="D456" s="2806"/>
      <c r="E456" s="2604" t="s">
        <v>664</v>
      </c>
      <c r="F456" s="2605"/>
      <c r="G456" s="2606"/>
      <c r="H456" s="2610" t="str">
        <f>IF(A455="","",INDEX(DIFFERENTIATION_UNMERGE_AREA,MATCH(A455,DIFFERENTIATION_ID_DIFF,0)))</f>
        <v>Территория 2</v>
      </c>
      <c r="I456" s="2610"/>
      <c r="J456" s="2610"/>
      <c r="K456" s="2610"/>
      <c r="L456" s="2610"/>
      <c r="M456" s="2610"/>
      <c r="N456" s="2610"/>
      <c r="O456" s="2610"/>
      <c r="P456" s="2610"/>
      <c r="Q456" s="2610"/>
      <c r="R456" s="2610"/>
      <c r="S456" s="946"/>
      <c r="T456" s="943"/>
      <c r="U456" s="852"/>
      <c r="V456" s="852"/>
      <c r="W456" s="853"/>
      <c r="X456" s="853"/>
      <c r="Y456" s="853"/>
      <c r="Z456" s="853"/>
      <c r="AA456" s="854"/>
      <c r="AB456" s="855"/>
      <c r="AC456" s="2602"/>
      <c r="AD456" s="856"/>
      <c r="AE456" s="857"/>
      <c r="AF456" s="857"/>
      <c r="AG456" s="858"/>
      <c r="AH456" s="859"/>
      <c r="AI456" s="852"/>
      <c r="AJ456" s="852"/>
      <c r="AK456" s="852"/>
      <c r="AL456" s="852"/>
      <c r="AM456" s="852"/>
      <c r="AN456" s="852"/>
      <c r="AO456" s="852"/>
      <c r="AP456" s="852"/>
      <c r="AQ456" s="852"/>
      <c r="AR456" s="852"/>
      <c r="AS456" s="852"/>
      <c r="AT456" s="852"/>
      <c r="AU456" s="852"/>
      <c r="AV456" s="852"/>
      <c r="AW456" s="852"/>
      <c r="AX456" s="852"/>
      <c r="AY456" s="852"/>
      <c r="AZ456" s="852"/>
      <c r="BA456" s="852"/>
      <c r="BB456" s="852"/>
      <c r="BC456" s="852"/>
      <c r="BD456" s="852"/>
      <c r="BE456" s="852"/>
      <c r="BF456" s="852"/>
      <c r="BG456" s="852"/>
      <c r="BH456" s="852"/>
      <c r="BI456" s="852"/>
      <c r="BJ456" s="852"/>
      <c r="BK456" s="852"/>
      <c r="BL456" s="852"/>
      <c r="BM456" s="852"/>
      <c r="BN456" s="852"/>
      <c r="BO456" s="852"/>
      <c r="BP456" s="852"/>
      <c r="BQ456" s="852"/>
      <c r="BR456" s="852"/>
      <c r="BS456" s="852"/>
      <c r="BT456" s="852"/>
      <c r="BU456" s="852"/>
      <c r="BV456" s="853"/>
      <c r="BW456" s="853"/>
      <c r="BX456" s="853"/>
      <c r="BY456" s="853"/>
      <c r="BZ456" s="853"/>
      <c r="CA456" s="853"/>
      <c r="CB456" s="853"/>
      <c r="CC456" s="853"/>
      <c r="CD456" s="853"/>
      <c r="CE456" s="853"/>
      <c r="CF456" s="10251"/>
    </row>
    <row customHeight="1" ht="15" hidden="1">
      <c r="A457" s="850"/>
      <c r="B457" s="851"/>
      <c r="C457" s="851"/>
      <c r="D457" s="2806"/>
      <c r="E457" s="2604" t="s">
        <v>665</v>
      </c>
      <c r="F457" s="2605"/>
      <c r="G457" s="2606"/>
      <c r="H457" s="2610" t="str">
        <f>IF(A455="","",INDEX(DIFFERENTIATION_UNMERGE_SYSTEM,MATCH(A455,DIFFERENTIATION_ID_DIFF,0)))</f>
        <v>Напольная 90</v>
      </c>
      <c r="I457" s="2610"/>
      <c r="J457" s="2610"/>
      <c r="K457" s="2610"/>
      <c r="L457" s="2610"/>
      <c r="M457" s="2610"/>
      <c r="N457" s="2610"/>
      <c r="O457" s="2610"/>
      <c r="P457" s="2610"/>
      <c r="Q457" s="2610"/>
      <c r="R457" s="2610"/>
      <c r="S457" s="946"/>
      <c r="T457" s="943"/>
      <c r="U457" s="852"/>
      <c r="V457" s="852"/>
      <c r="W457" s="853"/>
      <c r="X457" s="853"/>
      <c r="Y457" s="853"/>
      <c r="Z457" s="853"/>
      <c r="AA457" s="854"/>
      <c r="AB457" s="855"/>
      <c r="AC457" s="2602"/>
      <c r="AD457" s="856"/>
      <c r="AE457" s="857"/>
      <c r="AF457" s="857"/>
      <c r="AG457" s="858"/>
      <c r="AH457" s="859"/>
      <c r="AI457" s="852"/>
      <c r="AJ457" s="852"/>
      <c r="AK457" s="852"/>
      <c r="AL457" s="852"/>
      <c r="AM457" s="852"/>
      <c r="AN457" s="852"/>
      <c r="AO457" s="852"/>
      <c r="AP457" s="852"/>
      <c r="AQ457" s="852"/>
      <c r="AR457" s="852"/>
      <c r="AS457" s="852"/>
      <c r="AT457" s="852"/>
      <c r="AU457" s="852"/>
      <c r="AV457" s="852"/>
      <c r="AW457" s="852"/>
      <c r="AX457" s="852"/>
      <c r="AY457" s="852"/>
      <c r="AZ457" s="852"/>
      <c r="BA457" s="852"/>
      <c r="BB457" s="852"/>
      <c r="BC457" s="852"/>
      <c r="BD457" s="852"/>
      <c r="BE457" s="852"/>
      <c r="BF457" s="852"/>
      <c r="BG457" s="852"/>
      <c r="BH457" s="852"/>
      <c r="BI457" s="852"/>
      <c r="BJ457" s="852"/>
      <c r="BK457" s="852"/>
      <c r="BL457" s="852"/>
      <c r="BM457" s="852"/>
      <c r="BN457" s="852"/>
      <c r="BO457" s="852"/>
      <c r="BP457" s="852"/>
      <c r="BQ457" s="852"/>
      <c r="BR457" s="852"/>
      <c r="BS457" s="852"/>
      <c r="BT457" s="852"/>
      <c r="BU457" s="852"/>
      <c r="BV457" s="853"/>
      <c r="BW457" s="853"/>
      <c r="BX457" s="853"/>
      <c r="BY457" s="853"/>
      <c r="BZ457" s="853"/>
      <c r="CA457" s="853"/>
      <c r="CB457" s="853"/>
      <c r="CC457" s="853"/>
      <c r="CD457" s="853"/>
      <c r="CE457" s="853"/>
      <c r="CF457" s="10251"/>
    </row>
    <row customHeight="1" ht="24.75" hidden="1">
      <c r="A458" s="2033"/>
      <c r="B458" s="1387"/>
      <c r="C458" s="639"/>
      <c r="D458" s="2806"/>
      <c r="E458" s="2603" t="s">
        <v>710</v>
      </c>
      <c r="F458" s="2603"/>
      <c r="G458" s="2603"/>
      <c r="H458" s="2603"/>
      <c r="I458" s="2603"/>
      <c r="J458" s="2603"/>
      <c r="K458" s="2603"/>
      <c r="L458" s="2603"/>
      <c r="M458" s="2603"/>
      <c r="N458" s="2603"/>
      <c r="O458" s="2603"/>
      <c r="P458" s="2603"/>
      <c r="Q458" s="785">
        <f>SUMIF(T459:T460,"i",Q459:Q460)</f>
        <v>0</v>
      </c>
      <c r="R458" s="1244"/>
      <c r="S458" s="2025" t="s">
        <v>711</v>
      </c>
      <c r="T458" s="944" t="s">
        <v>712</v>
      </c>
      <c r="U458" s="2601">
        <v>1</v>
      </c>
      <c r="V458" s="2601" t="s">
        <v>675</v>
      </c>
      <c r="W458" s="1387"/>
      <c r="X458" s="1387"/>
      <c r="Y458" s="1387"/>
      <c r="Z458" s="1387"/>
      <c r="AA458" s="1863"/>
      <c r="AB458" s="1387"/>
      <c r="AC458" s="2602"/>
      <c r="AD458" s="856"/>
      <c r="AE458" s="1387"/>
      <c r="AF458" s="1387"/>
      <c r="AG458" s="1863"/>
      <c r="AH458" s="1863"/>
      <c r="AI458" s="1863"/>
      <c r="AJ458" s="1863"/>
      <c r="AK458" s="1863"/>
      <c r="AL458" s="1863"/>
      <c r="AM458" s="1863"/>
      <c r="AN458" s="1863"/>
      <c r="AO458" s="1863"/>
      <c r="AP458" s="1863"/>
      <c r="AQ458" s="1863"/>
      <c r="AR458" s="1863"/>
      <c r="AS458" s="1863"/>
      <c r="AT458" s="1863"/>
      <c r="AU458" s="1863"/>
      <c r="AV458" s="1863"/>
      <c r="AW458" s="1863"/>
      <c r="AX458" s="1863"/>
      <c r="AY458" s="1863"/>
      <c r="AZ458" s="1863"/>
      <c r="BA458" s="1863"/>
      <c r="BB458" s="1863"/>
      <c r="BC458" s="1863"/>
      <c r="BD458" s="1863"/>
      <c r="BE458" s="1863"/>
      <c r="BF458" s="1863"/>
      <c r="BG458" s="1863"/>
      <c r="BH458" s="1863"/>
      <c r="BI458" s="1863"/>
      <c r="BJ458" s="1863"/>
      <c r="BK458" s="1863"/>
      <c r="BL458" s="1863"/>
      <c r="BM458" s="1863"/>
      <c r="BN458" s="1863"/>
      <c r="BO458" s="1863"/>
      <c r="BP458" s="1863"/>
      <c r="BQ458" s="1863"/>
      <c r="BR458" s="1863"/>
      <c r="BS458" s="1863"/>
      <c r="BT458" s="1863"/>
      <c r="BU458" s="1863"/>
      <c r="BV458" s="1387"/>
      <c r="BW458" s="1387"/>
      <c r="BX458" s="1387"/>
      <c r="BY458" s="1387"/>
      <c r="BZ458" s="1387"/>
      <c r="CA458" s="1387"/>
      <c r="CB458" s="1387"/>
      <c r="CC458" s="1387"/>
      <c r="CD458" s="1387"/>
      <c r="CE458" s="1387"/>
      <c r="CF458" s="10251"/>
    </row>
    <row customHeight="1" ht="11.25" hidden="1">
      <c r="A459" s="2020"/>
      <c r="B459" s="1863"/>
      <c r="C459" s="1863"/>
      <c r="D459" s="2806"/>
      <c r="E459" s="862"/>
      <c r="F459" s="862">
        <v>0</v>
      </c>
      <c r="G459" s="862"/>
      <c r="H459" s="862"/>
      <c r="I459" s="862"/>
      <c r="J459" s="862"/>
      <c r="K459" s="862"/>
      <c r="L459" s="862"/>
      <c r="M459" s="862"/>
      <c r="N459" s="862"/>
      <c r="O459" s="862"/>
      <c r="P459" s="862"/>
      <c r="Q459" s="862"/>
      <c r="R459" s="862"/>
      <c r="S459" s="863"/>
      <c r="T459" s="945"/>
      <c r="U459" s="2601"/>
      <c r="V459" s="2601"/>
      <c r="W459" s="1863"/>
      <c r="X459" s="1863"/>
      <c r="Y459" s="1863"/>
      <c r="Z459" s="1863"/>
      <c r="AA459" s="1863"/>
      <c r="AB459" s="1387"/>
      <c r="AC459" s="2602"/>
      <c r="AD459" s="856"/>
      <c r="AE459" s="1387"/>
      <c r="AF459" s="1387"/>
      <c r="AG459" s="1863"/>
      <c r="AH459" s="1863"/>
      <c r="AI459" s="1863"/>
      <c r="AJ459" s="1863"/>
      <c r="AK459" s="1863"/>
      <c r="AL459" s="1863"/>
      <c r="AM459" s="1863"/>
      <c r="AN459" s="1863"/>
      <c r="AO459" s="1863"/>
      <c r="AP459" s="1863"/>
      <c r="AQ459" s="1863"/>
      <c r="AR459" s="1863"/>
      <c r="AS459" s="1863"/>
      <c r="AT459" s="1863"/>
      <c r="AU459" s="1863"/>
      <c r="AV459" s="1863"/>
      <c r="AW459" s="1863"/>
      <c r="AX459" s="1863"/>
      <c r="AY459" s="1863"/>
      <c r="AZ459" s="1863"/>
      <c r="BA459" s="1863"/>
      <c r="BB459" s="1863"/>
      <c r="BC459" s="1863"/>
      <c r="BD459" s="1863"/>
      <c r="BE459" s="1863"/>
      <c r="BF459" s="1863"/>
      <c r="BG459" s="1863"/>
      <c r="BH459" s="1863"/>
      <c r="BI459" s="1863"/>
      <c r="BJ459" s="1863"/>
      <c r="BK459" s="1863"/>
      <c r="BL459" s="1863"/>
      <c r="BM459" s="1863"/>
      <c r="BN459" s="1863"/>
      <c r="BO459" s="1863"/>
      <c r="BP459" s="1863"/>
      <c r="BQ459" s="1863"/>
      <c r="BR459" s="1863"/>
      <c r="BS459" s="1863"/>
      <c r="BT459" s="1863"/>
      <c r="BU459" s="1863"/>
      <c r="BV459" s="1863"/>
      <c r="BW459" s="1863"/>
      <c r="BX459" s="1863"/>
      <c r="BY459" s="1863"/>
      <c r="BZ459" s="1863"/>
      <c r="CA459" s="1863"/>
      <c r="CB459" s="1863"/>
      <c r="CC459" s="1863"/>
      <c r="CD459" s="1863"/>
      <c r="CE459" s="1863"/>
      <c r="CF459" s="10251"/>
    </row>
    <row customHeight="1" ht="11.25" hidden="1">
      <c r="A460" s="2033"/>
      <c r="B460" s="1387"/>
      <c r="C460" s="639"/>
      <c r="D460" s="2806"/>
      <c r="E460" s="876" t="s">
        <v>22</v>
      </c>
      <c r="F460" s="1395" t="s">
        <v>22</v>
      </c>
      <c r="G460" s="1395" t="s">
        <v>715</v>
      </c>
      <c r="H460" s="878" t="s">
        <v>22</v>
      </c>
      <c r="I460" s="878"/>
      <c r="J460" s="878"/>
      <c r="K460" s="878"/>
      <c r="L460" s="878"/>
      <c r="M460" s="878"/>
      <c r="N460" s="878"/>
      <c r="O460" s="878"/>
      <c r="P460" s="878"/>
      <c r="Q460" s="878"/>
      <c r="R460" s="879"/>
      <c r="S460" s="880"/>
      <c r="T460" s="945"/>
      <c r="U460" s="2601"/>
      <c r="V460" s="2601"/>
      <c r="W460" s="1387"/>
      <c r="X460" s="1387"/>
      <c r="Y460" s="1387"/>
      <c r="Z460" s="1387"/>
      <c r="AA460" s="1863"/>
      <c r="AB460" s="1387"/>
      <c r="AC460" s="2602"/>
      <c r="AD460" s="856"/>
      <c r="AE460" s="1387"/>
      <c r="AF460" s="1387"/>
      <c r="AG460" s="1863"/>
      <c r="AH460" s="1863"/>
      <c r="AI460" s="1863"/>
      <c r="AJ460" s="1863"/>
      <c r="AK460" s="1863"/>
      <c r="AL460" s="1863"/>
      <c r="AM460" s="1863"/>
      <c r="AN460" s="1863"/>
      <c r="AO460" s="1863"/>
      <c r="AP460" s="1863"/>
      <c r="AQ460" s="1863"/>
      <c r="AR460" s="1863"/>
      <c r="AS460" s="1863"/>
      <c r="AT460" s="1863"/>
      <c r="AU460" s="1863"/>
      <c r="AV460" s="1863"/>
      <c r="AW460" s="1863"/>
      <c r="AX460" s="1863"/>
      <c r="AY460" s="1863"/>
      <c r="AZ460" s="1863"/>
      <c r="BA460" s="1863"/>
      <c r="BB460" s="1863"/>
      <c r="BC460" s="1863"/>
      <c r="BD460" s="1863"/>
      <c r="BE460" s="1863"/>
      <c r="BF460" s="1863"/>
      <c r="BG460" s="1863"/>
      <c r="BH460" s="1863"/>
      <c r="BI460" s="1863"/>
      <c r="BJ460" s="1863"/>
      <c r="BK460" s="1863"/>
      <c r="BL460" s="1863"/>
      <c r="BM460" s="1863"/>
      <c r="BN460" s="1863"/>
      <c r="BO460" s="1863"/>
      <c r="BP460" s="1863"/>
      <c r="BQ460" s="1863"/>
      <c r="BR460" s="1863"/>
      <c r="BS460" s="1863"/>
      <c r="BT460" s="1863"/>
      <c r="BU460" s="1863"/>
      <c r="BV460" s="1387"/>
      <c r="BW460" s="1387"/>
      <c r="BX460" s="1387"/>
      <c r="BY460" s="1387"/>
      <c r="BZ460" s="1387"/>
      <c r="CA460" s="1387"/>
      <c r="CB460" s="1387"/>
      <c r="CC460" s="1387"/>
      <c r="CD460" s="1387"/>
      <c r="CE460" s="1387"/>
      <c r="CF460" s="10251"/>
    </row>
    <row customHeight="1" ht="5.25" hidden="1">
      <c r="A461" s="2020"/>
      <c r="B461" s="1863"/>
      <c r="C461" s="1863"/>
      <c r="D461" s="2806"/>
      <c r="E461" s="1266"/>
      <c r="F461" s="1266"/>
      <c r="G461" s="1266"/>
      <c r="H461" s="1266"/>
      <c r="I461" s="1266"/>
      <c r="J461" s="1266"/>
      <c r="K461" s="1266"/>
      <c r="L461" s="1266"/>
      <c r="M461" s="1266"/>
      <c r="N461" s="1266"/>
      <c r="O461" s="1266"/>
      <c r="P461" s="1266"/>
      <c r="Q461" s="1267"/>
      <c r="R461" s="1268"/>
      <c r="S461" s="1269"/>
      <c r="T461" s="944" t="s">
        <v>712</v>
      </c>
      <c r="U461" s="2601">
        <v>1</v>
      </c>
      <c r="V461" s="2601" t="s">
        <v>675</v>
      </c>
      <c r="W461" s="1863"/>
      <c r="X461" s="1863"/>
      <c r="Y461" s="1863"/>
      <c r="Z461" s="1863"/>
      <c r="AA461" s="1863"/>
      <c r="AB461" s="1863"/>
      <c r="AC461" s="1264"/>
      <c r="AD461" s="1265"/>
      <c r="AE461" s="1863"/>
      <c r="AF461" s="1863"/>
      <c r="AG461" s="1863"/>
      <c r="AH461" s="1863"/>
      <c r="AI461" s="1863"/>
      <c r="AJ461" s="1863"/>
      <c r="AK461" s="1863"/>
      <c r="AL461" s="1863"/>
      <c r="AM461" s="1863"/>
      <c r="AN461" s="1863"/>
      <c r="AO461" s="1863"/>
      <c r="AP461" s="1863"/>
      <c r="AQ461" s="1863"/>
      <c r="AR461" s="1863"/>
      <c r="AS461" s="1863"/>
      <c r="AT461" s="1863"/>
      <c r="AU461" s="1863"/>
      <c r="AV461" s="1863"/>
      <c r="AW461" s="1863"/>
      <c r="AX461" s="1863"/>
      <c r="AY461" s="1863"/>
      <c r="AZ461" s="1863"/>
      <c r="BA461" s="1863"/>
      <c r="BB461" s="1863"/>
      <c r="BC461" s="1863"/>
      <c r="BD461" s="1863"/>
      <c r="BE461" s="1863"/>
      <c r="BF461" s="1863"/>
      <c r="BG461" s="1863"/>
      <c r="BH461" s="1863"/>
      <c r="BI461" s="1863"/>
      <c r="BJ461" s="1863"/>
      <c r="BK461" s="1863"/>
      <c r="BL461" s="1863"/>
      <c r="BM461" s="1863"/>
      <c r="BN461" s="1863"/>
      <c r="BO461" s="1863"/>
      <c r="BP461" s="1863"/>
      <c r="BQ461" s="1863"/>
      <c r="BR461" s="1863"/>
      <c r="BS461" s="1863"/>
      <c r="BT461" s="1863"/>
      <c r="BU461" s="1863"/>
      <c r="BV461" s="1863"/>
      <c r="BW461" s="1863"/>
      <c r="BX461" s="1863"/>
      <c r="BY461" s="1863"/>
      <c r="BZ461" s="1863"/>
      <c r="CA461" s="1863"/>
      <c r="CB461" s="1863"/>
      <c r="CC461" s="1863"/>
      <c r="CD461" s="1863"/>
      <c r="CE461" s="1863"/>
      <c r="CF461" s="10252"/>
    </row>
    <row customHeight="1" ht="5.25" hidden="1">
      <c r="A462" s="2020"/>
      <c r="B462" s="1863"/>
      <c r="C462" s="1863"/>
      <c r="D462" s="2806"/>
      <c r="E462" s="862"/>
      <c r="F462" s="862"/>
      <c r="G462" s="862"/>
      <c r="H462" s="862"/>
      <c r="I462" s="862"/>
      <c r="J462" s="862"/>
      <c r="K462" s="862"/>
      <c r="L462" s="862"/>
      <c r="M462" s="862"/>
      <c r="N462" s="862"/>
      <c r="O462" s="862"/>
      <c r="P462" s="862"/>
      <c r="Q462" s="862"/>
      <c r="R462" s="862"/>
      <c r="S462" s="863"/>
      <c r="T462" s="945"/>
      <c r="U462" s="2601"/>
      <c r="V462" s="2601"/>
      <c r="W462" s="1863"/>
      <c r="X462" s="1863"/>
      <c r="Y462" s="1863"/>
      <c r="Z462" s="1863"/>
      <c r="AA462" s="1863"/>
      <c r="AB462" s="1863"/>
      <c r="AC462" s="1264"/>
      <c r="AD462" s="1265"/>
      <c r="AE462" s="1863"/>
      <c r="AF462" s="1863"/>
      <c r="AG462" s="1863"/>
      <c r="AH462" s="1863"/>
      <c r="AI462" s="1863"/>
      <c r="AJ462" s="1863"/>
      <c r="AK462" s="1863"/>
      <c r="AL462" s="1863"/>
      <c r="AM462" s="1863"/>
      <c r="AN462" s="1863"/>
      <c r="AO462" s="1863"/>
      <c r="AP462" s="1863"/>
      <c r="AQ462" s="1863"/>
      <c r="AR462" s="1863"/>
      <c r="AS462" s="1863"/>
      <c r="AT462" s="1863"/>
      <c r="AU462" s="1863"/>
      <c r="AV462" s="1863"/>
      <c r="AW462" s="1863"/>
      <c r="AX462" s="1863"/>
      <c r="AY462" s="1863"/>
      <c r="AZ462" s="1863"/>
      <c r="BA462" s="1863"/>
      <c r="BB462" s="1863"/>
      <c r="BC462" s="1863"/>
      <c r="BD462" s="1863"/>
      <c r="BE462" s="1863"/>
      <c r="BF462" s="1863"/>
      <c r="BG462" s="1863"/>
      <c r="BH462" s="1863"/>
      <c r="BI462" s="1863"/>
      <c r="BJ462" s="1863"/>
      <c r="BK462" s="1863"/>
      <c r="BL462" s="1863"/>
      <c r="BM462" s="1863"/>
      <c r="BN462" s="1863"/>
      <c r="BO462" s="1863"/>
      <c r="BP462" s="1863"/>
      <c r="BQ462" s="1863"/>
      <c r="BR462" s="1863"/>
      <c r="BS462" s="1863"/>
      <c r="BT462" s="1863"/>
      <c r="BU462" s="1863"/>
      <c r="BV462" s="1863"/>
      <c r="BW462" s="1863"/>
      <c r="BX462" s="1863"/>
      <c r="BY462" s="1863"/>
      <c r="BZ462" s="1863"/>
      <c r="CA462" s="1863"/>
      <c r="CB462" s="1863"/>
      <c r="CC462" s="1863"/>
      <c r="CD462" s="1863"/>
      <c r="CE462" s="1863"/>
      <c r="CF462" s="10252"/>
    </row>
    <row customHeight="1" ht="5.25" hidden="1">
      <c r="A463" s="2020"/>
      <c r="B463" s="1863"/>
      <c r="C463" s="1863"/>
      <c r="D463" s="2807"/>
      <c r="E463" s="1270"/>
      <c r="F463" s="1271"/>
      <c r="G463" s="1271"/>
      <c r="H463" s="1272"/>
      <c r="I463" s="1272"/>
      <c r="J463" s="1272"/>
      <c r="K463" s="1272"/>
      <c r="L463" s="1272"/>
      <c r="M463" s="1272"/>
      <c r="N463" s="1272"/>
      <c r="O463" s="1272"/>
      <c r="P463" s="1272"/>
      <c r="Q463" s="1272"/>
      <c r="R463" s="1173"/>
      <c r="S463" s="1273"/>
      <c r="T463" s="945"/>
      <c r="U463" s="2601"/>
      <c r="V463" s="2601"/>
      <c r="W463" s="1863"/>
      <c r="X463" s="1863"/>
      <c r="Y463" s="1863"/>
      <c r="Z463" s="1863"/>
      <c r="AA463" s="1863"/>
      <c r="AB463" s="1863"/>
      <c r="AC463" s="1264"/>
      <c r="AD463" s="1265"/>
      <c r="AE463" s="1863"/>
      <c r="AF463" s="1863"/>
      <c r="AG463" s="1863"/>
      <c r="AH463" s="1863"/>
      <c r="AI463" s="1863"/>
      <c r="AJ463" s="1863"/>
      <c r="AK463" s="1863"/>
      <c r="AL463" s="1863"/>
      <c r="AM463" s="1863"/>
      <c r="AN463" s="1863"/>
      <c r="AO463" s="1863"/>
      <c r="AP463" s="1863"/>
      <c r="AQ463" s="1863"/>
      <c r="AR463" s="1863"/>
      <c r="AS463" s="1863"/>
      <c r="AT463" s="1863"/>
      <c r="AU463" s="1863"/>
      <c r="AV463" s="1863"/>
      <c r="AW463" s="1863"/>
      <c r="AX463" s="1863"/>
      <c r="AY463" s="1863"/>
      <c r="AZ463" s="1863"/>
      <c r="BA463" s="1863"/>
      <c r="BB463" s="1863"/>
      <c r="BC463" s="1863"/>
      <c r="BD463" s="1863"/>
      <c r="BE463" s="1863"/>
      <c r="BF463" s="1863"/>
      <c r="BG463" s="1863"/>
      <c r="BH463" s="1863"/>
      <c r="BI463" s="1863"/>
      <c r="BJ463" s="1863"/>
      <c r="BK463" s="1863"/>
      <c r="BL463" s="1863"/>
      <c r="BM463" s="1863"/>
      <c r="BN463" s="1863"/>
      <c r="BO463" s="1863"/>
      <c r="BP463" s="1863"/>
      <c r="BQ463" s="1863"/>
      <c r="BR463" s="1863"/>
      <c r="BS463" s="1863"/>
      <c r="BT463" s="1863"/>
      <c r="BU463" s="1863"/>
      <c r="BV463" s="1863"/>
      <c r="BW463" s="1863"/>
      <c r="BX463" s="1863"/>
      <c r="BY463" s="1863"/>
      <c r="BZ463" s="1863"/>
      <c r="CA463" s="1863"/>
      <c r="CB463" s="1863"/>
      <c r="CC463" s="1863"/>
      <c r="CD463" s="1863"/>
      <c r="CE463" s="1863"/>
      <c r="CF463" s="10252"/>
    </row>
    <row customHeight="1" ht="15" hidden="1">
      <c r="A464" s="850" t="s">
        <v>183</v>
      </c>
      <c r="B464" s="851"/>
      <c r="C464" s="851" t="s">
        <v>22</v>
      </c>
      <c r="D464" s="2805" t="s">
        <v>764</v>
      </c>
      <c r="E464" s="2604" t="s">
        <v>111</v>
      </c>
      <c r="F464" s="2605"/>
      <c r="G464" s="2606"/>
      <c r="H464" s="2610" t="str">
        <f>IF(A464="","",INDEX(DIFFERENTIATION_UNMERGE_VD,MATCH(A464,DIFFERENTIATION_ID_DIFF,0)))</f>
        <v>Производство тепловой энергии. Некомбинированная выработка</v>
      </c>
      <c r="I464" s="2610"/>
      <c r="J464" s="2610"/>
      <c r="K464" s="2610"/>
      <c r="L464" s="2610"/>
      <c r="M464" s="2610"/>
      <c r="N464" s="2610"/>
      <c r="O464" s="2610"/>
      <c r="P464" s="2610"/>
      <c r="Q464" s="2610"/>
      <c r="R464" s="2610"/>
      <c r="S464" s="946"/>
      <c r="T464" s="943"/>
      <c r="U464" s="852"/>
      <c r="V464" s="852"/>
      <c r="W464" s="853"/>
      <c r="X464" s="853"/>
      <c r="Y464" s="853"/>
      <c r="Z464" s="853"/>
      <c r="AA464" s="854"/>
      <c r="AB464" s="855"/>
      <c r="AC464" s="2602"/>
      <c r="AD464" s="856"/>
      <c r="AE464" s="857" t="s">
        <v>22</v>
      </c>
      <c r="AF464" s="857"/>
      <c r="AG464" s="858" t="s">
        <v>709</v>
      </c>
      <c r="AH464" s="859">
        <v>3</v>
      </c>
      <c r="AI464" s="852"/>
      <c r="AJ464" s="852"/>
      <c r="AK464" s="852"/>
      <c r="AL464" s="852"/>
      <c r="AM464" s="852"/>
      <c r="AN464" s="852"/>
      <c r="AO464" s="852"/>
      <c r="AP464" s="852"/>
      <c r="AQ464" s="852"/>
      <c r="AR464" s="852"/>
      <c r="AS464" s="852"/>
      <c r="AT464" s="852"/>
      <c r="AU464" s="852"/>
      <c r="AV464" s="852"/>
      <c r="AW464" s="852"/>
      <c r="AX464" s="852"/>
      <c r="AY464" s="852"/>
      <c r="AZ464" s="852"/>
      <c r="BA464" s="852"/>
      <c r="BB464" s="852"/>
      <c r="BC464" s="852"/>
      <c r="BD464" s="852"/>
      <c r="BE464" s="852"/>
      <c r="BF464" s="852"/>
      <c r="BG464" s="852"/>
      <c r="BH464" s="852"/>
      <c r="BI464" s="852"/>
      <c r="BJ464" s="852"/>
      <c r="BK464" s="852"/>
      <c r="BL464" s="852"/>
      <c r="BM464" s="852"/>
      <c r="BN464" s="852"/>
      <c r="BO464" s="852"/>
      <c r="BP464" s="852"/>
      <c r="BQ464" s="852"/>
      <c r="BR464" s="852"/>
      <c r="BS464" s="852"/>
      <c r="BT464" s="852"/>
      <c r="BU464" s="852"/>
      <c r="BV464" s="853"/>
      <c r="BW464" s="853"/>
      <c r="BX464" s="853"/>
      <c r="BY464" s="853"/>
      <c r="BZ464" s="853"/>
      <c r="CA464" s="853"/>
      <c r="CB464" s="853"/>
      <c r="CC464" s="853"/>
      <c r="CD464" s="853"/>
      <c r="CE464" s="853"/>
      <c r="CF464" s="10251"/>
    </row>
    <row customHeight="1" ht="15" hidden="1">
      <c r="A465" s="850"/>
      <c r="B465" s="851"/>
      <c r="C465" s="851"/>
      <c r="D465" s="2806"/>
      <c r="E465" s="2604" t="s">
        <v>664</v>
      </c>
      <c r="F465" s="2605"/>
      <c r="G465" s="2606"/>
      <c r="H465" s="2610" t="str">
        <f>IF(A464="","",INDEX(DIFFERENTIATION_UNMERGE_AREA,MATCH(A464,DIFFERENTIATION_ID_DIFF,0)))</f>
        <v>Территория 2</v>
      </c>
      <c r="I465" s="2610"/>
      <c r="J465" s="2610"/>
      <c r="K465" s="2610"/>
      <c r="L465" s="2610"/>
      <c r="M465" s="2610"/>
      <c r="N465" s="2610"/>
      <c r="O465" s="2610"/>
      <c r="P465" s="2610"/>
      <c r="Q465" s="2610"/>
      <c r="R465" s="2610"/>
      <c r="S465" s="946"/>
      <c r="T465" s="943"/>
      <c r="U465" s="852"/>
      <c r="V465" s="852"/>
      <c r="W465" s="853"/>
      <c r="X465" s="853"/>
      <c r="Y465" s="853"/>
      <c r="Z465" s="853"/>
      <c r="AA465" s="854"/>
      <c r="AB465" s="855"/>
      <c r="AC465" s="2602"/>
      <c r="AD465" s="856"/>
      <c r="AE465" s="857"/>
      <c r="AF465" s="857"/>
      <c r="AG465" s="858"/>
      <c r="AH465" s="859"/>
      <c r="AI465" s="852"/>
      <c r="AJ465" s="852"/>
      <c r="AK465" s="852"/>
      <c r="AL465" s="852"/>
      <c r="AM465" s="852"/>
      <c r="AN465" s="852"/>
      <c r="AO465" s="852"/>
      <c r="AP465" s="852"/>
      <c r="AQ465" s="852"/>
      <c r="AR465" s="852"/>
      <c r="AS465" s="852"/>
      <c r="AT465" s="852"/>
      <c r="AU465" s="852"/>
      <c r="AV465" s="852"/>
      <c r="AW465" s="852"/>
      <c r="AX465" s="852"/>
      <c r="AY465" s="852"/>
      <c r="AZ465" s="852"/>
      <c r="BA465" s="852"/>
      <c r="BB465" s="852"/>
      <c r="BC465" s="852"/>
      <c r="BD465" s="852"/>
      <c r="BE465" s="852"/>
      <c r="BF465" s="852"/>
      <c r="BG465" s="852"/>
      <c r="BH465" s="852"/>
      <c r="BI465" s="852"/>
      <c r="BJ465" s="852"/>
      <c r="BK465" s="852"/>
      <c r="BL465" s="852"/>
      <c r="BM465" s="852"/>
      <c r="BN465" s="852"/>
      <c r="BO465" s="852"/>
      <c r="BP465" s="852"/>
      <c r="BQ465" s="852"/>
      <c r="BR465" s="852"/>
      <c r="BS465" s="852"/>
      <c r="BT465" s="852"/>
      <c r="BU465" s="852"/>
      <c r="BV465" s="853"/>
      <c r="BW465" s="853"/>
      <c r="BX465" s="853"/>
      <c r="BY465" s="853"/>
      <c r="BZ465" s="853"/>
      <c r="CA465" s="853"/>
      <c r="CB465" s="853"/>
      <c r="CC465" s="853"/>
      <c r="CD465" s="853"/>
      <c r="CE465" s="853"/>
      <c r="CF465" s="10251"/>
    </row>
    <row customHeight="1" ht="15" hidden="1">
      <c r="A466" s="850"/>
      <c r="B466" s="851"/>
      <c r="C466" s="851"/>
      <c r="D466" s="2806"/>
      <c r="E466" s="2604" t="s">
        <v>665</v>
      </c>
      <c r="F466" s="2605"/>
      <c r="G466" s="2606"/>
      <c r="H466" s="2610" t="str">
        <f>IF(A464="","",INDEX(DIFFERENTIATION_UNMERGE_SYSTEM,MATCH(A464,DIFFERENTIATION_ID_DIFF,0)))</f>
        <v>ДИБ</v>
      </c>
      <c r="I466" s="2610"/>
      <c r="J466" s="2610"/>
      <c r="K466" s="2610"/>
      <c r="L466" s="2610"/>
      <c r="M466" s="2610"/>
      <c r="N466" s="2610"/>
      <c r="O466" s="2610"/>
      <c r="P466" s="2610"/>
      <c r="Q466" s="2610"/>
      <c r="R466" s="2610"/>
      <c r="S466" s="946"/>
      <c r="T466" s="943"/>
      <c r="U466" s="852"/>
      <c r="V466" s="852"/>
      <c r="W466" s="853"/>
      <c r="X466" s="853"/>
      <c r="Y466" s="853"/>
      <c r="Z466" s="853"/>
      <c r="AA466" s="854"/>
      <c r="AB466" s="855"/>
      <c r="AC466" s="2602"/>
      <c r="AD466" s="856"/>
      <c r="AE466" s="857"/>
      <c r="AF466" s="857"/>
      <c r="AG466" s="858"/>
      <c r="AH466" s="859"/>
      <c r="AI466" s="852"/>
      <c r="AJ466" s="852"/>
      <c r="AK466" s="852"/>
      <c r="AL466" s="852"/>
      <c r="AM466" s="852"/>
      <c r="AN466" s="852"/>
      <c r="AO466" s="852"/>
      <c r="AP466" s="852"/>
      <c r="AQ466" s="852"/>
      <c r="AR466" s="852"/>
      <c r="AS466" s="852"/>
      <c r="AT466" s="852"/>
      <c r="AU466" s="852"/>
      <c r="AV466" s="852"/>
      <c r="AW466" s="852"/>
      <c r="AX466" s="852"/>
      <c r="AY466" s="852"/>
      <c r="AZ466" s="852"/>
      <c r="BA466" s="852"/>
      <c r="BB466" s="852"/>
      <c r="BC466" s="852"/>
      <c r="BD466" s="852"/>
      <c r="BE466" s="852"/>
      <c r="BF466" s="852"/>
      <c r="BG466" s="852"/>
      <c r="BH466" s="852"/>
      <c r="BI466" s="852"/>
      <c r="BJ466" s="852"/>
      <c r="BK466" s="852"/>
      <c r="BL466" s="852"/>
      <c r="BM466" s="852"/>
      <c r="BN466" s="852"/>
      <c r="BO466" s="852"/>
      <c r="BP466" s="852"/>
      <c r="BQ466" s="852"/>
      <c r="BR466" s="852"/>
      <c r="BS466" s="852"/>
      <c r="BT466" s="852"/>
      <c r="BU466" s="852"/>
      <c r="BV466" s="853"/>
      <c r="BW466" s="853"/>
      <c r="BX466" s="853"/>
      <c r="BY466" s="853"/>
      <c r="BZ466" s="853"/>
      <c r="CA466" s="853"/>
      <c r="CB466" s="853"/>
      <c r="CC466" s="853"/>
      <c r="CD466" s="853"/>
      <c r="CE466" s="853"/>
      <c r="CF466" s="10251"/>
    </row>
    <row customHeight="1" ht="24.75" hidden="1">
      <c r="A467" s="2033"/>
      <c r="B467" s="1387"/>
      <c r="C467" s="639"/>
      <c r="D467" s="2806"/>
      <c r="E467" s="2603" t="s">
        <v>710</v>
      </c>
      <c r="F467" s="2603"/>
      <c r="G467" s="2603"/>
      <c r="H467" s="2603"/>
      <c r="I467" s="2603"/>
      <c r="J467" s="2603"/>
      <c r="K467" s="2603"/>
      <c r="L467" s="2603"/>
      <c r="M467" s="2603"/>
      <c r="N467" s="2603"/>
      <c r="O467" s="2603"/>
      <c r="P467" s="2603"/>
      <c r="Q467" s="785">
        <f>SUMIF(T468:T469,"i",Q468:Q469)</f>
        <v>0</v>
      </c>
      <c r="R467" s="1244"/>
      <c r="S467" s="2025" t="s">
        <v>711</v>
      </c>
      <c r="T467" s="944" t="s">
        <v>712</v>
      </c>
      <c r="U467" s="2601">
        <v>1</v>
      </c>
      <c r="V467" s="2601" t="s">
        <v>675</v>
      </c>
      <c r="W467" s="1387"/>
      <c r="X467" s="1387"/>
      <c r="Y467" s="1387"/>
      <c r="Z467" s="1387"/>
      <c r="AA467" s="1863"/>
      <c r="AB467" s="1387"/>
      <c r="AC467" s="2602"/>
      <c r="AD467" s="856"/>
      <c r="AE467" s="1387"/>
      <c r="AF467" s="1387"/>
      <c r="AG467" s="1863"/>
      <c r="AH467" s="1863"/>
      <c r="AI467" s="1863"/>
      <c r="AJ467" s="1863"/>
      <c r="AK467" s="1863"/>
      <c r="AL467" s="1863"/>
      <c r="AM467" s="1863"/>
      <c r="AN467" s="1863"/>
      <c r="AO467" s="1863"/>
      <c r="AP467" s="1863"/>
      <c r="AQ467" s="1863"/>
      <c r="AR467" s="1863"/>
      <c r="AS467" s="1863"/>
      <c r="AT467" s="1863"/>
      <c r="AU467" s="1863"/>
      <c r="AV467" s="1863"/>
      <c r="AW467" s="1863"/>
      <c r="AX467" s="1863"/>
      <c r="AY467" s="1863"/>
      <c r="AZ467" s="1863"/>
      <c r="BA467" s="1863"/>
      <c r="BB467" s="1863"/>
      <c r="BC467" s="1863"/>
      <c r="BD467" s="1863"/>
      <c r="BE467" s="1863"/>
      <c r="BF467" s="1863"/>
      <c r="BG467" s="1863"/>
      <c r="BH467" s="1863"/>
      <c r="BI467" s="1863"/>
      <c r="BJ467" s="1863"/>
      <c r="BK467" s="1863"/>
      <c r="BL467" s="1863"/>
      <c r="BM467" s="1863"/>
      <c r="BN467" s="1863"/>
      <c r="BO467" s="1863"/>
      <c r="BP467" s="1863"/>
      <c r="BQ467" s="1863"/>
      <c r="BR467" s="1863"/>
      <c r="BS467" s="1863"/>
      <c r="BT467" s="1863"/>
      <c r="BU467" s="1863"/>
      <c r="BV467" s="1387"/>
      <c r="BW467" s="1387"/>
      <c r="BX467" s="1387"/>
      <c r="BY467" s="1387"/>
      <c r="BZ467" s="1387"/>
      <c r="CA467" s="1387"/>
      <c r="CB467" s="1387"/>
      <c r="CC467" s="1387"/>
      <c r="CD467" s="1387"/>
      <c r="CE467" s="1387"/>
      <c r="CF467" s="10251"/>
    </row>
    <row customHeight="1" ht="11.25" hidden="1">
      <c r="A468" s="2020"/>
      <c r="B468" s="1863"/>
      <c r="C468" s="1863"/>
      <c r="D468" s="2806"/>
      <c r="E468" s="862"/>
      <c r="F468" s="862">
        <v>0</v>
      </c>
      <c r="G468" s="862"/>
      <c r="H468" s="862"/>
      <c r="I468" s="862"/>
      <c r="J468" s="862"/>
      <c r="K468" s="862"/>
      <c r="L468" s="862"/>
      <c r="M468" s="862"/>
      <c r="N468" s="862"/>
      <c r="O468" s="862"/>
      <c r="P468" s="862"/>
      <c r="Q468" s="862"/>
      <c r="R468" s="862"/>
      <c r="S468" s="863"/>
      <c r="T468" s="945"/>
      <c r="U468" s="2601"/>
      <c r="V468" s="2601"/>
      <c r="W468" s="1863"/>
      <c r="X468" s="1863"/>
      <c r="Y468" s="1863"/>
      <c r="Z468" s="1863"/>
      <c r="AA468" s="1863"/>
      <c r="AB468" s="1387"/>
      <c r="AC468" s="2602"/>
      <c r="AD468" s="856"/>
      <c r="AE468" s="1387"/>
      <c r="AF468" s="1387"/>
      <c r="AG468" s="1863"/>
      <c r="AH468" s="1863"/>
      <c r="AI468" s="1863"/>
      <c r="AJ468" s="1863"/>
      <c r="AK468" s="1863"/>
      <c r="AL468" s="1863"/>
      <c r="AM468" s="1863"/>
      <c r="AN468" s="1863"/>
      <c r="AO468" s="1863"/>
      <c r="AP468" s="1863"/>
      <c r="AQ468" s="1863"/>
      <c r="AR468" s="1863"/>
      <c r="AS468" s="1863"/>
      <c r="AT468" s="1863"/>
      <c r="AU468" s="1863"/>
      <c r="AV468" s="1863"/>
      <c r="AW468" s="1863"/>
      <c r="AX468" s="1863"/>
      <c r="AY468" s="1863"/>
      <c r="AZ468" s="1863"/>
      <c r="BA468" s="1863"/>
      <c r="BB468" s="1863"/>
      <c r="BC468" s="1863"/>
      <c r="BD468" s="1863"/>
      <c r="BE468" s="1863"/>
      <c r="BF468" s="1863"/>
      <c r="BG468" s="1863"/>
      <c r="BH468" s="1863"/>
      <c r="BI468" s="1863"/>
      <c r="BJ468" s="1863"/>
      <c r="BK468" s="1863"/>
      <c r="BL468" s="1863"/>
      <c r="BM468" s="1863"/>
      <c r="BN468" s="1863"/>
      <c r="BO468" s="1863"/>
      <c r="BP468" s="1863"/>
      <c r="BQ468" s="1863"/>
      <c r="BR468" s="1863"/>
      <c r="BS468" s="1863"/>
      <c r="BT468" s="1863"/>
      <c r="BU468" s="1863"/>
      <c r="BV468" s="1863"/>
      <c r="BW468" s="1863"/>
      <c r="BX468" s="1863"/>
      <c r="BY468" s="1863"/>
      <c r="BZ468" s="1863"/>
      <c r="CA468" s="1863"/>
      <c r="CB468" s="1863"/>
      <c r="CC468" s="1863"/>
      <c r="CD468" s="1863"/>
      <c r="CE468" s="1863"/>
      <c r="CF468" s="10251"/>
    </row>
    <row customHeight="1" ht="11.25" hidden="1">
      <c r="A469" s="2033"/>
      <c r="B469" s="1387"/>
      <c r="C469" s="639"/>
      <c r="D469" s="2806"/>
      <c r="E469" s="876" t="s">
        <v>22</v>
      </c>
      <c r="F469" s="1395" t="s">
        <v>22</v>
      </c>
      <c r="G469" s="1395" t="s">
        <v>715</v>
      </c>
      <c r="H469" s="878" t="s">
        <v>22</v>
      </c>
      <c r="I469" s="878"/>
      <c r="J469" s="878"/>
      <c r="K469" s="878"/>
      <c r="L469" s="878"/>
      <c r="M469" s="878"/>
      <c r="N469" s="878"/>
      <c r="O469" s="878"/>
      <c r="P469" s="878"/>
      <c r="Q469" s="878"/>
      <c r="R469" s="879"/>
      <c r="S469" s="880"/>
      <c r="T469" s="945"/>
      <c r="U469" s="2601"/>
      <c r="V469" s="2601"/>
      <c r="W469" s="1387"/>
      <c r="X469" s="1387"/>
      <c r="Y469" s="1387"/>
      <c r="Z469" s="1387"/>
      <c r="AA469" s="1863"/>
      <c r="AB469" s="1387"/>
      <c r="AC469" s="2602"/>
      <c r="AD469" s="856"/>
      <c r="AE469" s="1387"/>
      <c r="AF469" s="1387"/>
      <c r="AG469" s="1863"/>
      <c r="AH469" s="1863"/>
      <c r="AI469" s="1863"/>
      <c r="AJ469" s="1863"/>
      <c r="AK469" s="1863"/>
      <c r="AL469" s="1863"/>
      <c r="AM469" s="1863"/>
      <c r="AN469" s="1863"/>
      <c r="AO469" s="1863"/>
      <c r="AP469" s="1863"/>
      <c r="AQ469" s="1863"/>
      <c r="AR469" s="1863"/>
      <c r="AS469" s="1863"/>
      <c r="AT469" s="1863"/>
      <c r="AU469" s="1863"/>
      <c r="AV469" s="1863"/>
      <c r="AW469" s="1863"/>
      <c r="AX469" s="1863"/>
      <c r="AY469" s="1863"/>
      <c r="AZ469" s="1863"/>
      <c r="BA469" s="1863"/>
      <c r="BB469" s="1863"/>
      <c r="BC469" s="1863"/>
      <c r="BD469" s="1863"/>
      <c r="BE469" s="1863"/>
      <c r="BF469" s="1863"/>
      <c r="BG469" s="1863"/>
      <c r="BH469" s="1863"/>
      <c r="BI469" s="1863"/>
      <c r="BJ469" s="1863"/>
      <c r="BK469" s="1863"/>
      <c r="BL469" s="1863"/>
      <c r="BM469" s="1863"/>
      <c r="BN469" s="1863"/>
      <c r="BO469" s="1863"/>
      <c r="BP469" s="1863"/>
      <c r="BQ469" s="1863"/>
      <c r="BR469" s="1863"/>
      <c r="BS469" s="1863"/>
      <c r="BT469" s="1863"/>
      <c r="BU469" s="1863"/>
      <c r="BV469" s="1387"/>
      <c r="BW469" s="1387"/>
      <c r="BX469" s="1387"/>
      <c r="BY469" s="1387"/>
      <c r="BZ469" s="1387"/>
      <c r="CA469" s="1387"/>
      <c r="CB469" s="1387"/>
      <c r="CC469" s="1387"/>
      <c r="CD469" s="1387"/>
      <c r="CE469" s="1387"/>
      <c r="CF469" s="10251"/>
    </row>
    <row customHeight="1" ht="5.25" hidden="1">
      <c r="A470" s="2020"/>
      <c r="B470" s="1863"/>
      <c r="C470" s="1863"/>
      <c r="D470" s="2806"/>
      <c r="E470" s="1266"/>
      <c r="F470" s="1266"/>
      <c r="G470" s="1266"/>
      <c r="H470" s="1266"/>
      <c r="I470" s="1266"/>
      <c r="J470" s="1266"/>
      <c r="K470" s="1266"/>
      <c r="L470" s="1266"/>
      <c r="M470" s="1266"/>
      <c r="N470" s="1266"/>
      <c r="O470" s="1266"/>
      <c r="P470" s="1266"/>
      <c r="Q470" s="1267"/>
      <c r="R470" s="1268"/>
      <c r="S470" s="1269"/>
      <c r="T470" s="944" t="s">
        <v>712</v>
      </c>
      <c r="U470" s="2601">
        <v>1</v>
      </c>
      <c r="V470" s="2601" t="s">
        <v>675</v>
      </c>
      <c r="W470" s="1863"/>
      <c r="X470" s="1863"/>
      <c r="Y470" s="1863"/>
      <c r="Z470" s="1863"/>
      <c r="AA470" s="1863"/>
      <c r="AB470" s="1863"/>
      <c r="AC470" s="1264"/>
      <c r="AD470" s="1265"/>
      <c r="AE470" s="1863"/>
      <c r="AF470" s="1863"/>
      <c r="AG470" s="1863"/>
      <c r="AH470" s="1863"/>
      <c r="AI470" s="1863"/>
      <c r="AJ470" s="1863"/>
      <c r="AK470" s="1863"/>
      <c r="AL470" s="1863"/>
      <c r="AM470" s="1863"/>
      <c r="AN470" s="1863"/>
      <c r="AO470" s="1863"/>
      <c r="AP470" s="1863"/>
      <c r="AQ470" s="1863"/>
      <c r="AR470" s="1863"/>
      <c r="AS470" s="1863"/>
      <c r="AT470" s="1863"/>
      <c r="AU470" s="1863"/>
      <c r="AV470" s="1863"/>
      <c r="AW470" s="1863"/>
      <c r="AX470" s="1863"/>
      <c r="AY470" s="1863"/>
      <c r="AZ470" s="1863"/>
      <c r="BA470" s="1863"/>
      <c r="BB470" s="1863"/>
      <c r="BC470" s="1863"/>
      <c r="BD470" s="1863"/>
      <c r="BE470" s="1863"/>
      <c r="BF470" s="1863"/>
      <c r="BG470" s="1863"/>
      <c r="BH470" s="1863"/>
      <c r="BI470" s="1863"/>
      <c r="BJ470" s="1863"/>
      <c r="BK470" s="1863"/>
      <c r="BL470" s="1863"/>
      <c r="BM470" s="1863"/>
      <c r="BN470" s="1863"/>
      <c r="BO470" s="1863"/>
      <c r="BP470" s="1863"/>
      <c r="BQ470" s="1863"/>
      <c r="BR470" s="1863"/>
      <c r="BS470" s="1863"/>
      <c r="BT470" s="1863"/>
      <c r="BU470" s="1863"/>
      <c r="BV470" s="1863"/>
      <c r="BW470" s="1863"/>
      <c r="BX470" s="1863"/>
      <c r="BY470" s="1863"/>
      <c r="BZ470" s="1863"/>
      <c r="CA470" s="1863"/>
      <c r="CB470" s="1863"/>
      <c r="CC470" s="1863"/>
      <c r="CD470" s="1863"/>
      <c r="CE470" s="1863"/>
      <c r="CF470" s="10252"/>
    </row>
    <row customHeight="1" ht="5.25" hidden="1">
      <c r="A471" s="2020"/>
      <c r="B471" s="1863"/>
      <c r="C471" s="1863"/>
      <c r="D471" s="2806"/>
      <c r="E471" s="862"/>
      <c r="F471" s="862"/>
      <c r="G471" s="862"/>
      <c r="H471" s="862"/>
      <c r="I471" s="862"/>
      <c r="J471" s="862"/>
      <c r="K471" s="862"/>
      <c r="L471" s="862"/>
      <c r="M471" s="862"/>
      <c r="N471" s="862"/>
      <c r="O471" s="862"/>
      <c r="P471" s="862"/>
      <c r="Q471" s="862"/>
      <c r="R471" s="862"/>
      <c r="S471" s="863"/>
      <c r="T471" s="945"/>
      <c r="U471" s="2601"/>
      <c r="V471" s="2601"/>
      <c r="W471" s="1863"/>
      <c r="X471" s="1863"/>
      <c r="Y471" s="1863"/>
      <c r="Z471" s="1863"/>
      <c r="AA471" s="1863"/>
      <c r="AB471" s="1863"/>
      <c r="AC471" s="1264"/>
      <c r="AD471" s="1265"/>
      <c r="AE471" s="1863"/>
      <c r="AF471" s="1863"/>
      <c r="AG471" s="1863"/>
      <c r="AH471" s="1863"/>
      <c r="AI471" s="1863"/>
      <c r="AJ471" s="1863"/>
      <c r="AK471" s="1863"/>
      <c r="AL471" s="1863"/>
      <c r="AM471" s="1863"/>
      <c r="AN471" s="1863"/>
      <c r="AO471" s="1863"/>
      <c r="AP471" s="1863"/>
      <c r="AQ471" s="1863"/>
      <c r="AR471" s="1863"/>
      <c r="AS471" s="1863"/>
      <c r="AT471" s="1863"/>
      <c r="AU471" s="1863"/>
      <c r="AV471" s="1863"/>
      <c r="AW471" s="1863"/>
      <c r="AX471" s="1863"/>
      <c r="AY471" s="1863"/>
      <c r="AZ471" s="1863"/>
      <c r="BA471" s="1863"/>
      <c r="BB471" s="1863"/>
      <c r="BC471" s="1863"/>
      <c r="BD471" s="1863"/>
      <c r="BE471" s="1863"/>
      <c r="BF471" s="1863"/>
      <c r="BG471" s="1863"/>
      <c r="BH471" s="1863"/>
      <c r="BI471" s="1863"/>
      <c r="BJ471" s="1863"/>
      <c r="BK471" s="1863"/>
      <c r="BL471" s="1863"/>
      <c r="BM471" s="1863"/>
      <c r="BN471" s="1863"/>
      <c r="BO471" s="1863"/>
      <c r="BP471" s="1863"/>
      <c r="BQ471" s="1863"/>
      <c r="BR471" s="1863"/>
      <c r="BS471" s="1863"/>
      <c r="BT471" s="1863"/>
      <c r="BU471" s="1863"/>
      <c r="BV471" s="1863"/>
      <c r="BW471" s="1863"/>
      <c r="BX471" s="1863"/>
      <c r="BY471" s="1863"/>
      <c r="BZ471" s="1863"/>
      <c r="CA471" s="1863"/>
      <c r="CB471" s="1863"/>
      <c r="CC471" s="1863"/>
      <c r="CD471" s="1863"/>
      <c r="CE471" s="1863"/>
      <c r="CF471" s="10252"/>
    </row>
    <row customHeight="1" ht="5.25" hidden="1">
      <c r="A472" s="2020"/>
      <c r="B472" s="1863"/>
      <c r="C472" s="1863"/>
      <c r="D472" s="2807"/>
      <c r="E472" s="1270"/>
      <c r="F472" s="1271"/>
      <c r="G472" s="1271"/>
      <c r="H472" s="1272"/>
      <c r="I472" s="1272"/>
      <c r="J472" s="1272"/>
      <c r="K472" s="1272"/>
      <c r="L472" s="1272"/>
      <c r="M472" s="1272"/>
      <c r="N472" s="1272"/>
      <c r="O472" s="1272"/>
      <c r="P472" s="1272"/>
      <c r="Q472" s="1272"/>
      <c r="R472" s="1173"/>
      <c r="S472" s="1273"/>
      <c r="T472" s="945"/>
      <c r="U472" s="2601"/>
      <c r="V472" s="2601"/>
      <c r="W472" s="1863"/>
      <c r="X472" s="1863"/>
      <c r="Y472" s="1863"/>
      <c r="Z472" s="1863"/>
      <c r="AA472" s="1863"/>
      <c r="AB472" s="1863"/>
      <c r="AC472" s="1264"/>
      <c r="AD472" s="1265"/>
      <c r="AE472" s="1863"/>
      <c r="AF472" s="1863"/>
      <c r="AG472" s="1863"/>
      <c r="AH472" s="1863"/>
      <c r="AI472" s="1863"/>
      <c r="AJ472" s="1863"/>
      <c r="AK472" s="1863"/>
      <c r="AL472" s="1863"/>
      <c r="AM472" s="1863"/>
      <c r="AN472" s="1863"/>
      <c r="AO472" s="1863"/>
      <c r="AP472" s="1863"/>
      <c r="AQ472" s="1863"/>
      <c r="AR472" s="1863"/>
      <c r="AS472" s="1863"/>
      <c r="AT472" s="1863"/>
      <c r="AU472" s="1863"/>
      <c r="AV472" s="1863"/>
      <c r="AW472" s="1863"/>
      <c r="AX472" s="1863"/>
      <c r="AY472" s="1863"/>
      <c r="AZ472" s="1863"/>
      <c r="BA472" s="1863"/>
      <c r="BB472" s="1863"/>
      <c r="BC472" s="1863"/>
      <c r="BD472" s="1863"/>
      <c r="BE472" s="1863"/>
      <c r="BF472" s="1863"/>
      <c r="BG472" s="1863"/>
      <c r="BH472" s="1863"/>
      <c r="BI472" s="1863"/>
      <c r="BJ472" s="1863"/>
      <c r="BK472" s="1863"/>
      <c r="BL472" s="1863"/>
      <c r="BM472" s="1863"/>
      <c r="BN472" s="1863"/>
      <c r="BO472" s="1863"/>
      <c r="BP472" s="1863"/>
      <c r="BQ472" s="1863"/>
      <c r="BR472" s="1863"/>
      <c r="BS472" s="1863"/>
      <c r="BT472" s="1863"/>
      <c r="BU472" s="1863"/>
      <c r="BV472" s="1863"/>
      <c r="BW472" s="1863"/>
      <c r="BX472" s="1863"/>
      <c r="BY472" s="1863"/>
      <c r="BZ472" s="1863"/>
      <c r="CA472" s="1863"/>
      <c r="CB472" s="1863"/>
      <c r="CC472" s="1863"/>
      <c r="CD472" s="1863"/>
      <c r="CE472" s="1863"/>
      <c r="CF472" s="10252"/>
    </row>
    <row customHeight="1" ht="15" hidden="1">
      <c r="A473" s="850" t="s">
        <v>186</v>
      </c>
      <c r="B473" s="851"/>
      <c r="C473" s="851" t="s">
        <v>22</v>
      </c>
      <c r="D473" s="2805" t="s">
        <v>765</v>
      </c>
      <c r="E473" s="2604" t="s">
        <v>111</v>
      </c>
      <c r="F473" s="2605"/>
      <c r="G473" s="2606"/>
      <c r="H473" s="2610" t="str">
        <f>IF(A473="","",INDEX(DIFFERENTIATION_UNMERGE_VD,MATCH(A473,DIFFERENTIATION_ID_DIFF,0)))</f>
        <v>Производство тепловой энергии. Некомбинированная выработка</v>
      </c>
      <c r="I473" s="2610"/>
      <c r="J473" s="2610"/>
      <c r="K473" s="2610"/>
      <c r="L473" s="2610"/>
      <c r="M473" s="2610"/>
      <c r="N473" s="2610"/>
      <c r="O473" s="2610"/>
      <c r="P473" s="2610"/>
      <c r="Q473" s="2610"/>
      <c r="R473" s="2610"/>
      <c r="S473" s="946"/>
      <c r="T473" s="943"/>
      <c r="U473" s="852"/>
      <c r="V473" s="852"/>
      <c r="W473" s="853"/>
      <c r="X473" s="853"/>
      <c r="Y473" s="853"/>
      <c r="Z473" s="853"/>
      <c r="AA473" s="854"/>
      <c r="AB473" s="855"/>
      <c r="AC473" s="2602"/>
      <c r="AD473" s="856"/>
      <c r="AE473" s="857" t="s">
        <v>22</v>
      </c>
      <c r="AF473" s="857"/>
      <c r="AG473" s="858" t="s">
        <v>709</v>
      </c>
      <c r="AH473" s="859">
        <v>3</v>
      </c>
      <c r="AI473" s="852"/>
      <c r="AJ473" s="852"/>
      <c r="AK473" s="852"/>
      <c r="AL473" s="852"/>
      <c r="AM473" s="852"/>
      <c r="AN473" s="852"/>
      <c r="AO473" s="852"/>
      <c r="AP473" s="852"/>
      <c r="AQ473" s="852"/>
      <c r="AR473" s="852"/>
      <c r="AS473" s="852"/>
      <c r="AT473" s="852"/>
      <c r="AU473" s="852"/>
      <c r="AV473" s="852"/>
      <c r="AW473" s="852"/>
      <c r="AX473" s="852"/>
      <c r="AY473" s="852"/>
      <c r="AZ473" s="852"/>
      <c r="BA473" s="852"/>
      <c r="BB473" s="852"/>
      <c r="BC473" s="852"/>
      <c r="BD473" s="852"/>
      <c r="BE473" s="852"/>
      <c r="BF473" s="852"/>
      <c r="BG473" s="852"/>
      <c r="BH473" s="852"/>
      <c r="BI473" s="852"/>
      <c r="BJ473" s="852"/>
      <c r="BK473" s="852"/>
      <c r="BL473" s="852"/>
      <c r="BM473" s="852"/>
      <c r="BN473" s="852"/>
      <c r="BO473" s="852"/>
      <c r="BP473" s="852"/>
      <c r="BQ473" s="852"/>
      <c r="BR473" s="852"/>
      <c r="BS473" s="852"/>
      <c r="BT473" s="852"/>
      <c r="BU473" s="852"/>
      <c r="BV473" s="853"/>
      <c r="BW473" s="853"/>
      <c r="BX473" s="853"/>
      <c r="BY473" s="853"/>
      <c r="BZ473" s="853"/>
      <c r="CA473" s="853"/>
      <c r="CB473" s="853"/>
      <c r="CC473" s="853"/>
      <c r="CD473" s="853"/>
      <c r="CE473" s="853"/>
      <c r="CF473" s="10251"/>
    </row>
    <row customHeight="1" ht="15" hidden="1">
      <c r="A474" s="850"/>
      <c r="B474" s="851"/>
      <c r="C474" s="851"/>
      <c r="D474" s="2806"/>
      <c r="E474" s="2604" t="s">
        <v>664</v>
      </c>
      <c r="F474" s="2605"/>
      <c r="G474" s="2606"/>
      <c r="H474" s="2610" t="str">
        <f>IF(A473="","",INDEX(DIFFERENTIATION_UNMERGE_AREA,MATCH(A473,DIFFERENTIATION_ID_DIFF,0)))</f>
        <v>Территория 2</v>
      </c>
      <c r="I474" s="2610"/>
      <c r="J474" s="2610"/>
      <c r="K474" s="2610"/>
      <c r="L474" s="2610"/>
      <c r="M474" s="2610"/>
      <c r="N474" s="2610"/>
      <c r="O474" s="2610"/>
      <c r="P474" s="2610"/>
      <c r="Q474" s="2610"/>
      <c r="R474" s="2610"/>
      <c r="S474" s="946"/>
      <c r="T474" s="943"/>
      <c r="U474" s="852"/>
      <c r="V474" s="852"/>
      <c r="W474" s="853"/>
      <c r="X474" s="853"/>
      <c r="Y474" s="853"/>
      <c r="Z474" s="853"/>
      <c r="AA474" s="854"/>
      <c r="AB474" s="855"/>
      <c r="AC474" s="2602"/>
      <c r="AD474" s="856"/>
      <c r="AE474" s="857"/>
      <c r="AF474" s="857"/>
      <c r="AG474" s="858"/>
      <c r="AH474" s="859"/>
      <c r="AI474" s="852"/>
      <c r="AJ474" s="852"/>
      <c r="AK474" s="852"/>
      <c r="AL474" s="852"/>
      <c r="AM474" s="852"/>
      <c r="AN474" s="852"/>
      <c r="AO474" s="852"/>
      <c r="AP474" s="852"/>
      <c r="AQ474" s="852"/>
      <c r="AR474" s="852"/>
      <c r="AS474" s="852"/>
      <c r="AT474" s="852"/>
      <c r="AU474" s="852"/>
      <c r="AV474" s="852"/>
      <c r="AW474" s="852"/>
      <c r="AX474" s="852"/>
      <c r="AY474" s="852"/>
      <c r="AZ474" s="852"/>
      <c r="BA474" s="852"/>
      <c r="BB474" s="852"/>
      <c r="BC474" s="852"/>
      <c r="BD474" s="852"/>
      <c r="BE474" s="852"/>
      <c r="BF474" s="852"/>
      <c r="BG474" s="852"/>
      <c r="BH474" s="852"/>
      <c r="BI474" s="852"/>
      <c r="BJ474" s="852"/>
      <c r="BK474" s="852"/>
      <c r="BL474" s="852"/>
      <c r="BM474" s="852"/>
      <c r="BN474" s="852"/>
      <c r="BO474" s="852"/>
      <c r="BP474" s="852"/>
      <c r="BQ474" s="852"/>
      <c r="BR474" s="852"/>
      <c r="BS474" s="852"/>
      <c r="BT474" s="852"/>
      <c r="BU474" s="852"/>
      <c r="BV474" s="853"/>
      <c r="BW474" s="853"/>
      <c r="BX474" s="853"/>
      <c r="BY474" s="853"/>
      <c r="BZ474" s="853"/>
      <c r="CA474" s="853"/>
      <c r="CB474" s="853"/>
      <c r="CC474" s="853"/>
      <c r="CD474" s="853"/>
      <c r="CE474" s="853"/>
      <c r="CF474" s="10251"/>
    </row>
    <row customHeight="1" ht="15" hidden="1">
      <c r="A475" s="850"/>
      <c r="B475" s="851"/>
      <c r="C475" s="851"/>
      <c r="D475" s="2806"/>
      <c r="E475" s="2604" t="s">
        <v>665</v>
      </c>
      <c r="F475" s="2605"/>
      <c r="G475" s="2606"/>
      <c r="H475" s="2610" t="str">
        <f>IF(A473="","",INDEX(DIFFERENTIATION_UNMERGE_SYSTEM,MATCH(A473,DIFFERENTIATION_ID_DIFF,0)))</f>
        <v>ИЗО</v>
      </c>
      <c r="I475" s="2610"/>
      <c r="J475" s="2610"/>
      <c r="K475" s="2610"/>
      <c r="L475" s="2610"/>
      <c r="M475" s="2610"/>
      <c r="N475" s="2610"/>
      <c r="O475" s="2610"/>
      <c r="P475" s="2610"/>
      <c r="Q475" s="2610"/>
      <c r="R475" s="2610"/>
      <c r="S475" s="946"/>
      <c r="T475" s="943"/>
      <c r="U475" s="852"/>
      <c r="V475" s="852"/>
      <c r="W475" s="853"/>
      <c r="X475" s="853"/>
      <c r="Y475" s="853"/>
      <c r="Z475" s="853"/>
      <c r="AA475" s="854"/>
      <c r="AB475" s="855"/>
      <c r="AC475" s="2602"/>
      <c r="AD475" s="856"/>
      <c r="AE475" s="857"/>
      <c r="AF475" s="857"/>
      <c r="AG475" s="858"/>
      <c r="AH475" s="859"/>
      <c r="AI475" s="852"/>
      <c r="AJ475" s="852"/>
      <c r="AK475" s="852"/>
      <c r="AL475" s="852"/>
      <c r="AM475" s="852"/>
      <c r="AN475" s="852"/>
      <c r="AO475" s="852"/>
      <c r="AP475" s="852"/>
      <c r="AQ475" s="852"/>
      <c r="AR475" s="852"/>
      <c r="AS475" s="852"/>
      <c r="AT475" s="852"/>
      <c r="AU475" s="852"/>
      <c r="AV475" s="852"/>
      <c r="AW475" s="852"/>
      <c r="AX475" s="852"/>
      <c r="AY475" s="852"/>
      <c r="AZ475" s="852"/>
      <c r="BA475" s="852"/>
      <c r="BB475" s="852"/>
      <c r="BC475" s="852"/>
      <c r="BD475" s="852"/>
      <c r="BE475" s="852"/>
      <c r="BF475" s="852"/>
      <c r="BG475" s="852"/>
      <c r="BH475" s="852"/>
      <c r="BI475" s="852"/>
      <c r="BJ475" s="852"/>
      <c r="BK475" s="852"/>
      <c r="BL475" s="852"/>
      <c r="BM475" s="852"/>
      <c r="BN475" s="852"/>
      <c r="BO475" s="852"/>
      <c r="BP475" s="852"/>
      <c r="BQ475" s="852"/>
      <c r="BR475" s="852"/>
      <c r="BS475" s="852"/>
      <c r="BT475" s="852"/>
      <c r="BU475" s="852"/>
      <c r="BV475" s="853"/>
      <c r="BW475" s="853"/>
      <c r="BX475" s="853"/>
      <c r="BY475" s="853"/>
      <c r="BZ475" s="853"/>
      <c r="CA475" s="853"/>
      <c r="CB475" s="853"/>
      <c r="CC475" s="853"/>
      <c r="CD475" s="853"/>
      <c r="CE475" s="853"/>
      <c r="CF475" s="10251"/>
    </row>
    <row customHeight="1" ht="24.75" hidden="1">
      <c r="A476" s="2033"/>
      <c r="B476" s="1387"/>
      <c r="C476" s="639"/>
      <c r="D476" s="2806"/>
      <c r="E476" s="2603" t="s">
        <v>710</v>
      </c>
      <c r="F476" s="2603"/>
      <c r="G476" s="2603"/>
      <c r="H476" s="2603"/>
      <c r="I476" s="2603"/>
      <c r="J476" s="2603"/>
      <c r="K476" s="2603"/>
      <c r="L476" s="2603"/>
      <c r="M476" s="2603"/>
      <c r="N476" s="2603"/>
      <c r="O476" s="2603"/>
      <c r="P476" s="2603"/>
      <c r="Q476" s="785">
        <f>SUMIF(T477:T478,"i",Q477:Q478)</f>
        <v>0</v>
      </c>
      <c r="R476" s="1244"/>
      <c r="S476" s="2025" t="s">
        <v>711</v>
      </c>
      <c r="T476" s="944" t="s">
        <v>712</v>
      </c>
      <c r="U476" s="2601">
        <v>1</v>
      </c>
      <c r="V476" s="2601" t="s">
        <v>675</v>
      </c>
      <c r="W476" s="1387"/>
      <c r="X476" s="1387"/>
      <c r="Y476" s="1387"/>
      <c r="Z476" s="1387"/>
      <c r="AA476" s="1863"/>
      <c r="AB476" s="1387"/>
      <c r="AC476" s="2602"/>
      <c r="AD476" s="856"/>
      <c r="AE476" s="1387"/>
      <c r="AF476" s="1387"/>
      <c r="AG476" s="1863"/>
      <c r="AH476" s="1863"/>
      <c r="AI476" s="1863"/>
      <c r="AJ476" s="1863"/>
      <c r="AK476" s="1863"/>
      <c r="AL476" s="1863"/>
      <c r="AM476" s="1863"/>
      <c r="AN476" s="1863"/>
      <c r="AO476" s="1863"/>
      <c r="AP476" s="1863"/>
      <c r="AQ476" s="1863"/>
      <c r="AR476" s="1863"/>
      <c r="AS476" s="1863"/>
      <c r="AT476" s="1863"/>
      <c r="AU476" s="1863"/>
      <c r="AV476" s="1863"/>
      <c r="AW476" s="1863"/>
      <c r="AX476" s="1863"/>
      <c r="AY476" s="1863"/>
      <c r="AZ476" s="1863"/>
      <c r="BA476" s="1863"/>
      <c r="BB476" s="1863"/>
      <c r="BC476" s="1863"/>
      <c r="BD476" s="1863"/>
      <c r="BE476" s="1863"/>
      <c r="BF476" s="1863"/>
      <c r="BG476" s="1863"/>
      <c r="BH476" s="1863"/>
      <c r="BI476" s="1863"/>
      <c r="BJ476" s="1863"/>
      <c r="BK476" s="1863"/>
      <c r="BL476" s="1863"/>
      <c r="BM476" s="1863"/>
      <c r="BN476" s="1863"/>
      <c r="BO476" s="1863"/>
      <c r="BP476" s="1863"/>
      <c r="BQ476" s="1863"/>
      <c r="BR476" s="1863"/>
      <c r="BS476" s="1863"/>
      <c r="BT476" s="1863"/>
      <c r="BU476" s="1863"/>
      <c r="BV476" s="1387"/>
      <c r="BW476" s="1387"/>
      <c r="BX476" s="1387"/>
      <c r="BY476" s="1387"/>
      <c r="BZ476" s="1387"/>
      <c r="CA476" s="1387"/>
      <c r="CB476" s="1387"/>
      <c r="CC476" s="1387"/>
      <c r="CD476" s="1387"/>
      <c r="CE476" s="1387"/>
      <c r="CF476" s="10251"/>
    </row>
    <row customHeight="1" ht="11.25" hidden="1">
      <c r="A477" s="2020"/>
      <c r="B477" s="1863"/>
      <c r="C477" s="1863"/>
      <c r="D477" s="2806"/>
      <c r="E477" s="862"/>
      <c r="F477" s="862">
        <v>0</v>
      </c>
      <c r="G477" s="862"/>
      <c r="H477" s="862"/>
      <c r="I477" s="862"/>
      <c r="J477" s="862"/>
      <c r="K477" s="862"/>
      <c r="L477" s="862"/>
      <c r="M477" s="862"/>
      <c r="N477" s="862"/>
      <c r="O477" s="862"/>
      <c r="P477" s="862"/>
      <c r="Q477" s="862"/>
      <c r="R477" s="862"/>
      <c r="S477" s="863"/>
      <c r="T477" s="945"/>
      <c r="U477" s="2601"/>
      <c r="V477" s="2601"/>
      <c r="W477" s="1863"/>
      <c r="X477" s="1863"/>
      <c r="Y477" s="1863"/>
      <c r="Z477" s="1863"/>
      <c r="AA477" s="1863"/>
      <c r="AB477" s="1387"/>
      <c r="AC477" s="2602"/>
      <c r="AD477" s="856"/>
      <c r="AE477" s="1387"/>
      <c r="AF477" s="1387"/>
      <c r="AG477" s="1863"/>
      <c r="AH477" s="1863"/>
      <c r="AI477" s="1863"/>
      <c r="AJ477" s="1863"/>
      <c r="AK477" s="1863"/>
      <c r="AL477" s="1863"/>
      <c r="AM477" s="1863"/>
      <c r="AN477" s="1863"/>
      <c r="AO477" s="1863"/>
      <c r="AP477" s="1863"/>
      <c r="AQ477" s="1863"/>
      <c r="AR477" s="1863"/>
      <c r="AS477" s="1863"/>
      <c r="AT477" s="1863"/>
      <c r="AU477" s="1863"/>
      <c r="AV477" s="1863"/>
      <c r="AW477" s="1863"/>
      <c r="AX477" s="1863"/>
      <c r="AY477" s="1863"/>
      <c r="AZ477" s="1863"/>
      <c r="BA477" s="1863"/>
      <c r="BB477" s="1863"/>
      <c r="BC477" s="1863"/>
      <c r="BD477" s="1863"/>
      <c r="BE477" s="1863"/>
      <c r="BF477" s="1863"/>
      <c r="BG477" s="1863"/>
      <c r="BH477" s="1863"/>
      <c r="BI477" s="1863"/>
      <c r="BJ477" s="1863"/>
      <c r="BK477" s="1863"/>
      <c r="BL477" s="1863"/>
      <c r="BM477" s="1863"/>
      <c r="BN477" s="1863"/>
      <c r="BO477" s="1863"/>
      <c r="BP477" s="1863"/>
      <c r="BQ477" s="1863"/>
      <c r="BR477" s="1863"/>
      <c r="BS477" s="1863"/>
      <c r="BT477" s="1863"/>
      <c r="BU477" s="1863"/>
      <c r="BV477" s="1863"/>
      <c r="BW477" s="1863"/>
      <c r="BX477" s="1863"/>
      <c r="BY477" s="1863"/>
      <c r="BZ477" s="1863"/>
      <c r="CA477" s="1863"/>
      <c r="CB477" s="1863"/>
      <c r="CC477" s="1863"/>
      <c r="CD477" s="1863"/>
      <c r="CE477" s="1863"/>
      <c r="CF477" s="10251"/>
    </row>
    <row customHeight="1" ht="11.25" hidden="1">
      <c r="A478" s="2033"/>
      <c r="B478" s="1387"/>
      <c r="C478" s="639"/>
      <c r="D478" s="2806"/>
      <c r="E478" s="876" t="s">
        <v>22</v>
      </c>
      <c r="F478" s="1395" t="s">
        <v>22</v>
      </c>
      <c r="G478" s="1395" t="s">
        <v>715</v>
      </c>
      <c r="H478" s="878" t="s">
        <v>22</v>
      </c>
      <c r="I478" s="878"/>
      <c r="J478" s="878"/>
      <c r="K478" s="878"/>
      <c r="L478" s="878"/>
      <c r="M478" s="878"/>
      <c r="N478" s="878"/>
      <c r="O478" s="878"/>
      <c r="P478" s="878"/>
      <c r="Q478" s="878"/>
      <c r="R478" s="879"/>
      <c r="S478" s="880"/>
      <c r="T478" s="945"/>
      <c r="U478" s="2601"/>
      <c r="V478" s="2601"/>
      <c r="W478" s="1387"/>
      <c r="X478" s="1387"/>
      <c r="Y478" s="1387"/>
      <c r="Z478" s="1387"/>
      <c r="AA478" s="1863"/>
      <c r="AB478" s="1387"/>
      <c r="AC478" s="2602"/>
      <c r="AD478" s="856"/>
      <c r="AE478" s="1387"/>
      <c r="AF478" s="1387"/>
      <c r="AG478" s="1863"/>
      <c r="AH478" s="1863"/>
      <c r="AI478" s="1863"/>
      <c r="AJ478" s="1863"/>
      <c r="AK478" s="1863"/>
      <c r="AL478" s="1863"/>
      <c r="AM478" s="1863"/>
      <c r="AN478" s="1863"/>
      <c r="AO478" s="1863"/>
      <c r="AP478" s="1863"/>
      <c r="AQ478" s="1863"/>
      <c r="AR478" s="1863"/>
      <c r="AS478" s="1863"/>
      <c r="AT478" s="1863"/>
      <c r="AU478" s="1863"/>
      <c r="AV478" s="1863"/>
      <c r="AW478" s="1863"/>
      <c r="AX478" s="1863"/>
      <c r="AY478" s="1863"/>
      <c r="AZ478" s="1863"/>
      <c r="BA478" s="1863"/>
      <c r="BB478" s="1863"/>
      <c r="BC478" s="1863"/>
      <c r="BD478" s="1863"/>
      <c r="BE478" s="1863"/>
      <c r="BF478" s="1863"/>
      <c r="BG478" s="1863"/>
      <c r="BH478" s="1863"/>
      <c r="BI478" s="1863"/>
      <c r="BJ478" s="1863"/>
      <c r="BK478" s="1863"/>
      <c r="BL478" s="1863"/>
      <c r="BM478" s="1863"/>
      <c r="BN478" s="1863"/>
      <c r="BO478" s="1863"/>
      <c r="BP478" s="1863"/>
      <c r="BQ478" s="1863"/>
      <c r="BR478" s="1863"/>
      <c r="BS478" s="1863"/>
      <c r="BT478" s="1863"/>
      <c r="BU478" s="1863"/>
      <c r="BV478" s="1387"/>
      <c r="BW478" s="1387"/>
      <c r="BX478" s="1387"/>
      <c r="BY478" s="1387"/>
      <c r="BZ478" s="1387"/>
      <c r="CA478" s="1387"/>
      <c r="CB478" s="1387"/>
      <c r="CC478" s="1387"/>
      <c r="CD478" s="1387"/>
      <c r="CE478" s="1387"/>
      <c r="CF478" s="10251"/>
    </row>
    <row customHeight="1" ht="5.25" hidden="1">
      <c r="A479" s="2020"/>
      <c r="B479" s="1863"/>
      <c r="C479" s="1863"/>
      <c r="D479" s="2806"/>
      <c r="E479" s="1266"/>
      <c r="F479" s="1266"/>
      <c r="G479" s="1266"/>
      <c r="H479" s="1266"/>
      <c r="I479" s="1266"/>
      <c r="J479" s="1266"/>
      <c r="K479" s="1266"/>
      <c r="L479" s="1266"/>
      <c r="M479" s="1266"/>
      <c r="N479" s="1266"/>
      <c r="O479" s="1266"/>
      <c r="P479" s="1266"/>
      <c r="Q479" s="1267"/>
      <c r="R479" s="1268"/>
      <c r="S479" s="1269"/>
      <c r="T479" s="944" t="s">
        <v>712</v>
      </c>
      <c r="U479" s="2601">
        <v>1</v>
      </c>
      <c r="V479" s="2601" t="s">
        <v>675</v>
      </c>
      <c r="W479" s="1863"/>
      <c r="X479" s="1863"/>
      <c r="Y479" s="1863"/>
      <c r="Z479" s="1863"/>
      <c r="AA479" s="1863"/>
      <c r="AB479" s="1863"/>
      <c r="AC479" s="1264"/>
      <c r="AD479" s="1265"/>
      <c r="AE479" s="1863"/>
      <c r="AF479" s="1863"/>
      <c r="AG479" s="1863"/>
      <c r="AH479" s="1863"/>
      <c r="AI479" s="1863"/>
      <c r="AJ479" s="1863"/>
      <c r="AK479" s="1863"/>
      <c r="AL479" s="1863"/>
      <c r="AM479" s="1863"/>
      <c r="AN479" s="1863"/>
      <c r="AO479" s="1863"/>
      <c r="AP479" s="1863"/>
      <c r="AQ479" s="1863"/>
      <c r="AR479" s="1863"/>
      <c r="AS479" s="1863"/>
      <c r="AT479" s="1863"/>
      <c r="AU479" s="1863"/>
      <c r="AV479" s="1863"/>
      <c r="AW479" s="1863"/>
      <c r="AX479" s="1863"/>
      <c r="AY479" s="1863"/>
      <c r="AZ479" s="1863"/>
      <c r="BA479" s="1863"/>
      <c r="BB479" s="1863"/>
      <c r="BC479" s="1863"/>
      <c r="BD479" s="1863"/>
      <c r="BE479" s="1863"/>
      <c r="BF479" s="1863"/>
      <c r="BG479" s="1863"/>
      <c r="BH479" s="1863"/>
      <c r="BI479" s="1863"/>
      <c r="BJ479" s="1863"/>
      <c r="BK479" s="1863"/>
      <c r="BL479" s="1863"/>
      <c r="BM479" s="1863"/>
      <c r="BN479" s="1863"/>
      <c r="BO479" s="1863"/>
      <c r="BP479" s="1863"/>
      <c r="BQ479" s="1863"/>
      <c r="BR479" s="1863"/>
      <c r="BS479" s="1863"/>
      <c r="BT479" s="1863"/>
      <c r="BU479" s="1863"/>
      <c r="BV479" s="1863"/>
      <c r="BW479" s="1863"/>
      <c r="BX479" s="1863"/>
      <c r="BY479" s="1863"/>
      <c r="BZ479" s="1863"/>
      <c r="CA479" s="1863"/>
      <c r="CB479" s="1863"/>
      <c r="CC479" s="1863"/>
      <c r="CD479" s="1863"/>
      <c r="CE479" s="1863"/>
      <c r="CF479" s="10252"/>
    </row>
    <row customHeight="1" ht="5.25" hidden="1">
      <c r="A480" s="2020"/>
      <c r="B480" s="1863"/>
      <c r="C480" s="1863"/>
      <c r="D480" s="2806"/>
      <c r="E480" s="862"/>
      <c r="F480" s="862"/>
      <c r="G480" s="862"/>
      <c r="H480" s="862"/>
      <c r="I480" s="862"/>
      <c r="J480" s="862"/>
      <c r="K480" s="862"/>
      <c r="L480" s="862"/>
      <c r="M480" s="862"/>
      <c r="N480" s="862"/>
      <c r="O480" s="862"/>
      <c r="P480" s="862"/>
      <c r="Q480" s="862"/>
      <c r="R480" s="862"/>
      <c r="S480" s="863"/>
      <c r="T480" s="945"/>
      <c r="U480" s="2601"/>
      <c r="V480" s="2601"/>
      <c r="W480" s="1863"/>
      <c r="X480" s="1863"/>
      <c r="Y480" s="1863"/>
      <c r="Z480" s="1863"/>
      <c r="AA480" s="1863"/>
      <c r="AB480" s="1863"/>
      <c r="AC480" s="1264"/>
      <c r="AD480" s="1265"/>
      <c r="AE480" s="1863"/>
      <c r="AF480" s="1863"/>
      <c r="AG480" s="1863"/>
      <c r="AH480" s="1863"/>
      <c r="AI480" s="1863"/>
      <c r="AJ480" s="1863"/>
      <c r="AK480" s="1863"/>
      <c r="AL480" s="1863"/>
      <c r="AM480" s="1863"/>
      <c r="AN480" s="1863"/>
      <c r="AO480" s="1863"/>
      <c r="AP480" s="1863"/>
      <c r="AQ480" s="1863"/>
      <c r="AR480" s="1863"/>
      <c r="AS480" s="1863"/>
      <c r="AT480" s="1863"/>
      <c r="AU480" s="1863"/>
      <c r="AV480" s="1863"/>
      <c r="AW480" s="1863"/>
      <c r="AX480" s="1863"/>
      <c r="AY480" s="1863"/>
      <c r="AZ480" s="1863"/>
      <c r="BA480" s="1863"/>
      <c r="BB480" s="1863"/>
      <c r="BC480" s="1863"/>
      <c r="BD480" s="1863"/>
      <c r="BE480" s="1863"/>
      <c r="BF480" s="1863"/>
      <c r="BG480" s="1863"/>
      <c r="BH480" s="1863"/>
      <c r="BI480" s="1863"/>
      <c r="BJ480" s="1863"/>
      <c r="BK480" s="1863"/>
      <c r="BL480" s="1863"/>
      <c r="BM480" s="1863"/>
      <c r="BN480" s="1863"/>
      <c r="BO480" s="1863"/>
      <c r="BP480" s="1863"/>
      <c r="BQ480" s="1863"/>
      <c r="BR480" s="1863"/>
      <c r="BS480" s="1863"/>
      <c r="BT480" s="1863"/>
      <c r="BU480" s="1863"/>
      <c r="BV480" s="1863"/>
      <c r="BW480" s="1863"/>
      <c r="BX480" s="1863"/>
      <c r="BY480" s="1863"/>
      <c r="BZ480" s="1863"/>
      <c r="CA480" s="1863"/>
      <c r="CB480" s="1863"/>
      <c r="CC480" s="1863"/>
      <c r="CD480" s="1863"/>
      <c r="CE480" s="1863"/>
      <c r="CF480" s="10252"/>
    </row>
    <row customHeight="1" ht="5.25" hidden="1">
      <c r="A481" s="2020"/>
      <c r="B481" s="1863"/>
      <c r="C481" s="1863"/>
      <c r="D481" s="2807"/>
      <c r="E481" s="1270"/>
      <c r="F481" s="1271"/>
      <c r="G481" s="1271"/>
      <c r="H481" s="1272"/>
      <c r="I481" s="1272"/>
      <c r="J481" s="1272"/>
      <c r="K481" s="1272"/>
      <c r="L481" s="1272"/>
      <c r="M481" s="1272"/>
      <c r="N481" s="1272"/>
      <c r="O481" s="1272"/>
      <c r="P481" s="1272"/>
      <c r="Q481" s="1272"/>
      <c r="R481" s="1173"/>
      <c r="S481" s="1273"/>
      <c r="T481" s="945"/>
      <c r="U481" s="2601"/>
      <c r="V481" s="2601"/>
      <c r="W481" s="1863"/>
      <c r="X481" s="1863"/>
      <c r="Y481" s="1863"/>
      <c r="Z481" s="1863"/>
      <c r="AA481" s="1863"/>
      <c r="AB481" s="1863"/>
      <c r="AC481" s="1264"/>
      <c r="AD481" s="1265"/>
      <c r="AE481" s="1863"/>
      <c r="AF481" s="1863"/>
      <c r="AG481" s="1863"/>
      <c r="AH481" s="1863"/>
      <c r="AI481" s="1863"/>
      <c r="AJ481" s="1863"/>
      <c r="AK481" s="1863"/>
      <c r="AL481" s="1863"/>
      <c r="AM481" s="1863"/>
      <c r="AN481" s="1863"/>
      <c r="AO481" s="1863"/>
      <c r="AP481" s="1863"/>
      <c r="AQ481" s="1863"/>
      <c r="AR481" s="1863"/>
      <c r="AS481" s="1863"/>
      <c r="AT481" s="1863"/>
      <c r="AU481" s="1863"/>
      <c r="AV481" s="1863"/>
      <c r="AW481" s="1863"/>
      <c r="AX481" s="1863"/>
      <c r="AY481" s="1863"/>
      <c r="AZ481" s="1863"/>
      <c r="BA481" s="1863"/>
      <c r="BB481" s="1863"/>
      <c r="BC481" s="1863"/>
      <c r="BD481" s="1863"/>
      <c r="BE481" s="1863"/>
      <c r="BF481" s="1863"/>
      <c r="BG481" s="1863"/>
      <c r="BH481" s="1863"/>
      <c r="BI481" s="1863"/>
      <c r="BJ481" s="1863"/>
      <c r="BK481" s="1863"/>
      <c r="BL481" s="1863"/>
      <c r="BM481" s="1863"/>
      <c r="BN481" s="1863"/>
      <c r="BO481" s="1863"/>
      <c r="BP481" s="1863"/>
      <c r="BQ481" s="1863"/>
      <c r="BR481" s="1863"/>
      <c r="BS481" s="1863"/>
      <c r="BT481" s="1863"/>
      <c r="BU481" s="1863"/>
      <c r="BV481" s="1863"/>
      <c r="BW481" s="1863"/>
      <c r="BX481" s="1863"/>
      <c r="BY481" s="1863"/>
      <c r="BZ481" s="1863"/>
      <c r="CA481" s="1863"/>
      <c r="CB481" s="1863"/>
      <c r="CC481" s="1863"/>
      <c r="CD481" s="1863"/>
      <c r="CE481" s="1863"/>
      <c r="CF481" s="10252"/>
    </row>
    <row customHeight="1" ht="15" hidden="1">
      <c r="A482" s="850" t="s">
        <v>189</v>
      </c>
      <c r="B482" s="851"/>
      <c r="C482" s="851" t="s">
        <v>22</v>
      </c>
      <c r="D482" s="2805" t="s">
        <v>766</v>
      </c>
      <c r="E482" s="2604" t="s">
        <v>111</v>
      </c>
      <c r="F482" s="2605"/>
      <c r="G482" s="2606"/>
      <c r="H482" s="2610" t="str">
        <f>IF(A482="","",INDEX(DIFFERENTIATION_UNMERGE_VD,MATCH(A482,DIFFERENTIATION_ID_DIFF,0)))</f>
        <v>Производство тепловой энергии. Некомбинированная выработка</v>
      </c>
      <c r="I482" s="2610"/>
      <c r="J482" s="2610"/>
      <c r="K482" s="2610"/>
      <c r="L482" s="2610"/>
      <c r="M482" s="2610"/>
      <c r="N482" s="2610"/>
      <c r="O482" s="2610"/>
      <c r="P482" s="2610"/>
      <c r="Q482" s="2610"/>
      <c r="R482" s="2610"/>
      <c r="S482" s="946"/>
      <c r="T482" s="943"/>
      <c r="U482" s="852"/>
      <c r="V482" s="852"/>
      <c r="W482" s="853"/>
      <c r="X482" s="853"/>
      <c r="Y482" s="853"/>
      <c r="Z482" s="853"/>
      <c r="AA482" s="854"/>
      <c r="AB482" s="855"/>
      <c r="AC482" s="2602"/>
      <c r="AD482" s="856"/>
      <c r="AE482" s="857" t="s">
        <v>22</v>
      </c>
      <c r="AF482" s="857"/>
      <c r="AG482" s="858" t="s">
        <v>709</v>
      </c>
      <c r="AH482" s="859">
        <v>3</v>
      </c>
      <c r="AI482" s="852"/>
      <c r="AJ482" s="852"/>
      <c r="AK482" s="852"/>
      <c r="AL482" s="852"/>
      <c r="AM482" s="852"/>
      <c r="AN482" s="852"/>
      <c r="AO482" s="852"/>
      <c r="AP482" s="852"/>
      <c r="AQ482" s="852"/>
      <c r="AR482" s="852"/>
      <c r="AS482" s="852"/>
      <c r="AT482" s="852"/>
      <c r="AU482" s="852"/>
      <c r="AV482" s="852"/>
      <c r="AW482" s="852"/>
      <c r="AX482" s="852"/>
      <c r="AY482" s="852"/>
      <c r="AZ482" s="852"/>
      <c r="BA482" s="852"/>
      <c r="BB482" s="852"/>
      <c r="BC482" s="852"/>
      <c r="BD482" s="852"/>
      <c r="BE482" s="852"/>
      <c r="BF482" s="852"/>
      <c r="BG482" s="852"/>
      <c r="BH482" s="852"/>
      <c r="BI482" s="852"/>
      <c r="BJ482" s="852"/>
      <c r="BK482" s="852"/>
      <c r="BL482" s="852"/>
      <c r="BM482" s="852"/>
      <c r="BN482" s="852"/>
      <c r="BO482" s="852"/>
      <c r="BP482" s="852"/>
      <c r="BQ482" s="852"/>
      <c r="BR482" s="852"/>
      <c r="BS482" s="852"/>
      <c r="BT482" s="852"/>
      <c r="BU482" s="852"/>
      <c r="BV482" s="853"/>
      <c r="BW482" s="853"/>
      <c r="BX482" s="853"/>
      <c r="BY482" s="853"/>
      <c r="BZ482" s="853"/>
      <c r="CA482" s="853"/>
      <c r="CB482" s="853"/>
      <c r="CC482" s="853"/>
      <c r="CD482" s="853"/>
      <c r="CE482" s="853"/>
      <c r="CF482" s="10251"/>
    </row>
    <row customHeight="1" ht="15" hidden="1">
      <c r="A483" s="850"/>
      <c r="B483" s="851"/>
      <c r="C483" s="851"/>
      <c r="D483" s="2806"/>
      <c r="E483" s="2604" t="s">
        <v>664</v>
      </c>
      <c r="F483" s="2605"/>
      <c r="G483" s="2606"/>
      <c r="H483" s="2610" t="str">
        <f>IF(A482="","",INDEX(DIFFERENTIATION_UNMERGE_AREA,MATCH(A482,DIFFERENTIATION_ID_DIFF,0)))</f>
        <v>Территория 2</v>
      </c>
      <c r="I483" s="2610"/>
      <c r="J483" s="2610"/>
      <c r="K483" s="2610"/>
      <c r="L483" s="2610"/>
      <c r="M483" s="2610"/>
      <c r="N483" s="2610"/>
      <c r="O483" s="2610"/>
      <c r="P483" s="2610"/>
      <c r="Q483" s="2610"/>
      <c r="R483" s="2610"/>
      <c r="S483" s="946"/>
      <c r="T483" s="943"/>
      <c r="U483" s="852"/>
      <c r="V483" s="852"/>
      <c r="W483" s="853"/>
      <c r="X483" s="853"/>
      <c r="Y483" s="853"/>
      <c r="Z483" s="853"/>
      <c r="AA483" s="854"/>
      <c r="AB483" s="855"/>
      <c r="AC483" s="2602"/>
      <c r="AD483" s="856"/>
      <c r="AE483" s="857"/>
      <c r="AF483" s="857"/>
      <c r="AG483" s="858"/>
      <c r="AH483" s="859"/>
      <c r="AI483" s="852"/>
      <c r="AJ483" s="852"/>
      <c r="AK483" s="852"/>
      <c r="AL483" s="852"/>
      <c r="AM483" s="852"/>
      <c r="AN483" s="852"/>
      <c r="AO483" s="852"/>
      <c r="AP483" s="852"/>
      <c r="AQ483" s="852"/>
      <c r="AR483" s="852"/>
      <c r="AS483" s="852"/>
      <c r="AT483" s="852"/>
      <c r="AU483" s="852"/>
      <c r="AV483" s="852"/>
      <c r="AW483" s="852"/>
      <c r="AX483" s="852"/>
      <c r="AY483" s="852"/>
      <c r="AZ483" s="852"/>
      <c r="BA483" s="852"/>
      <c r="BB483" s="852"/>
      <c r="BC483" s="852"/>
      <c r="BD483" s="852"/>
      <c r="BE483" s="852"/>
      <c r="BF483" s="852"/>
      <c r="BG483" s="852"/>
      <c r="BH483" s="852"/>
      <c r="BI483" s="852"/>
      <c r="BJ483" s="852"/>
      <c r="BK483" s="852"/>
      <c r="BL483" s="852"/>
      <c r="BM483" s="852"/>
      <c r="BN483" s="852"/>
      <c r="BO483" s="852"/>
      <c r="BP483" s="852"/>
      <c r="BQ483" s="852"/>
      <c r="BR483" s="852"/>
      <c r="BS483" s="852"/>
      <c r="BT483" s="852"/>
      <c r="BU483" s="852"/>
      <c r="BV483" s="853"/>
      <c r="BW483" s="853"/>
      <c r="BX483" s="853"/>
      <c r="BY483" s="853"/>
      <c r="BZ483" s="853"/>
      <c r="CA483" s="853"/>
      <c r="CB483" s="853"/>
      <c r="CC483" s="853"/>
      <c r="CD483" s="853"/>
      <c r="CE483" s="853"/>
      <c r="CF483" s="10251"/>
    </row>
    <row customHeight="1" ht="15" hidden="1">
      <c r="A484" s="850"/>
      <c r="B484" s="851"/>
      <c r="C484" s="851"/>
      <c r="D484" s="2806"/>
      <c r="E484" s="2604" t="s">
        <v>665</v>
      </c>
      <c r="F484" s="2605"/>
      <c r="G484" s="2606"/>
      <c r="H484" s="2610" t="str">
        <f>IF(A482="","",INDEX(DIFFERENTIATION_UNMERGE_SYSTEM,MATCH(A482,DIFFERENTIATION_ID_DIFF,0)))</f>
        <v>Вересовка</v>
      </c>
      <c r="I484" s="2610"/>
      <c r="J484" s="2610"/>
      <c r="K484" s="2610"/>
      <c r="L484" s="2610"/>
      <c r="M484" s="2610"/>
      <c r="N484" s="2610"/>
      <c r="O484" s="2610"/>
      <c r="P484" s="2610"/>
      <c r="Q484" s="2610"/>
      <c r="R484" s="2610"/>
      <c r="S484" s="946"/>
      <c r="T484" s="943"/>
      <c r="U484" s="852"/>
      <c r="V484" s="852"/>
      <c r="W484" s="853"/>
      <c r="X484" s="853"/>
      <c r="Y484" s="853"/>
      <c r="Z484" s="853"/>
      <c r="AA484" s="854"/>
      <c r="AB484" s="855"/>
      <c r="AC484" s="2602"/>
      <c r="AD484" s="856"/>
      <c r="AE484" s="857"/>
      <c r="AF484" s="857"/>
      <c r="AG484" s="858"/>
      <c r="AH484" s="859"/>
      <c r="AI484" s="852"/>
      <c r="AJ484" s="852"/>
      <c r="AK484" s="852"/>
      <c r="AL484" s="852"/>
      <c r="AM484" s="852"/>
      <c r="AN484" s="852"/>
      <c r="AO484" s="852"/>
      <c r="AP484" s="852"/>
      <c r="AQ484" s="852"/>
      <c r="AR484" s="852"/>
      <c r="AS484" s="852"/>
      <c r="AT484" s="852"/>
      <c r="AU484" s="852"/>
      <c r="AV484" s="852"/>
      <c r="AW484" s="852"/>
      <c r="AX484" s="852"/>
      <c r="AY484" s="852"/>
      <c r="AZ484" s="852"/>
      <c r="BA484" s="852"/>
      <c r="BB484" s="852"/>
      <c r="BC484" s="852"/>
      <c r="BD484" s="852"/>
      <c r="BE484" s="852"/>
      <c r="BF484" s="852"/>
      <c r="BG484" s="852"/>
      <c r="BH484" s="852"/>
      <c r="BI484" s="852"/>
      <c r="BJ484" s="852"/>
      <c r="BK484" s="852"/>
      <c r="BL484" s="852"/>
      <c r="BM484" s="852"/>
      <c r="BN484" s="852"/>
      <c r="BO484" s="852"/>
      <c r="BP484" s="852"/>
      <c r="BQ484" s="852"/>
      <c r="BR484" s="852"/>
      <c r="BS484" s="852"/>
      <c r="BT484" s="852"/>
      <c r="BU484" s="852"/>
      <c r="BV484" s="853"/>
      <c r="BW484" s="853"/>
      <c r="BX484" s="853"/>
      <c r="BY484" s="853"/>
      <c r="BZ484" s="853"/>
      <c r="CA484" s="853"/>
      <c r="CB484" s="853"/>
      <c r="CC484" s="853"/>
      <c r="CD484" s="853"/>
      <c r="CE484" s="853"/>
      <c r="CF484" s="10251"/>
    </row>
    <row customHeight="1" ht="24.75" hidden="1">
      <c r="A485" s="2033"/>
      <c r="B485" s="1387"/>
      <c r="C485" s="639"/>
      <c r="D485" s="2806"/>
      <c r="E485" s="2603" t="s">
        <v>710</v>
      </c>
      <c r="F485" s="2603"/>
      <c r="G485" s="2603"/>
      <c r="H485" s="2603"/>
      <c r="I485" s="2603"/>
      <c r="J485" s="2603"/>
      <c r="K485" s="2603"/>
      <c r="L485" s="2603"/>
      <c r="M485" s="2603"/>
      <c r="N485" s="2603"/>
      <c r="O485" s="2603"/>
      <c r="P485" s="2603"/>
      <c r="Q485" s="785">
        <f>SUMIF(T486:T487,"i",Q486:Q487)</f>
        <v>0</v>
      </c>
      <c r="R485" s="1244"/>
      <c r="S485" s="2025" t="s">
        <v>711</v>
      </c>
      <c r="T485" s="944" t="s">
        <v>712</v>
      </c>
      <c r="U485" s="2601">
        <v>1</v>
      </c>
      <c r="V485" s="2601" t="s">
        <v>675</v>
      </c>
      <c r="W485" s="1387"/>
      <c r="X485" s="1387"/>
      <c r="Y485" s="1387"/>
      <c r="Z485" s="1387"/>
      <c r="AA485" s="1863"/>
      <c r="AB485" s="1387"/>
      <c r="AC485" s="2602"/>
      <c r="AD485" s="856"/>
      <c r="AE485" s="1387"/>
      <c r="AF485" s="1387"/>
      <c r="AG485" s="1863"/>
      <c r="AH485" s="1863"/>
      <c r="AI485" s="1863"/>
      <c r="AJ485" s="1863"/>
      <c r="AK485" s="1863"/>
      <c r="AL485" s="1863"/>
      <c r="AM485" s="1863"/>
      <c r="AN485" s="1863"/>
      <c r="AO485" s="1863"/>
      <c r="AP485" s="1863"/>
      <c r="AQ485" s="1863"/>
      <c r="AR485" s="1863"/>
      <c r="AS485" s="1863"/>
      <c r="AT485" s="1863"/>
      <c r="AU485" s="1863"/>
      <c r="AV485" s="1863"/>
      <c r="AW485" s="1863"/>
      <c r="AX485" s="1863"/>
      <c r="AY485" s="1863"/>
      <c r="AZ485" s="1863"/>
      <c r="BA485" s="1863"/>
      <c r="BB485" s="1863"/>
      <c r="BC485" s="1863"/>
      <c r="BD485" s="1863"/>
      <c r="BE485" s="1863"/>
      <c r="BF485" s="1863"/>
      <c r="BG485" s="1863"/>
      <c r="BH485" s="1863"/>
      <c r="BI485" s="1863"/>
      <c r="BJ485" s="1863"/>
      <c r="BK485" s="1863"/>
      <c r="BL485" s="1863"/>
      <c r="BM485" s="1863"/>
      <c r="BN485" s="1863"/>
      <c r="BO485" s="1863"/>
      <c r="BP485" s="1863"/>
      <c r="BQ485" s="1863"/>
      <c r="BR485" s="1863"/>
      <c r="BS485" s="1863"/>
      <c r="BT485" s="1863"/>
      <c r="BU485" s="1863"/>
      <c r="BV485" s="1387"/>
      <c r="BW485" s="1387"/>
      <c r="BX485" s="1387"/>
      <c r="BY485" s="1387"/>
      <c r="BZ485" s="1387"/>
      <c r="CA485" s="1387"/>
      <c r="CB485" s="1387"/>
      <c r="CC485" s="1387"/>
      <c r="CD485" s="1387"/>
      <c r="CE485" s="1387"/>
      <c r="CF485" s="10251"/>
    </row>
    <row customHeight="1" ht="11.25" hidden="1">
      <c r="A486" s="2020"/>
      <c r="B486" s="1863"/>
      <c r="C486" s="1863"/>
      <c r="D486" s="2806"/>
      <c r="E486" s="862"/>
      <c r="F486" s="862">
        <v>0</v>
      </c>
      <c r="G486" s="862"/>
      <c r="H486" s="862"/>
      <c r="I486" s="862"/>
      <c r="J486" s="862"/>
      <c r="K486" s="862"/>
      <c r="L486" s="862"/>
      <c r="M486" s="862"/>
      <c r="N486" s="862"/>
      <c r="O486" s="862"/>
      <c r="P486" s="862"/>
      <c r="Q486" s="862"/>
      <c r="R486" s="862"/>
      <c r="S486" s="863"/>
      <c r="T486" s="945"/>
      <c r="U486" s="2601"/>
      <c r="V486" s="2601"/>
      <c r="W486" s="1863"/>
      <c r="X486" s="1863"/>
      <c r="Y486" s="1863"/>
      <c r="Z486" s="1863"/>
      <c r="AA486" s="1863"/>
      <c r="AB486" s="1387"/>
      <c r="AC486" s="2602"/>
      <c r="AD486" s="856"/>
      <c r="AE486" s="1387"/>
      <c r="AF486" s="1387"/>
      <c r="AG486" s="1863"/>
      <c r="AH486" s="1863"/>
      <c r="AI486" s="1863"/>
      <c r="AJ486" s="1863"/>
      <c r="AK486" s="1863"/>
      <c r="AL486" s="1863"/>
      <c r="AM486" s="1863"/>
      <c r="AN486" s="1863"/>
      <c r="AO486" s="1863"/>
      <c r="AP486" s="1863"/>
      <c r="AQ486" s="1863"/>
      <c r="AR486" s="1863"/>
      <c r="AS486" s="1863"/>
      <c r="AT486" s="1863"/>
      <c r="AU486" s="1863"/>
      <c r="AV486" s="1863"/>
      <c r="AW486" s="1863"/>
      <c r="AX486" s="1863"/>
      <c r="AY486" s="1863"/>
      <c r="AZ486" s="1863"/>
      <c r="BA486" s="1863"/>
      <c r="BB486" s="1863"/>
      <c r="BC486" s="1863"/>
      <c r="BD486" s="1863"/>
      <c r="BE486" s="1863"/>
      <c r="BF486" s="1863"/>
      <c r="BG486" s="1863"/>
      <c r="BH486" s="1863"/>
      <c r="BI486" s="1863"/>
      <c r="BJ486" s="1863"/>
      <c r="BK486" s="1863"/>
      <c r="BL486" s="1863"/>
      <c r="BM486" s="1863"/>
      <c r="BN486" s="1863"/>
      <c r="BO486" s="1863"/>
      <c r="BP486" s="1863"/>
      <c r="BQ486" s="1863"/>
      <c r="BR486" s="1863"/>
      <c r="BS486" s="1863"/>
      <c r="BT486" s="1863"/>
      <c r="BU486" s="1863"/>
      <c r="BV486" s="1863"/>
      <c r="BW486" s="1863"/>
      <c r="BX486" s="1863"/>
      <c r="BY486" s="1863"/>
      <c r="BZ486" s="1863"/>
      <c r="CA486" s="1863"/>
      <c r="CB486" s="1863"/>
      <c r="CC486" s="1863"/>
      <c r="CD486" s="1863"/>
      <c r="CE486" s="1863"/>
      <c r="CF486" s="10251"/>
    </row>
    <row customHeight="1" ht="11.25" hidden="1">
      <c r="A487" s="2033"/>
      <c r="B487" s="1387"/>
      <c r="C487" s="639"/>
      <c r="D487" s="2806"/>
      <c r="E487" s="876" t="s">
        <v>22</v>
      </c>
      <c r="F487" s="1395" t="s">
        <v>22</v>
      </c>
      <c r="G487" s="1395" t="s">
        <v>715</v>
      </c>
      <c r="H487" s="878" t="s">
        <v>22</v>
      </c>
      <c r="I487" s="878"/>
      <c r="J487" s="878"/>
      <c r="K487" s="878"/>
      <c r="L487" s="878"/>
      <c r="M487" s="878"/>
      <c r="N487" s="878"/>
      <c r="O487" s="878"/>
      <c r="P487" s="878"/>
      <c r="Q487" s="878"/>
      <c r="R487" s="879"/>
      <c r="S487" s="880"/>
      <c r="T487" s="945"/>
      <c r="U487" s="2601"/>
      <c r="V487" s="2601"/>
      <c r="W487" s="1387"/>
      <c r="X487" s="1387"/>
      <c r="Y487" s="1387"/>
      <c r="Z487" s="1387"/>
      <c r="AA487" s="1863"/>
      <c r="AB487" s="1387"/>
      <c r="AC487" s="2602"/>
      <c r="AD487" s="856"/>
      <c r="AE487" s="1387"/>
      <c r="AF487" s="1387"/>
      <c r="AG487" s="1863"/>
      <c r="AH487" s="1863"/>
      <c r="AI487" s="1863"/>
      <c r="AJ487" s="1863"/>
      <c r="AK487" s="1863"/>
      <c r="AL487" s="1863"/>
      <c r="AM487" s="1863"/>
      <c r="AN487" s="1863"/>
      <c r="AO487" s="1863"/>
      <c r="AP487" s="1863"/>
      <c r="AQ487" s="1863"/>
      <c r="AR487" s="1863"/>
      <c r="AS487" s="1863"/>
      <c r="AT487" s="1863"/>
      <c r="AU487" s="1863"/>
      <c r="AV487" s="1863"/>
      <c r="AW487" s="1863"/>
      <c r="AX487" s="1863"/>
      <c r="AY487" s="1863"/>
      <c r="AZ487" s="1863"/>
      <c r="BA487" s="1863"/>
      <c r="BB487" s="1863"/>
      <c r="BC487" s="1863"/>
      <c r="BD487" s="1863"/>
      <c r="BE487" s="1863"/>
      <c r="BF487" s="1863"/>
      <c r="BG487" s="1863"/>
      <c r="BH487" s="1863"/>
      <c r="BI487" s="1863"/>
      <c r="BJ487" s="1863"/>
      <c r="BK487" s="1863"/>
      <c r="BL487" s="1863"/>
      <c r="BM487" s="1863"/>
      <c r="BN487" s="1863"/>
      <c r="BO487" s="1863"/>
      <c r="BP487" s="1863"/>
      <c r="BQ487" s="1863"/>
      <c r="BR487" s="1863"/>
      <c r="BS487" s="1863"/>
      <c r="BT487" s="1863"/>
      <c r="BU487" s="1863"/>
      <c r="BV487" s="1387"/>
      <c r="BW487" s="1387"/>
      <c r="BX487" s="1387"/>
      <c r="BY487" s="1387"/>
      <c r="BZ487" s="1387"/>
      <c r="CA487" s="1387"/>
      <c r="CB487" s="1387"/>
      <c r="CC487" s="1387"/>
      <c r="CD487" s="1387"/>
      <c r="CE487" s="1387"/>
      <c r="CF487" s="10251"/>
    </row>
    <row customHeight="1" ht="5.25" hidden="1">
      <c r="A488" s="2020"/>
      <c r="B488" s="1863"/>
      <c r="C488" s="1863"/>
      <c r="D488" s="2806"/>
      <c r="E488" s="1266"/>
      <c r="F488" s="1266"/>
      <c r="G488" s="1266"/>
      <c r="H488" s="1266"/>
      <c r="I488" s="1266"/>
      <c r="J488" s="1266"/>
      <c r="K488" s="1266"/>
      <c r="L488" s="1266"/>
      <c r="M488" s="1266"/>
      <c r="N488" s="1266"/>
      <c r="O488" s="1266"/>
      <c r="P488" s="1266"/>
      <c r="Q488" s="1267"/>
      <c r="R488" s="1268"/>
      <c r="S488" s="1269"/>
      <c r="T488" s="944" t="s">
        <v>712</v>
      </c>
      <c r="U488" s="2601">
        <v>1</v>
      </c>
      <c r="V488" s="2601" t="s">
        <v>675</v>
      </c>
      <c r="W488" s="1863"/>
      <c r="X488" s="1863"/>
      <c r="Y488" s="1863"/>
      <c r="Z488" s="1863"/>
      <c r="AA488" s="1863"/>
      <c r="AB488" s="1863"/>
      <c r="AC488" s="1264"/>
      <c r="AD488" s="1265"/>
      <c r="AE488" s="1863"/>
      <c r="AF488" s="1863"/>
      <c r="AG488" s="1863"/>
      <c r="AH488" s="1863"/>
      <c r="AI488" s="1863"/>
      <c r="AJ488" s="1863"/>
      <c r="AK488" s="1863"/>
      <c r="AL488" s="1863"/>
      <c r="AM488" s="1863"/>
      <c r="AN488" s="1863"/>
      <c r="AO488" s="1863"/>
      <c r="AP488" s="1863"/>
      <c r="AQ488" s="1863"/>
      <c r="AR488" s="1863"/>
      <c r="AS488" s="1863"/>
      <c r="AT488" s="1863"/>
      <c r="AU488" s="1863"/>
      <c r="AV488" s="1863"/>
      <c r="AW488" s="1863"/>
      <c r="AX488" s="1863"/>
      <c r="AY488" s="1863"/>
      <c r="AZ488" s="1863"/>
      <c r="BA488" s="1863"/>
      <c r="BB488" s="1863"/>
      <c r="BC488" s="1863"/>
      <c r="BD488" s="1863"/>
      <c r="BE488" s="1863"/>
      <c r="BF488" s="1863"/>
      <c r="BG488" s="1863"/>
      <c r="BH488" s="1863"/>
      <c r="BI488" s="1863"/>
      <c r="BJ488" s="1863"/>
      <c r="BK488" s="1863"/>
      <c r="BL488" s="1863"/>
      <c r="BM488" s="1863"/>
      <c r="BN488" s="1863"/>
      <c r="BO488" s="1863"/>
      <c r="BP488" s="1863"/>
      <c r="BQ488" s="1863"/>
      <c r="BR488" s="1863"/>
      <c r="BS488" s="1863"/>
      <c r="BT488" s="1863"/>
      <c r="BU488" s="1863"/>
      <c r="BV488" s="1863"/>
      <c r="BW488" s="1863"/>
      <c r="BX488" s="1863"/>
      <c r="BY488" s="1863"/>
      <c r="BZ488" s="1863"/>
      <c r="CA488" s="1863"/>
      <c r="CB488" s="1863"/>
      <c r="CC488" s="1863"/>
      <c r="CD488" s="1863"/>
      <c r="CE488" s="1863"/>
      <c r="CF488" s="10252"/>
    </row>
    <row customHeight="1" ht="5.25" hidden="1">
      <c r="A489" s="2020"/>
      <c r="B489" s="1863"/>
      <c r="C489" s="1863"/>
      <c r="D489" s="2806"/>
      <c r="E489" s="862"/>
      <c r="F489" s="862"/>
      <c r="G489" s="862"/>
      <c r="H489" s="862"/>
      <c r="I489" s="862"/>
      <c r="J489" s="862"/>
      <c r="K489" s="862"/>
      <c r="L489" s="862"/>
      <c r="M489" s="862"/>
      <c r="N489" s="862"/>
      <c r="O489" s="862"/>
      <c r="P489" s="862"/>
      <c r="Q489" s="862"/>
      <c r="R489" s="862"/>
      <c r="S489" s="863"/>
      <c r="T489" s="945"/>
      <c r="U489" s="2601"/>
      <c r="V489" s="2601"/>
      <c r="W489" s="1863"/>
      <c r="X489" s="1863"/>
      <c r="Y489" s="1863"/>
      <c r="Z489" s="1863"/>
      <c r="AA489" s="1863"/>
      <c r="AB489" s="1863"/>
      <c r="AC489" s="1264"/>
      <c r="AD489" s="1265"/>
      <c r="AE489" s="1863"/>
      <c r="AF489" s="1863"/>
      <c r="AG489" s="1863"/>
      <c r="AH489" s="1863"/>
      <c r="AI489" s="1863"/>
      <c r="AJ489" s="1863"/>
      <c r="AK489" s="1863"/>
      <c r="AL489" s="1863"/>
      <c r="AM489" s="1863"/>
      <c r="AN489" s="1863"/>
      <c r="AO489" s="1863"/>
      <c r="AP489" s="1863"/>
      <c r="AQ489" s="1863"/>
      <c r="AR489" s="1863"/>
      <c r="AS489" s="1863"/>
      <c r="AT489" s="1863"/>
      <c r="AU489" s="1863"/>
      <c r="AV489" s="1863"/>
      <c r="AW489" s="1863"/>
      <c r="AX489" s="1863"/>
      <c r="AY489" s="1863"/>
      <c r="AZ489" s="1863"/>
      <c r="BA489" s="1863"/>
      <c r="BB489" s="1863"/>
      <c r="BC489" s="1863"/>
      <c r="BD489" s="1863"/>
      <c r="BE489" s="1863"/>
      <c r="BF489" s="1863"/>
      <c r="BG489" s="1863"/>
      <c r="BH489" s="1863"/>
      <c r="BI489" s="1863"/>
      <c r="BJ489" s="1863"/>
      <c r="BK489" s="1863"/>
      <c r="BL489" s="1863"/>
      <c r="BM489" s="1863"/>
      <c r="BN489" s="1863"/>
      <c r="BO489" s="1863"/>
      <c r="BP489" s="1863"/>
      <c r="BQ489" s="1863"/>
      <c r="BR489" s="1863"/>
      <c r="BS489" s="1863"/>
      <c r="BT489" s="1863"/>
      <c r="BU489" s="1863"/>
      <c r="BV489" s="1863"/>
      <c r="BW489" s="1863"/>
      <c r="BX489" s="1863"/>
      <c r="BY489" s="1863"/>
      <c r="BZ489" s="1863"/>
      <c r="CA489" s="1863"/>
      <c r="CB489" s="1863"/>
      <c r="CC489" s="1863"/>
      <c r="CD489" s="1863"/>
      <c r="CE489" s="1863"/>
      <c r="CF489" s="10252"/>
    </row>
    <row customHeight="1" ht="5.25" hidden="1">
      <c r="A490" s="2020"/>
      <c r="B490" s="1863"/>
      <c r="C490" s="1863"/>
      <c r="D490" s="2807"/>
      <c r="E490" s="1270"/>
      <c r="F490" s="1271"/>
      <c r="G490" s="1271"/>
      <c r="H490" s="1272"/>
      <c r="I490" s="1272"/>
      <c r="J490" s="1272"/>
      <c r="K490" s="1272"/>
      <c r="L490" s="1272"/>
      <c r="M490" s="1272"/>
      <c r="N490" s="1272"/>
      <c r="O490" s="1272"/>
      <c r="P490" s="1272"/>
      <c r="Q490" s="1272"/>
      <c r="R490" s="1173"/>
      <c r="S490" s="1273"/>
      <c r="T490" s="945"/>
      <c r="U490" s="2601"/>
      <c r="V490" s="2601"/>
      <c r="W490" s="1863"/>
      <c r="X490" s="1863"/>
      <c r="Y490" s="1863"/>
      <c r="Z490" s="1863"/>
      <c r="AA490" s="1863"/>
      <c r="AB490" s="1863"/>
      <c r="AC490" s="1264"/>
      <c r="AD490" s="1265"/>
      <c r="AE490" s="1863"/>
      <c r="AF490" s="1863"/>
      <c r="AG490" s="1863"/>
      <c r="AH490" s="1863"/>
      <c r="AI490" s="1863"/>
      <c r="AJ490" s="1863"/>
      <c r="AK490" s="1863"/>
      <c r="AL490" s="1863"/>
      <c r="AM490" s="1863"/>
      <c r="AN490" s="1863"/>
      <c r="AO490" s="1863"/>
      <c r="AP490" s="1863"/>
      <c r="AQ490" s="1863"/>
      <c r="AR490" s="1863"/>
      <c r="AS490" s="1863"/>
      <c r="AT490" s="1863"/>
      <c r="AU490" s="1863"/>
      <c r="AV490" s="1863"/>
      <c r="AW490" s="1863"/>
      <c r="AX490" s="1863"/>
      <c r="AY490" s="1863"/>
      <c r="AZ490" s="1863"/>
      <c r="BA490" s="1863"/>
      <c r="BB490" s="1863"/>
      <c r="BC490" s="1863"/>
      <c r="BD490" s="1863"/>
      <c r="BE490" s="1863"/>
      <c r="BF490" s="1863"/>
      <c r="BG490" s="1863"/>
      <c r="BH490" s="1863"/>
      <c r="BI490" s="1863"/>
      <c r="BJ490" s="1863"/>
      <c r="BK490" s="1863"/>
      <c r="BL490" s="1863"/>
      <c r="BM490" s="1863"/>
      <c r="BN490" s="1863"/>
      <c r="BO490" s="1863"/>
      <c r="BP490" s="1863"/>
      <c r="BQ490" s="1863"/>
      <c r="BR490" s="1863"/>
      <c r="BS490" s="1863"/>
      <c r="BT490" s="1863"/>
      <c r="BU490" s="1863"/>
      <c r="BV490" s="1863"/>
      <c r="BW490" s="1863"/>
      <c r="BX490" s="1863"/>
      <c r="BY490" s="1863"/>
      <c r="BZ490" s="1863"/>
      <c r="CA490" s="1863"/>
      <c r="CB490" s="1863"/>
      <c r="CC490" s="1863"/>
      <c r="CD490" s="1863"/>
      <c r="CE490" s="1863"/>
      <c r="CF490" s="10252"/>
    </row>
    <row customHeight="1" ht="15" hidden="1">
      <c r="A491" s="850" t="s">
        <v>192</v>
      </c>
      <c r="B491" s="851"/>
      <c r="C491" s="851" t="s">
        <v>22</v>
      </c>
      <c r="D491" s="2805" t="s">
        <v>767</v>
      </c>
      <c r="E491" s="2604" t="s">
        <v>111</v>
      </c>
      <c r="F491" s="2605"/>
      <c r="G491" s="2606"/>
      <c r="H491" s="2610" t="str">
        <f>IF(A491="","",INDEX(DIFFERENTIATION_UNMERGE_VD,MATCH(A491,DIFFERENTIATION_ID_DIFF,0)))</f>
        <v>Производство тепловой энергии. Некомбинированная выработка</v>
      </c>
      <c r="I491" s="2610"/>
      <c r="J491" s="2610"/>
      <c r="K491" s="2610"/>
      <c r="L491" s="2610"/>
      <c r="M491" s="2610"/>
      <c r="N491" s="2610"/>
      <c r="O491" s="2610"/>
      <c r="P491" s="2610"/>
      <c r="Q491" s="2610"/>
      <c r="R491" s="2610"/>
      <c r="S491" s="946"/>
      <c r="T491" s="943"/>
      <c r="U491" s="852"/>
      <c r="V491" s="852"/>
      <c r="W491" s="853"/>
      <c r="X491" s="853"/>
      <c r="Y491" s="853"/>
      <c r="Z491" s="853"/>
      <c r="AA491" s="854"/>
      <c r="AB491" s="855"/>
      <c r="AC491" s="2602"/>
      <c r="AD491" s="856"/>
      <c r="AE491" s="857" t="s">
        <v>22</v>
      </c>
      <c r="AF491" s="857"/>
      <c r="AG491" s="858" t="s">
        <v>709</v>
      </c>
      <c r="AH491" s="859">
        <v>3</v>
      </c>
      <c r="AI491" s="852"/>
      <c r="AJ491" s="852"/>
      <c r="AK491" s="852"/>
      <c r="AL491" s="852"/>
      <c r="AM491" s="852"/>
      <c r="AN491" s="852"/>
      <c r="AO491" s="852"/>
      <c r="AP491" s="852"/>
      <c r="AQ491" s="852"/>
      <c r="AR491" s="852"/>
      <c r="AS491" s="852"/>
      <c r="AT491" s="852"/>
      <c r="AU491" s="852"/>
      <c r="AV491" s="852"/>
      <c r="AW491" s="852"/>
      <c r="AX491" s="852"/>
      <c r="AY491" s="852"/>
      <c r="AZ491" s="852"/>
      <c r="BA491" s="852"/>
      <c r="BB491" s="852"/>
      <c r="BC491" s="852"/>
      <c r="BD491" s="852"/>
      <c r="BE491" s="852"/>
      <c r="BF491" s="852"/>
      <c r="BG491" s="852"/>
      <c r="BH491" s="852"/>
      <c r="BI491" s="852"/>
      <c r="BJ491" s="852"/>
      <c r="BK491" s="852"/>
      <c r="BL491" s="852"/>
      <c r="BM491" s="852"/>
      <c r="BN491" s="852"/>
      <c r="BO491" s="852"/>
      <c r="BP491" s="852"/>
      <c r="BQ491" s="852"/>
      <c r="BR491" s="852"/>
      <c r="BS491" s="852"/>
      <c r="BT491" s="852"/>
      <c r="BU491" s="852"/>
      <c r="BV491" s="853"/>
      <c r="BW491" s="853"/>
      <c r="BX491" s="853"/>
      <c r="BY491" s="853"/>
      <c r="BZ491" s="853"/>
      <c r="CA491" s="853"/>
      <c r="CB491" s="853"/>
      <c r="CC491" s="853"/>
      <c r="CD491" s="853"/>
      <c r="CE491" s="853"/>
      <c r="CF491" s="10251"/>
    </row>
    <row customHeight="1" ht="15" hidden="1">
      <c r="A492" s="850"/>
      <c r="B492" s="851"/>
      <c r="C492" s="851"/>
      <c r="D492" s="2806"/>
      <c r="E492" s="2604" t="s">
        <v>664</v>
      </c>
      <c r="F492" s="2605"/>
      <c r="G492" s="2606"/>
      <c r="H492" s="2610" t="str">
        <f>IF(A491="","",INDEX(DIFFERENTIATION_UNMERGE_AREA,MATCH(A491,DIFFERENTIATION_ID_DIFF,0)))</f>
        <v>Территория 2</v>
      </c>
      <c r="I492" s="2610"/>
      <c r="J492" s="2610"/>
      <c r="K492" s="2610"/>
      <c r="L492" s="2610"/>
      <c r="M492" s="2610"/>
      <c r="N492" s="2610"/>
      <c r="O492" s="2610"/>
      <c r="P492" s="2610"/>
      <c r="Q492" s="2610"/>
      <c r="R492" s="2610"/>
      <c r="S492" s="946"/>
      <c r="T492" s="943"/>
      <c r="U492" s="852"/>
      <c r="V492" s="852"/>
      <c r="W492" s="853"/>
      <c r="X492" s="853"/>
      <c r="Y492" s="853"/>
      <c r="Z492" s="853"/>
      <c r="AA492" s="854"/>
      <c r="AB492" s="855"/>
      <c r="AC492" s="2602"/>
      <c r="AD492" s="856"/>
      <c r="AE492" s="857"/>
      <c r="AF492" s="857"/>
      <c r="AG492" s="858"/>
      <c r="AH492" s="859"/>
      <c r="AI492" s="852"/>
      <c r="AJ492" s="852"/>
      <c r="AK492" s="852"/>
      <c r="AL492" s="852"/>
      <c r="AM492" s="852"/>
      <c r="AN492" s="852"/>
      <c r="AO492" s="852"/>
      <c r="AP492" s="852"/>
      <c r="AQ492" s="852"/>
      <c r="AR492" s="852"/>
      <c r="AS492" s="852"/>
      <c r="AT492" s="852"/>
      <c r="AU492" s="852"/>
      <c r="AV492" s="852"/>
      <c r="AW492" s="852"/>
      <c r="AX492" s="852"/>
      <c r="AY492" s="852"/>
      <c r="AZ492" s="852"/>
      <c r="BA492" s="852"/>
      <c r="BB492" s="852"/>
      <c r="BC492" s="852"/>
      <c r="BD492" s="852"/>
      <c r="BE492" s="852"/>
      <c r="BF492" s="852"/>
      <c r="BG492" s="852"/>
      <c r="BH492" s="852"/>
      <c r="BI492" s="852"/>
      <c r="BJ492" s="852"/>
      <c r="BK492" s="852"/>
      <c r="BL492" s="852"/>
      <c r="BM492" s="852"/>
      <c r="BN492" s="852"/>
      <c r="BO492" s="852"/>
      <c r="BP492" s="852"/>
      <c r="BQ492" s="852"/>
      <c r="BR492" s="852"/>
      <c r="BS492" s="852"/>
      <c r="BT492" s="852"/>
      <c r="BU492" s="852"/>
      <c r="BV492" s="853"/>
      <c r="BW492" s="853"/>
      <c r="BX492" s="853"/>
      <c r="BY492" s="853"/>
      <c r="BZ492" s="853"/>
      <c r="CA492" s="853"/>
      <c r="CB492" s="853"/>
      <c r="CC492" s="853"/>
      <c r="CD492" s="853"/>
      <c r="CE492" s="853"/>
      <c r="CF492" s="10251"/>
    </row>
    <row customHeight="1" ht="15" hidden="1">
      <c r="A493" s="850"/>
      <c r="B493" s="851"/>
      <c r="C493" s="851"/>
      <c r="D493" s="2806"/>
      <c r="E493" s="2604" t="s">
        <v>665</v>
      </c>
      <c r="F493" s="2605"/>
      <c r="G493" s="2606"/>
      <c r="H493" s="2610" t="str">
        <f>IF(A491="","",INDEX(DIFFERENTIATION_UNMERGE_SYSTEM,MATCH(A491,DIFFERENTIATION_ID_DIFF,0)))</f>
        <v>Падь Еловая</v>
      </c>
      <c r="I493" s="2610"/>
      <c r="J493" s="2610"/>
      <c r="K493" s="2610"/>
      <c r="L493" s="2610"/>
      <c r="M493" s="2610"/>
      <c r="N493" s="2610"/>
      <c r="O493" s="2610"/>
      <c r="P493" s="2610"/>
      <c r="Q493" s="2610"/>
      <c r="R493" s="2610"/>
      <c r="S493" s="946"/>
      <c r="T493" s="943"/>
      <c r="U493" s="852"/>
      <c r="V493" s="852"/>
      <c r="W493" s="853"/>
      <c r="X493" s="853"/>
      <c r="Y493" s="853"/>
      <c r="Z493" s="853"/>
      <c r="AA493" s="854"/>
      <c r="AB493" s="855"/>
      <c r="AC493" s="2602"/>
      <c r="AD493" s="856"/>
      <c r="AE493" s="857"/>
      <c r="AF493" s="857"/>
      <c r="AG493" s="858"/>
      <c r="AH493" s="859"/>
      <c r="AI493" s="852"/>
      <c r="AJ493" s="852"/>
      <c r="AK493" s="852"/>
      <c r="AL493" s="852"/>
      <c r="AM493" s="852"/>
      <c r="AN493" s="852"/>
      <c r="AO493" s="852"/>
      <c r="AP493" s="852"/>
      <c r="AQ493" s="852"/>
      <c r="AR493" s="852"/>
      <c r="AS493" s="852"/>
      <c r="AT493" s="852"/>
      <c r="AU493" s="852"/>
      <c r="AV493" s="852"/>
      <c r="AW493" s="852"/>
      <c r="AX493" s="852"/>
      <c r="AY493" s="852"/>
      <c r="AZ493" s="852"/>
      <c r="BA493" s="852"/>
      <c r="BB493" s="852"/>
      <c r="BC493" s="852"/>
      <c r="BD493" s="852"/>
      <c r="BE493" s="852"/>
      <c r="BF493" s="852"/>
      <c r="BG493" s="852"/>
      <c r="BH493" s="852"/>
      <c r="BI493" s="852"/>
      <c r="BJ493" s="852"/>
      <c r="BK493" s="852"/>
      <c r="BL493" s="852"/>
      <c r="BM493" s="852"/>
      <c r="BN493" s="852"/>
      <c r="BO493" s="852"/>
      <c r="BP493" s="852"/>
      <c r="BQ493" s="852"/>
      <c r="BR493" s="852"/>
      <c r="BS493" s="852"/>
      <c r="BT493" s="852"/>
      <c r="BU493" s="852"/>
      <c r="BV493" s="853"/>
      <c r="BW493" s="853"/>
      <c r="BX493" s="853"/>
      <c r="BY493" s="853"/>
      <c r="BZ493" s="853"/>
      <c r="CA493" s="853"/>
      <c r="CB493" s="853"/>
      <c r="CC493" s="853"/>
      <c r="CD493" s="853"/>
      <c r="CE493" s="853"/>
      <c r="CF493" s="10251"/>
    </row>
    <row customHeight="1" ht="24.75" hidden="1">
      <c r="A494" s="2033"/>
      <c r="B494" s="1387"/>
      <c r="C494" s="639"/>
      <c r="D494" s="2806"/>
      <c r="E494" s="2603" t="s">
        <v>710</v>
      </c>
      <c r="F494" s="2603"/>
      <c r="G494" s="2603"/>
      <c r="H494" s="2603"/>
      <c r="I494" s="2603"/>
      <c r="J494" s="2603"/>
      <c r="K494" s="2603"/>
      <c r="L494" s="2603"/>
      <c r="M494" s="2603"/>
      <c r="N494" s="2603"/>
      <c r="O494" s="2603"/>
      <c r="P494" s="2603"/>
      <c r="Q494" s="785">
        <f>SUMIF(T495:T496,"i",Q495:Q496)</f>
        <v>0</v>
      </c>
      <c r="R494" s="1244"/>
      <c r="S494" s="2025" t="s">
        <v>711</v>
      </c>
      <c r="T494" s="944" t="s">
        <v>712</v>
      </c>
      <c r="U494" s="2601">
        <v>1</v>
      </c>
      <c r="V494" s="2601" t="s">
        <v>675</v>
      </c>
      <c r="W494" s="1387"/>
      <c r="X494" s="1387"/>
      <c r="Y494" s="1387"/>
      <c r="Z494" s="1387"/>
      <c r="AA494" s="1863"/>
      <c r="AB494" s="1387"/>
      <c r="AC494" s="2602"/>
      <c r="AD494" s="856"/>
      <c r="AE494" s="1387"/>
      <c r="AF494" s="1387"/>
      <c r="AG494" s="1863"/>
      <c r="AH494" s="1863"/>
      <c r="AI494" s="1863"/>
      <c r="AJ494" s="1863"/>
      <c r="AK494" s="1863"/>
      <c r="AL494" s="1863"/>
      <c r="AM494" s="1863"/>
      <c r="AN494" s="1863"/>
      <c r="AO494" s="1863"/>
      <c r="AP494" s="1863"/>
      <c r="AQ494" s="1863"/>
      <c r="AR494" s="1863"/>
      <c r="AS494" s="1863"/>
      <c r="AT494" s="1863"/>
      <c r="AU494" s="1863"/>
      <c r="AV494" s="1863"/>
      <c r="AW494" s="1863"/>
      <c r="AX494" s="1863"/>
      <c r="AY494" s="1863"/>
      <c r="AZ494" s="1863"/>
      <c r="BA494" s="1863"/>
      <c r="BB494" s="1863"/>
      <c r="BC494" s="1863"/>
      <c r="BD494" s="1863"/>
      <c r="BE494" s="1863"/>
      <c r="BF494" s="1863"/>
      <c r="BG494" s="1863"/>
      <c r="BH494" s="1863"/>
      <c r="BI494" s="1863"/>
      <c r="BJ494" s="1863"/>
      <c r="BK494" s="1863"/>
      <c r="BL494" s="1863"/>
      <c r="BM494" s="1863"/>
      <c r="BN494" s="1863"/>
      <c r="BO494" s="1863"/>
      <c r="BP494" s="1863"/>
      <c r="BQ494" s="1863"/>
      <c r="BR494" s="1863"/>
      <c r="BS494" s="1863"/>
      <c r="BT494" s="1863"/>
      <c r="BU494" s="1863"/>
      <c r="BV494" s="1387"/>
      <c r="BW494" s="1387"/>
      <c r="BX494" s="1387"/>
      <c r="BY494" s="1387"/>
      <c r="BZ494" s="1387"/>
      <c r="CA494" s="1387"/>
      <c r="CB494" s="1387"/>
      <c r="CC494" s="1387"/>
      <c r="CD494" s="1387"/>
      <c r="CE494" s="1387"/>
      <c r="CF494" s="10251"/>
    </row>
    <row customHeight="1" ht="11.25" hidden="1">
      <c r="A495" s="2020"/>
      <c r="B495" s="1863"/>
      <c r="C495" s="1863"/>
      <c r="D495" s="2806"/>
      <c r="E495" s="862"/>
      <c r="F495" s="862">
        <v>0</v>
      </c>
      <c r="G495" s="862"/>
      <c r="H495" s="862"/>
      <c r="I495" s="862"/>
      <c r="J495" s="862"/>
      <c r="K495" s="862"/>
      <c r="L495" s="862"/>
      <c r="M495" s="862"/>
      <c r="N495" s="862"/>
      <c r="O495" s="862"/>
      <c r="P495" s="862"/>
      <c r="Q495" s="862"/>
      <c r="R495" s="862"/>
      <c r="S495" s="863"/>
      <c r="T495" s="945"/>
      <c r="U495" s="2601"/>
      <c r="V495" s="2601"/>
      <c r="W495" s="1863"/>
      <c r="X495" s="1863"/>
      <c r="Y495" s="1863"/>
      <c r="Z495" s="1863"/>
      <c r="AA495" s="1863"/>
      <c r="AB495" s="1387"/>
      <c r="AC495" s="2602"/>
      <c r="AD495" s="856"/>
      <c r="AE495" s="1387"/>
      <c r="AF495" s="1387"/>
      <c r="AG495" s="1863"/>
      <c r="AH495" s="1863"/>
      <c r="AI495" s="1863"/>
      <c r="AJ495" s="1863"/>
      <c r="AK495" s="1863"/>
      <c r="AL495" s="1863"/>
      <c r="AM495" s="1863"/>
      <c r="AN495" s="1863"/>
      <c r="AO495" s="1863"/>
      <c r="AP495" s="1863"/>
      <c r="AQ495" s="1863"/>
      <c r="AR495" s="1863"/>
      <c r="AS495" s="1863"/>
      <c r="AT495" s="1863"/>
      <c r="AU495" s="1863"/>
      <c r="AV495" s="1863"/>
      <c r="AW495" s="1863"/>
      <c r="AX495" s="1863"/>
      <c r="AY495" s="1863"/>
      <c r="AZ495" s="1863"/>
      <c r="BA495" s="1863"/>
      <c r="BB495" s="1863"/>
      <c r="BC495" s="1863"/>
      <c r="BD495" s="1863"/>
      <c r="BE495" s="1863"/>
      <c r="BF495" s="1863"/>
      <c r="BG495" s="1863"/>
      <c r="BH495" s="1863"/>
      <c r="BI495" s="1863"/>
      <c r="BJ495" s="1863"/>
      <c r="BK495" s="1863"/>
      <c r="BL495" s="1863"/>
      <c r="BM495" s="1863"/>
      <c r="BN495" s="1863"/>
      <c r="BO495" s="1863"/>
      <c r="BP495" s="1863"/>
      <c r="BQ495" s="1863"/>
      <c r="BR495" s="1863"/>
      <c r="BS495" s="1863"/>
      <c r="BT495" s="1863"/>
      <c r="BU495" s="1863"/>
      <c r="BV495" s="1863"/>
      <c r="BW495" s="1863"/>
      <c r="BX495" s="1863"/>
      <c r="BY495" s="1863"/>
      <c r="BZ495" s="1863"/>
      <c r="CA495" s="1863"/>
      <c r="CB495" s="1863"/>
      <c r="CC495" s="1863"/>
      <c r="CD495" s="1863"/>
      <c r="CE495" s="1863"/>
      <c r="CF495" s="10251"/>
    </row>
    <row customHeight="1" ht="11.25" hidden="1">
      <c r="A496" s="2033"/>
      <c r="B496" s="1387"/>
      <c r="C496" s="639"/>
      <c r="D496" s="2806"/>
      <c r="E496" s="876" t="s">
        <v>22</v>
      </c>
      <c r="F496" s="1395" t="s">
        <v>22</v>
      </c>
      <c r="G496" s="1395" t="s">
        <v>715</v>
      </c>
      <c r="H496" s="878" t="s">
        <v>22</v>
      </c>
      <c r="I496" s="878"/>
      <c r="J496" s="878"/>
      <c r="K496" s="878"/>
      <c r="L496" s="878"/>
      <c r="M496" s="878"/>
      <c r="N496" s="878"/>
      <c r="O496" s="878"/>
      <c r="P496" s="878"/>
      <c r="Q496" s="878"/>
      <c r="R496" s="879"/>
      <c r="S496" s="880"/>
      <c r="T496" s="945"/>
      <c r="U496" s="2601"/>
      <c r="V496" s="2601"/>
      <c r="W496" s="1387"/>
      <c r="X496" s="1387"/>
      <c r="Y496" s="1387"/>
      <c r="Z496" s="1387"/>
      <c r="AA496" s="1863"/>
      <c r="AB496" s="1387"/>
      <c r="AC496" s="2602"/>
      <c r="AD496" s="856"/>
      <c r="AE496" s="1387"/>
      <c r="AF496" s="1387"/>
      <c r="AG496" s="1863"/>
      <c r="AH496" s="1863"/>
      <c r="AI496" s="1863"/>
      <c r="AJ496" s="1863"/>
      <c r="AK496" s="1863"/>
      <c r="AL496" s="1863"/>
      <c r="AM496" s="1863"/>
      <c r="AN496" s="1863"/>
      <c r="AO496" s="1863"/>
      <c r="AP496" s="1863"/>
      <c r="AQ496" s="1863"/>
      <c r="AR496" s="1863"/>
      <c r="AS496" s="1863"/>
      <c r="AT496" s="1863"/>
      <c r="AU496" s="1863"/>
      <c r="AV496" s="1863"/>
      <c r="AW496" s="1863"/>
      <c r="AX496" s="1863"/>
      <c r="AY496" s="1863"/>
      <c r="AZ496" s="1863"/>
      <c r="BA496" s="1863"/>
      <c r="BB496" s="1863"/>
      <c r="BC496" s="1863"/>
      <c r="BD496" s="1863"/>
      <c r="BE496" s="1863"/>
      <c r="BF496" s="1863"/>
      <c r="BG496" s="1863"/>
      <c r="BH496" s="1863"/>
      <c r="BI496" s="1863"/>
      <c r="BJ496" s="1863"/>
      <c r="BK496" s="1863"/>
      <c r="BL496" s="1863"/>
      <c r="BM496" s="1863"/>
      <c r="BN496" s="1863"/>
      <c r="BO496" s="1863"/>
      <c r="BP496" s="1863"/>
      <c r="BQ496" s="1863"/>
      <c r="BR496" s="1863"/>
      <c r="BS496" s="1863"/>
      <c r="BT496" s="1863"/>
      <c r="BU496" s="1863"/>
      <c r="BV496" s="1387"/>
      <c r="BW496" s="1387"/>
      <c r="BX496" s="1387"/>
      <c r="BY496" s="1387"/>
      <c r="BZ496" s="1387"/>
      <c r="CA496" s="1387"/>
      <c r="CB496" s="1387"/>
      <c r="CC496" s="1387"/>
      <c r="CD496" s="1387"/>
      <c r="CE496" s="1387"/>
      <c r="CF496" s="10251"/>
    </row>
    <row customHeight="1" ht="5.25" hidden="1">
      <c r="A497" s="2020"/>
      <c r="B497" s="1863"/>
      <c r="C497" s="1863"/>
      <c r="D497" s="2806"/>
      <c r="E497" s="1266"/>
      <c r="F497" s="1266"/>
      <c r="G497" s="1266"/>
      <c r="H497" s="1266"/>
      <c r="I497" s="1266"/>
      <c r="J497" s="1266"/>
      <c r="K497" s="1266"/>
      <c r="L497" s="1266"/>
      <c r="M497" s="1266"/>
      <c r="N497" s="1266"/>
      <c r="O497" s="1266"/>
      <c r="P497" s="1266"/>
      <c r="Q497" s="1267"/>
      <c r="R497" s="1268"/>
      <c r="S497" s="1269"/>
      <c r="T497" s="944" t="s">
        <v>712</v>
      </c>
      <c r="U497" s="2601">
        <v>1</v>
      </c>
      <c r="V497" s="2601" t="s">
        <v>675</v>
      </c>
      <c r="W497" s="1863"/>
      <c r="X497" s="1863"/>
      <c r="Y497" s="1863"/>
      <c r="Z497" s="1863"/>
      <c r="AA497" s="1863"/>
      <c r="AB497" s="1863"/>
      <c r="AC497" s="1264"/>
      <c r="AD497" s="1265"/>
      <c r="AE497" s="1863"/>
      <c r="AF497" s="1863"/>
      <c r="AG497" s="1863"/>
      <c r="AH497" s="1863"/>
      <c r="AI497" s="1863"/>
      <c r="AJ497" s="1863"/>
      <c r="AK497" s="1863"/>
      <c r="AL497" s="1863"/>
      <c r="AM497" s="1863"/>
      <c r="AN497" s="1863"/>
      <c r="AO497" s="1863"/>
      <c r="AP497" s="1863"/>
      <c r="AQ497" s="1863"/>
      <c r="AR497" s="1863"/>
      <c r="AS497" s="1863"/>
      <c r="AT497" s="1863"/>
      <c r="AU497" s="1863"/>
      <c r="AV497" s="1863"/>
      <c r="AW497" s="1863"/>
      <c r="AX497" s="1863"/>
      <c r="AY497" s="1863"/>
      <c r="AZ497" s="1863"/>
      <c r="BA497" s="1863"/>
      <c r="BB497" s="1863"/>
      <c r="BC497" s="1863"/>
      <c r="BD497" s="1863"/>
      <c r="BE497" s="1863"/>
      <c r="BF497" s="1863"/>
      <c r="BG497" s="1863"/>
      <c r="BH497" s="1863"/>
      <c r="BI497" s="1863"/>
      <c r="BJ497" s="1863"/>
      <c r="BK497" s="1863"/>
      <c r="BL497" s="1863"/>
      <c r="BM497" s="1863"/>
      <c r="BN497" s="1863"/>
      <c r="BO497" s="1863"/>
      <c r="BP497" s="1863"/>
      <c r="BQ497" s="1863"/>
      <c r="BR497" s="1863"/>
      <c r="BS497" s="1863"/>
      <c r="BT497" s="1863"/>
      <c r="BU497" s="1863"/>
      <c r="BV497" s="1863"/>
      <c r="BW497" s="1863"/>
      <c r="BX497" s="1863"/>
      <c r="BY497" s="1863"/>
      <c r="BZ497" s="1863"/>
      <c r="CA497" s="1863"/>
      <c r="CB497" s="1863"/>
      <c r="CC497" s="1863"/>
      <c r="CD497" s="1863"/>
      <c r="CE497" s="1863"/>
      <c r="CF497" s="10252"/>
    </row>
    <row customHeight="1" ht="5.25" hidden="1">
      <c r="A498" s="2020"/>
      <c r="B498" s="1863"/>
      <c r="C498" s="1863"/>
      <c r="D498" s="2806"/>
      <c r="E498" s="862"/>
      <c r="F498" s="862"/>
      <c r="G498" s="862"/>
      <c r="H498" s="862"/>
      <c r="I498" s="862"/>
      <c r="J498" s="862"/>
      <c r="K498" s="862"/>
      <c r="L498" s="862"/>
      <c r="M498" s="862"/>
      <c r="N498" s="862"/>
      <c r="O498" s="862"/>
      <c r="P498" s="862"/>
      <c r="Q498" s="862"/>
      <c r="R498" s="862"/>
      <c r="S498" s="863"/>
      <c r="T498" s="945"/>
      <c r="U498" s="2601"/>
      <c r="V498" s="2601"/>
      <c r="W498" s="1863"/>
      <c r="X498" s="1863"/>
      <c r="Y498" s="1863"/>
      <c r="Z498" s="1863"/>
      <c r="AA498" s="1863"/>
      <c r="AB498" s="1863"/>
      <c r="AC498" s="1264"/>
      <c r="AD498" s="1265"/>
      <c r="AE498" s="1863"/>
      <c r="AF498" s="1863"/>
      <c r="AG498" s="1863"/>
      <c r="AH498" s="1863"/>
      <c r="AI498" s="1863"/>
      <c r="AJ498" s="1863"/>
      <c r="AK498" s="1863"/>
      <c r="AL498" s="1863"/>
      <c r="AM498" s="1863"/>
      <c r="AN498" s="1863"/>
      <c r="AO498" s="1863"/>
      <c r="AP498" s="1863"/>
      <c r="AQ498" s="1863"/>
      <c r="AR498" s="1863"/>
      <c r="AS498" s="1863"/>
      <c r="AT498" s="1863"/>
      <c r="AU498" s="1863"/>
      <c r="AV498" s="1863"/>
      <c r="AW498" s="1863"/>
      <c r="AX498" s="1863"/>
      <c r="AY498" s="1863"/>
      <c r="AZ498" s="1863"/>
      <c r="BA498" s="1863"/>
      <c r="BB498" s="1863"/>
      <c r="BC498" s="1863"/>
      <c r="BD498" s="1863"/>
      <c r="BE498" s="1863"/>
      <c r="BF498" s="1863"/>
      <c r="BG498" s="1863"/>
      <c r="BH498" s="1863"/>
      <c r="BI498" s="1863"/>
      <c r="BJ498" s="1863"/>
      <c r="BK498" s="1863"/>
      <c r="BL498" s="1863"/>
      <c r="BM498" s="1863"/>
      <c r="BN498" s="1863"/>
      <c r="BO498" s="1863"/>
      <c r="BP498" s="1863"/>
      <c r="BQ498" s="1863"/>
      <c r="BR498" s="1863"/>
      <c r="BS498" s="1863"/>
      <c r="BT498" s="1863"/>
      <c r="BU498" s="1863"/>
      <c r="BV498" s="1863"/>
      <c r="BW498" s="1863"/>
      <c r="BX498" s="1863"/>
      <c r="BY498" s="1863"/>
      <c r="BZ498" s="1863"/>
      <c r="CA498" s="1863"/>
      <c r="CB498" s="1863"/>
      <c r="CC498" s="1863"/>
      <c r="CD498" s="1863"/>
      <c r="CE498" s="1863"/>
      <c r="CF498" s="10252"/>
    </row>
    <row customHeight="1" ht="5.25" hidden="1">
      <c r="A499" s="2020"/>
      <c r="B499" s="1863"/>
      <c r="C499" s="1863"/>
      <c r="D499" s="2807"/>
      <c r="E499" s="1270"/>
      <c r="F499" s="1271"/>
      <c r="G499" s="1271"/>
      <c r="H499" s="1272"/>
      <c r="I499" s="1272"/>
      <c r="J499" s="1272"/>
      <c r="K499" s="1272"/>
      <c r="L499" s="1272"/>
      <c r="M499" s="1272"/>
      <c r="N499" s="1272"/>
      <c r="O499" s="1272"/>
      <c r="P499" s="1272"/>
      <c r="Q499" s="1272"/>
      <c r="R499" s="1173"/>
      <c r="S499" s="1273"/>
      <c r="T499" s="945"/>
      <c r="U499" s="2601"/>
      <c r="V499" s="2601"/>
      <c r="W499" s="1863"/>
      <c r="X499" s="1863"/>
      <c r="Y499" s="1863"/>
      <c r="Z499" s="1863"/>
      <c r="AA499" s="1863"/>
      <c r="AB499" s="1863"/>
      <c r="AC499" s="1264"/>
      <c r="AD499" s="1265"/>
      <c r="AE499" s="1863"/>
      <c r="AF499" s="1863"/>
      <c r="AG499" s="1863"/>
      <c r="AH499" s="1863"/>
      <c r="AI499" s="1863"/>
      <c r="AJ499" s="1863"/>
      <c r="AK499" s="1863"/>
      <c r="AL499" s="1863"/>
      <c r="AM499" s="1863"/>
      <c r="AN499" s="1863"/>
      <c r="AO499" s="1863"/>
      <c r="AP499" s="1863"/>
      <c r="AQ499" s="1863"/>
      <c r="AR499" s="1863"/>
      <c r="AS499" s="1863"/>
      <c r="AT499" s="1863"/>
      <c r="AU499" s="1863"/>
      <c r="AV499" s="1863"/>
      <c r="AW499" s="1863"/>
      <c r="AX499" s="1863"/>
      <c r="AY499" s="1863"/>
      <c r="AZ499" s="1863"/>
      <c r="BA499" s="1863"/>
      <c r="BB499" s="1863"/>
      <c r="BC499" s="1863"/>
      <c r="BD499" s="1863"/>
      <c r="BE499" s="1863"/>
      <c r="BF499" s="1863"/>
      <c r="BG499" s="1863"/>
      <c r="BH499" s="1863"/>
      <c r="BI499" s="1863"/>
      <c r="BJ499" s="1863"/>
      <c r="BK499" s="1863"/>
      <c r="BL499" s="1863"/>
      <c r="BM499" s="1863"/>
      <c r="BN499" s="1863"/>
      <c r="BO499" s="1863"/>
      <c r="BP499" s="1863"/>
      <c r="BQ499" s="1863"/>
      <c r="BR499" s="1863"/>
      <c r="BS499" s="1863"/>
      <c r="BT499" s="1863"/>
      <c r="BU499" s="1863"/>
      <c r="BV499" s="1863"/>
      <c r="BW499" s="1863"/>
      <c r="BX499" s="1863"/>
      <c r="BY499" s="1863"/>
      <c r="BZ499" s="1863"/>
      <c r="CA499" s="1863"/>
      <c r="CB499" s="1863"/>
      <c r="CC499" s="1863"/>
      <c r="CD499" s="1863"/>
      <c r="CE499" s="1863"/>
      <c r="CF499" s="10252"/>
    </row>
    <row customHeight="1" ht="19.95">
      <c r="D500" s="1274"/>
      <c r="E500" s="1274"/>
      <c r="F500" s="1274"/>
      <c r="G500" s="1274"/>
      <c r="H500" s="1274"/>
      <c r="I500" s="1274"/>
      <c r="J500" s="1274"/>
      <c r="K500" s="1274"/>
      <c r="L500" s="1274"/>
      <c r="M500" s="1274"/>
      <c r="N500" s="1274"/>
      <c r="O500" s="1274"/>
      <c r="P500" s="1274"/>
      <c r="Q500" s="1274"/>
      <c r="R500" s="1274"/>
      <c r="S500" s="1274"/>
      <c r="T500" s="561"/>
      <c r="CF500" s="732">
        <v>19</v>
      </c>
    </row>
    <row customHeight="1" ht="11.549999999999999">
      <c r="D501" s="736"/>
      <c r="CF501" s="732">
        <v>11</v>
      </c>
    </row>
    <row customHeight="1" ht="11.549999999999999">
      <c r="D502" s="881"/>
      <c r="E502" s="881"/>
      <c r="F502" s="881"/>
      <c r="G502" s="882"/>
      <c r="CF502" s="732">
        <v>11</v>
      </c>
    </row>
    <row customHeight="1" ht="11.549999999999999">
      <c r="CF503" s="732">
        <v>11</v>
      </c>
    </row>
    <row customHeight="1" ht="11.549999999999999">
      <c r="D504" s="883"/>
      <c r="E504" s="2611"/>
      <c r="F504" s="2611"/>
      <c r="G504" s="2611"/>
      <c r="H504" s="2611"/>
      <c r="I504" s="2611"/>
      <c r="J504" s="2611"/>
      <c r="K504" s="2611"/>
      <c r="L504" s="2611"/>
      <c r="M504" s="2611"/>
      <c r="N504" s="2611"/>
      <c r="O504" s="2611"/>
      <c r="P504" s="2611"/>
      <c r="Q504" s="2611"/>
      <c r="R504" s="2611"/>
      <c r="CF504" s="732">
        <v>11</v>
      </c>
    </row>
    <row customHeight="1" ht="11.549999999999999">
      <c r="F505" s="985"/>
      <c r="G505" s="985"/>
      <c r="CF505" s="732">
        <v>11</v>
      </c>
    </row>
    <row customHeight="1" ht="11.25" hidden="1">
      <c r="A506" s="837" t="s">
        <v>81</v>
      </c>
      <c r="B506" s="676">
        <v>0</v>
      </c>
      <c r="C506" s="732">
        <v>3</v>
      </c>
      <c r="D506" s="732">
        <v>0</v>
      </c>
      <c r="E506" s="732">
        <v>7</v>
      </c>
      <c r="F506" s="732">
        <v>7</v>
      </c>
      <c r="G506" s="732">
        <v>29</v>
      </c>
      <c r="H506" s="732">
        <v>3</v>
      </c>
      <c r="I506" s="732">
        <v>5</v>
      </c>
      <c r="J506" s="732">
        <v>24</v>
      </c>
      <c r="K506" s="732">
        <v>24</v>
      </c>
      <c r="L506" s="732">
        <v>3</v>
      </c>
      <c r="M506" s="732">
        <v>6</v>
      </c>
      <c r="N506" s="732">
        <v>25</v>
      </c>
      <c r="O506" s="732">
        <v>18</v>
      </c>
      <c r="P506" s="732">
        <v>18</v>
      </c>
      <c r="Q506" s="732">
        <v>18</v>
      </c>
      <c r="R506" s="732">
        <v>18</v>
      </c>
      <c r="S506" s="732">
        <v>93</v>
      </c>
      <c r="T506" s="732">
        <v>10</v>
      </c>
      <c r="U506" s="838">
        <v>10</v>
      </c>
      <c r="V506" s="838">
        <v>11</v>
      </c>
      <c r="W506" s="839">
        <v>10</v>
      </c>
      <c r="X506" s="676">
        <v>10</v>
      </c>
      <c r="Y506" s="676">
        <v>10</v>
      </c>
      <c r="Z506" s="676">
        <v>10</v>
      </c>
      <c r="AA506" s="676">
        <v>10</v>
      </c>
      <c r="AB506" s="732">
        <v>8</v>
      </c>
      <c r="AC506" s="732">
        <v>8</v>
      </c>
      <c r="AD506" s="732">
        <v>8</v>
      </c>
      <c r="AE506" s="732">
        <v>8</v>
      </c>
      <c r="AF506" s="732">
        <v>8</v>
      </c>
      <c r="AG506" s="732">
        <v>8</v>
      </c>
      <c r="AH506" s="732">
        <v>8</v>
      </c>
      <c r="AI506" s="732">
        <v>8</v>
      </c>
      <c r="AJ506" s="732">
        <v>8</v>
      </c>
      <c r="AK506" s="732">
        <v>8</v>
      </c>
      <c r="AL506" s="732">
        <v>8</v>
      </c>
      <c r="AM506" s="732">
        <v>8</v>
      </c>
      <c r="AN506" s="732">
        <v>8</v>
      </c>
      <c r="AO506" s="732">
        <v>8</v>
      </c>
      <c r="AP506" s="732">
        <v>8</v>
      </c>
      <c r="AQ506" s="732">
        <v>8</v>
      </c>
      <c r="AR506" s="732">
        <v>8</v>
      </c>
      <c r="AS506" s="732">
        <v>8</v>
      </c>
      <c r="AT506" s="732">
        <v>8</v>
      </c>
      <c r="AU506" s="732">
        <v>8</v>
      </c>
      <c r="AV506" s="732">
        <v>8</v>
      </c>
      <c r="AW506" s="732">
        <v>8</v>
      </c>
      <c r="AX506" s="732">
        <v>8</v>
      </c>
      <c r="AY506" s="732">
        <v>8</v>
      </c>
      <c r="AZ506" s="732">
        <v>8</v>
      </c>
      <c r="BA506" s="732">
        <v>8</v>
      </c>
      <c r="BB506" s="732">
        <v>8</v>
      </c>
      <c r="BC506" s="732">
        <v>8</v>
      </c>
      <c r="BD506" s="732">
        <v>8</v>
      </c>
      <c r="BE506" s="732">
        <v>8</v>
      </c>
      <c r="BF506" s="732">
        <v>8</v>
      </c>
      <c r="BG506" s="732">
        <v>8</v>
      </c>
      <c r="BH506" s="732">
        <v>8</v>
      </c>
      <c r="BI506" s="732">
        <v>8</v>
      </c>
      <c r="BJ506" s="732">
        <v>8</v>
      </c>
      <c r="BK506" s="732">
        <v>8</v>
      </c>
      <c r="BL506" s="732">
        <v>8</v>
      </c>
      <c r="BM506" s="732">
        <v>8</v>
      </c>
      <c r="BN506" s="732">
        <v>8</v>
      </c>
      <c r="BO506" s="732">
        <v>8</v>
      </c>
      <c r="BP506" s="732">
        <v>8</v>
      </c>
      <c r="BQ506" s="732">
        <v>8</v>
      </c>
      <c r="BR506" s="732">
        <v>8</v>
      </c>
      <c r="BS506" s="732">
        <v>8</v>
      </c>
      <c r="BT506" s="732">
        <v>8</v>
      </c>
      <c r="BU506" s="732">
        <v>8</v>
      </c>
      <c r="BV506" s="732">
        <v>8</v>
      </c>
      <c r="BW506" s="732">
        <v>8</v>
      </c>
      <c r="BX506" s="732">
        <v>8</v>
      </c>
      <c r="BY506" s="732">
        <v>8</v>
      </c>
      <c r="BZ506" s="732">
        <v>8</v>
      </c>
      <c r="CA506" s="732">
        <v>8</v>
      </c>
      <c r="CB506" s="732">
        <v>8</v>
      </c>
      <c r="CC506" s="732">
        <v>8</v>
      </c>
      <c r="CD506" s="732">
        <v>8</v>
      </c>
      <c r="CE506" s="732">
        <v>8</v>
      </c>
      <c r="CF506" s="732">
        <v>11</v>
      </c>
    </row>
  </sheetData>
  <sheetProtection formatColumns="0" formatRows="0" autoFilter="0" sort="0" insertRows="0" insertColumns="1" deleteRows="0" deleteColumns="0"/>
  <mergeCells count="711">
    <mergeCell ref="E5:K5"/>
    <mergeCell ref="E6:K6"/>
    <mergeCell ref="E9:R9"/>
    <mergeCell ref="S9:S10"/>
    <mergeCell ref="E10:F10"/>
    <mergeCell ref="H10:I10"/>
    <mergeCell ref="L10:M10"/>
    <mergeCell ref="D14:D22"/>
    <mergeCell ref="H14:R14"/>
    <mergeCell ref="H15:R15"/>
    <mergeCell ref="H16:R16"/>
    <mergeCell ref="E504:R504"/>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 ref="U74:U76"/>
    <mergeCell ref="V74:V76"/>
    <mergeCell ref="U71:U73"/>
    <mergeCell ref="V71:V73"/>
    <mergeCell ref="D68:D76"/>
    <mergeCell ref="E68:G68"/>
    <mergeCell ref="H68:R68"/>
    <mergeCell ref="AC68:AC73"/>
    <mergeCell ref="E69:G69"/>
    <mergeCell ref="H69:R69"/>
    <mergeCell ref="E70:G70"/>
    <mergeCell ref="H70:R70"/>
    <mergeCell ref="E71:P71"/>
    <mergeCell ref="U83:U85"/>
    <mergeCell ref="V83:V85"/>
    <mergeCell ref="U80:U82"/>
    <mergeCell ref="V80:V82"/>
    <mergeCell ref="D77:D85"/>
    <mergeCell ref="E77:G77"/>
    <mergeCell ref="H77:R77"/>
    <mergeCell ref="AC77:AC82"/>
    <mergeCell ref="E78:G78"/>
    <mergeCell ref="H78:R78"/>
    <mergeCell ref="E79:G79"/>
    <mergeCell ref="H79:R79"/>
    <mergeCell ref="E80:P80"/>
    <mergeCell ref="U92:U94"/>
    <mergeCell ref="V92:V94"/>
    <mergeCell ref="U89:U91"/>
    <mergeCell ref="V89:V91"/>
    <mergeCell ref="D86:D94"/>
    <mergeCell ref="E86:G86"/>
    <mergeCell ref="H86:R86"/>
    <mergeCell ref="AC86:AC91"/>
    <mergeCell ref="E87:G87"/>
    <mergeCell ref="H87:R87"/>
    <mergeCell ref="E88:G88"/>
    <mergeCell ref="H88:R88"/>
    <mergeCell ref="E89:P89"/>
    <mergeCell ref="U101:U103"/>
    <mergeCell ref="V101:V103"/>
    <mergeCell ref="U98:U100"/>
    <mergeCell ref="V98:V100"/>
    <mergeCell ref="D95:D103"/>
    <mergeCell ref="E95:G95"/>
    <mergeCell ref="H95:R95"/>
    <mergeCell ref="AC95:AC100"/>
    <mergeCell ref="E96:G96"/>
    <mergeCell ref="H96:R96"/>
    <mergeCell ref="E97:G97"/>
    <mergeCell ref="H97:R97"/>
    <mergeCell ref="E98:P98"/>
    <mergeCell ref="U110:U112"/>
    <mergeCell ref="V110:V112"/>
    <mergeCell ref="U107:U109"/>
    <mergeCell ref="V107:V109"/>
    <mergeCell ref="D104:D112"/>
    <mergeCell ref="E104:G104"/>
    <mergeCell ref="H104:R104"/>
    <mergeCell ref="AC104:AC109"/>
    <mergeCell ref="E105:G105"/>
    <mergeCell ref="H105:R105"/>
    <mergeCell ref="E106:G106"/>
    <mergeCell ref="H106:R106"/>
    <mergeCell ref="E107:P107"/>
    <mergeCell ref="U119:U121"/>
    <mergeCell ref="V119:V121"/>
    <mergeCell ref="U116:U118"/>
    <mergeCell ref="V116:V118"/>
    <mergeCell ref="D113:D121"/>
    <mergeCell ref="E113:G113"/>
    <mergeCell ref="H113:R113"/>
    <mergeCell ref="AC113:AC118"/>
    <mergeCell ref="E114:G114"/>
    <mergeCell ref="H114:R114"/>
    <mergeCell ref="E115:G115"/>
    <mergeCell ref="H115:R115"/>
    <mergeCell ref="E116:P116"/>
    <mergeCell ref="U128:U130"/>
    <mergeCell ref="V128:V130"/>
    <mergeCell ref="U125:U127"/>
    <mergeCell ref="V125:V127"/>
    <mergeCell ref="D122:D130"/>
    <mergeCell ref="E122:G122"/>
    <mergeCell ref="H122:R122"/>
    <mergeCell ref="AC122:AC127"/>
    <mergeCell ref="E123:G123"/>
    <mergeCell ref="H123:R123"/>
    <mergeCell ref="E124:G124"/>
    <mergeCell ref="H124:R124"/>
    <mergeCell ref="E125:P125"/>
    <mergeCell ref="U137:U139"/>
    <mergeCell ref="V137:V139"/>
    <mergeCell ref="U134:U136"/>
    <mergeCell ref="V134:V136"/>
    <mergeCell ref="D131:D139"/>
    <mergeCell ref="E131:G131"/>
    <mergeCell ref="H131:R131"/>
    <mergeCell ref="AC131:AC136"/>
    <mergeCell ref="E132:G132"/>
    <mergeCell ref="H132:R132"/>
    <mergeCell ref="E133:G133"/>
    <mergeCell ref="H133:R133"/>
    <mergeCell ref="E134:P134"/>
    <mergeCell ref="U146:U148"/>
    <mergeCell ref="V146:V148"/>
    <mergeCell ref="U143:U145"/>
    <mergeCell ref="V143:V145"/>
    <mergeCell ref="D140:D148"/>
    <mergeCell ref="E140:G140"/>
    <mergeCell ref="H140:R140"/>
    <mergeCell ref="AC140:AC145"/>
    <mergeCell ref="E141:G141"/>
    <mergeCell ref="H141:R141"/>
    <mergeCell ref="E142:G142"/>
    <mergeCell ref="H142:R142"/>
    <mergeCell ref="E143:P143"/>
    <mergeCell ref="U155:U157"/>
    <mergeCell ref="V155:V157"/>
    <mergeCell ref="U152:U154"/>
    <mergeCell ref="V152:V154"/>
    <mergeCell ref="D149:D157"/>
    <mergeCell ref="E149:G149"/>
    <mergeCell ref="H149:R149"/>
    <mergeCell ref="AC149:AC154"/>
    <mergeCell ref="E150:G150"/>
    <mergeCell ref="H150:R150"/>
    <mergeCell ref="E151:G151"/>
    <mergeCell ref="H151:R151"/>
    <mergeCell ref="E152:P152"/>
    <mergeCell ref="U164:U166"/>
    <mergeCell ref="V164:V166"/>
    <mergeCell ref="U161:U163"/>
    <mergeCell ref="V161:V163"/>
    <mergeCell ref="D158:D166"/>
    <mergeCell ref="E158:G158"/>
    <mergeCell ref="H158:R158"/>
    <mergeCell ref="AC158:AC163"/>
    <mergeCell ref="E159:G159"/>
    <mergeCell ref="H159:R159"/>
    <mergeCell ref="E160:G160"/>
    <mergeCell ref="H160:R160"/>
    <mergeCell ref="E161:P161"/>
    <mergeCell ref="U173:U175"/>
    <mergeCell ref="V173:V175"/>
    <mergeCell ref="U170:U172"/>
    <mergeCell ref="V170:V172"/>
    <mergeCell ref="D167:D175"/>
    <mergeCell ref="E167:G167"/>
    <mergeCell ref="H167:R167"/>
    <mergeCell ref="AC167:AC172"/>
    <mergeCell ref="E168:G168"/>
    <mergeCell ref="H168:R168"/>
    <mergeCell ref="E169:G169"/>
    <mergeCell ref="H169:R169"/>
    <mergeCell ref="E170:P170"/>
    <mergeCell ref="U182:U184"/>
    <mergeCell ref="V182:V184"/>
    <mergeCell ref="U179:U181"/>
    <mergeCell ref="V179:V181"/>
    <mergeCell ref="D176:D184"/>
    <mergeCell ref="E176:G176"/>
    <mergeCell ref="H176:R176"/>
    <mergeCell ref="AC176:AC181"/>
    <mergeCell ref="E177:G177"/>
    <mergeCell ref="H177:R177"/>
    <mergeCell ref="E178:G178"/>
    <mergeCell ref="H178:R178"/>
    <mergeCell ref="E179:P179"/>
    <mergeCell ref="U191:U193"/>
    <mergeCell ref="V191:V193"/>
    <mergeCell ref="U188:U190"/>
    <mergeCell ref="V188:V190"/>
    <mergeCell ref="D185:D193"/>
    <mergeCell ref="E185:G185"/>
    <mergeCell ref="H185:R185"/>
    <mergeCell ref="AC185:AC190"/>
    <mergeCell ref="E186:G186"/>
    <mergeCell ref="H186:R186"/>
    <mergeCell ref="E187:G187"/>
    <mergeCell ref="H187:R187"/>
    <mergeCell ref="E188:P188"/>
    <mergeCell ref="U200:U202"/>
    <mergeCell ref="V200:V202"/>
    <mergeCell ref="U197:U199"/>
    <mergeCell ref="V197:V199"/>
    <mergeCell ref="D194:D202"/>
    <mergeCell ref="E194:G194"/>
    <mergeCell ref="H194:R194"/>
    <mergeCell ref="AC194:AC199"/>
    <mergeCell ref="E195:G195"/>
    <mergeCell ref="H195:R195"/>
    <mergeCell ref="E196:G196"/>
    <mergeCell ref="H196:R196"/>
    <mergeCell ref="E197:P197"/>
    <mergeCell ref="U209:U211"/>
    <mergeCell ref="V209:V211"/>
    <mergeCell ref="U206:U208"/>
    <mergeCell ref="V206:V208"/>
    <mergeCell ref="D203:D211"/>
    <mergeCell ref="E203:G203"/>
    <mergeCell ref="H203:R203"/>
    <mergeCell ref="AC203:AC208"/>
    <mergeCell ref="E204:G204"/>
    <mergeCell ref="H204:R204"/>
    <mergeCell ref="E205:G205"/>
    <mergeCell ref="H205:R205"/>
    <mergeCell ref="E206:P206"/>
    <mergeCell ref="U218:U220"/>
    <mergeCell ref="V218:V220"/>
    <mergeCell ref="U215:U217"/>
    <mergeCell ref="V215:V217"/>
    <mergeCell ref="D212:D220"/>
    <mergeCell ref="E212:G212"/>
    <mergeCell ref="H212:R212"/>
    <mergeCell ref="AC212:AC217"/>
    <mergeCell ref="E213:G213"/>
    <mergeCell ref="H213:R213"/>
    <mergeCell ref="E214:G214"/>
    <mergeCell ref="H214:R214"/>
    <mergeCell ref="E215:P215"/>
    <mergeCell ref="U227:U229"/>
    <mergeCell ref="V227:V229"/>
    <mergeCell ref="U224:U226"/>
    <mergeCell ref="V224:V226"/>
    <mergeCell ref="D221:D229"/>
    <mergeCell ref="E221:G221"/>
    <mergeCell ref="H221:R221"/>
    <mergeCell ref="AC221:AC226"/>
    <mergeCell ref="E222:G222"/>
    <mergeCell ref="H222:R222"/>
    <mergeCell ref="E223:G223"/>
    <mergeCell ref="H223:R223"/>
    <mergeCell ref="E224:P224"/>
    <mergeCell ref="U236:U238"/>
    <mergeCell ref="V236:V238"/>
    <mergeCell ref="U233:U235"/>
    <mergeCell ref="V233:V235"/>
    <mergeCell ref="D230:D238"/>
    <mergeCell ref="E230:G230"/>
    <mergeCell ref="H230:R230"/>
    <mergeCell ref="AC230:AC235"/>
    <mergeCell ref="E231:G231"/>
    <mergeCell ref="H231:R231"/>
    <mergeCell ref="E232:G232"/>
    <mergeCell ref="H232:R232"/>
    <mergeCell ref="E233:P233"/>
    <mergeCell ref="U245:U247"/>
    <mergeCell ref="V245:V247"/>
    <mergeCell ref="U242:U244"/>
    <mergeCell ref="V242:V244"/>
    <mergeCell ref="D239:D247"/>
    <mergeCell ref="E239:G239"/>
    <mergeCell ref="H239:R239"/>
    <mergeCell ref="AC239:AC244"/>
    <mergeCell ref="E240:G240"/>
    <mergeCell ref="H240:R240"/>
    <mergeCell ref="E241:G241"/>
    <mergeCell ref="H241:R241"/>
    <mergeCell ref="E242:P242"/>
    <mergeCell ref="U254:U256"/>
    <mergeCell ref="V254:V256"/>
    <mergeCell ref="U251:U253"/>
    <mergeCell ref="V251:V253"/>
    <mergeCell ref="D248:D256"/>
    <mergeCell ref="E248:G248"/>
    <mergeCell ref="H248:R248"/>
    <mergeCell ref="AC248:AC253"/>
    <mergeCell ref="E249:G249"/>
    <mergeCell ref="H249:R249"/>
    <mergeCell ref="E250:G250"/>
    <mergeCell ref="H250:R250"/>
    <mergeCell ref="E251:P251"/>
    <mergeCell ref="U263:U265"/>
    <mergeCell ref="V263:V265"/>
    <mergeCell ref="U260:U262"/>
    <mergeCell ref="V260:V262"/>
    <mergeCell ref="D257:D265"/>
    <mergeCell ref="E257:G257"/>
    <mergeCell ref="H257:R257"/>
    <mergeCell ref="AC257:AC262"/>
    <mergeCell ref="E258:G258"/>
    <mergeCell ref="H258:R258"/>
    <mergeCell ref="E259:G259"/>
    <mergeCell ref="H259:R259"/>
    <mergeCell ref="E260:P260"/>
    <mergeCell ref="U272:U274"/>
    <mergeCell ref="V272:V274"/>
    <mergeCell ref="U269:U271"/>
    <mergeCell ref="V269:V271"/>
    <mergeCell ref="D266:D274"/>
    <mergeCell ref="E266:G266"/>
    <mergeCell ref="H266:R266"/>
    <mergeCell ref="AC266:AC271"/>
    <mergeCell ref="E267:G267"/>
    <mergeCell ref="H267:R267"/>
    <mergeCell ref="E268:G268"/>
    <mergeCell ref="H268:R268"/>
    <mergeCell ref="E269:P269"/>
    <mergeCell ref="U281:U283"/>
    <mergeCell ref="V281:V283"/>
    <mergeCell ref="U278:U280"/>
    <mergeCell ref="V278:V280"/>
    <mergeCell ref="D275:D283"/>
    <mergeCell ref="E275:G275"/>
    <mergeCell ref="H275:R275"/>
    <mergeCell ref="AC275:AC280"/>
    <mergeCell ref="E276:G276"/>
    <mergeCell ref="H276:R276"/>
    <mergeCell ref="E277:G277"/>
    <mergeCell ref="H277:R277"/>
    <mergeCell ref="E278:P278"/>
    <mergeCell ref="U290:U292"/>
    <mergeCell ref="V290:V292"/>
    <mergeCell ref="U287:U289"/>
    <mergeCell ref="V287:V289"/>
    <mergeCell ref="D284:D292"/>
    <mergeCell ref="E284:G284"/>
    <mergeCell ref="H284:R284"/>
    <mergeCell ref="AC284:AC289"/>
    <mergeCell ref="E285:G285"/>
    <mergeCell ref="H285:R285"/>
    <mergeCell ref="E286:G286"/>
    <mergeCell ref="H286:R286"/>
    <mergeCell ref="E287:P287"/>
    <mergeCell ref="U299:U301"/>
    <mergeCell ref="V299:V301"/>
    <mergeCell ref="U296:U298"/>
    <mergeCell ref="V296:V298"/>
    <mergeCell ref="D293:D301"/>
    <mergeCell ref="E293:G293"/>
    <mergeCell ref="H293:R293"/>
    <mergeCell ref="AC293:AC298"/>
    <mergeCell ref="E294:G294"/>
    <mergeCell ref="H294:R294"/>
    <mergeCell ref="E295:G295"/>
    <mergeCell ref="H295:R295"/>
    <mergeCell ref="E296:P296"/>
    <mergeCell ref="U308:U310"/>
    <mergeCell ref="V308:V310"/>
    <mergeCell ref="U305:U307"/>
    <mergeCell ref="V305:V307"/>
    <mergeCell ref="D302:D310"/>
    <mergeCell ref="E302:G302"/>
    <mergeCell ref="H302:R302"/>
    <mergeCell ref="AC302:AC307"/>
    <mergeCell ref="E303:G303"/>
    <mergeCell ref="H303:R303"/>
    <mergeCell ref="E304:G304"/>
    <mergeCell ref="H304:R304"/>
    <mergeCell ref="E305:P305"/>
    <mergeCell ref="U317:U319"/>
    <mergeCell ref="V317:V319"/>
    <mergeCell ref="U314:U316"/>
    <mergeCell ref="V314:V316"/>
    <mergeCell ref="D311:D319"/>
    <mergeCell ref="E311:G311"/>
    <mergeCell ref="H311:R311"/>
    <mergeCell ref="AC311:AC316"/>
    <mergeCell ref="E312:G312"/>
    <mergeCell ref="H312:R312"/>
    <mergeCell ref="E313:G313"/>
    <mergeCell ref="H313:R313"/>
    <mergeCell ref="E314:P314"/>
    <mergeCell ref="U326:U328"/>
    <mergeCell ref="V326:V328"/>
    <mergeCell ref="U323:U325"/>
    <mergeCell ref="V323:V325"/>
    <mergeCell ref="D320:D328"/>
    <mergeCell ref="E320:G320"/>
    <mergeCell ref="H320:R320"/>
    <mergeCell ref="AC320:AC325"/>
    <mergeCell ref="E321:G321"/>
    <mergeCell ref="H321:R321"/>
    <mergeCell ref="E322:G322"/>
    <mergeCell ref="H322:R322"/>
    <mergeCell ref="E323:P323"/>
    <mergeCell ref="U335:U337"/>
    <mergeCell ref="V335:V337"/>
    <mergeCell ref="U332:U334"/>
    <mergeCell ref="V332:V334"/>
    <mergeCell ref="D329:D337"/>
    <mergeCell ref="E329:G329"/>
    <mergeCell ref="H329:R329"/>
    <mergeCell ref="AC329:AC334"/>
    <mergeCell ref="E330:G330"/>
    <mergeCell ref="H330:R330"/>
    <mergeCell ref="E331:G331"/>
    <mergeCell ref="H331:R331"/>
    <mergeCell ref="E332:P332"/>
    <mergeCell ref="U344:U346"/>
    <mergeCell ref="V344:V346"/>
    <mergeCell ref="U341:U343"/>
    <mergeCell ref="V341:V343"/>
    <mergeCell ref="D338:D346"/>
    <mergeCell ref="E338:G338"/>
    <mergeCell ref="H338:R338"/>
    <mergeCell ref="AC338:AC343"/>
    <mergeCell ref="E339:G339"/>
    <mergeCell ref="H339:R339"/>
    <mergeCell ref="E340:G340"/>
    <mergeCell ref="H340:R340"/>
    <mergeCell ref="E341:P341"/>
    <mergeCell ref="U353:U355"/>
    <mergeCell ref="V353:V355"/>
    <mergeCell ref="U350:U352"/>
    <mergeCell ref="V350:V352"/>
    <mergeCell ref="D347:D355"/>
    <mergeCell ref="E347:G347"/>
    <mergeCell ref="H347:R347"/>
    <mergeCell ref="AC347:AC352"/>
    <mergeCell ref="E348:G348"/>
    <mergeCell ref="H348:R348"/>
    <mergeCell ref="E349:G349"/>
    <mergeCell ref="H349:R349"/>
    <mergeCell ref="E350:P350"/>
    <mergeCell ref="U362:U364"/>
    <mergeCell ref="V362:V364"/>
    <mergeCell ref="U359:U361"/>
    <mergeCell ref="V359:V361"/>
    <mergeCell ref="D356:D364"/>
    <mergeCell ref="E356:G356"/>
    <mergeCell ref="H356:R356"/>
    <mergeCell ref="AC356:AC361"/>
    <mergeCell ref="E357:G357"/>
    <mergeCell ref="H357:R357"/>
    <mergeCell ref="E358:G358"/>
    <mergeCell ref="H358:R358"/>
    <mergeCell ref="E359:P359"/>
    <mergeCell ref="U371:U373"/>
    <mergeCell ref="V371:V373"/>
    <mergeCell ref="U368:U370"/>
    <mergeCell ref="V368:V370"/>
    <mergeCell ref="D365:D373"/>
    <mergeCell ref="E365:G365"/>
    <mergeCell ref="H365:R365"/>
    <mergeCell ref="AC365:AC370"/>
    <mergeCell ref="E366:G366"/>
    <mergeCell ref="H366:R366"/>
    <mergeCell ref="E367:G367"/>
    <mergeCell ref="H367:R367"/>
    <mergeCell ref="E368:P368"/>
    <mergeCell ref="U380:U382"/>
    <mergeCell ref="V380:V382"/>
    <mergeCell ref="U377:U379"/>
    <mergeCell ref="V377:V379"/>
    <mergeCell ref="D374:D382"/>
    <mergeCell ref="E374:G374"/>
    <mergeCell ref="H374:R374"/>
    <mergeCell ref="AC374:AC379"/>
    <mergeCell ref="E375:G375"/>
    <mergeCell ref="H375:R375"/>
    <mergeCell ref="E376:G376"/>
    <mergeCell ref="H376:R376"/>
    <mergeCell ref="E377:P377"/>
    <mergeCell ref="U389:U391"/>
    <mergeCell ref="V389:V391"/>
    <mergeCell ref="U386:U388"/>
    <mergeCell ref="V386:V388"/>
    <mergeCell ref="D383:D391"/>
    <mergeCell ref="E383:G383"/>
    <mergeCell ref="H383:R383"/>
    <mergeCell ref="AC383:AC388"/>
    <mergeCell ref="E384:G384"/>
    <mergeCell ref="H384:R384"/>
    <mergeCell ref="E385:G385"/>
    <mergeCell ref="H385:R385"/>
    <mergeCell ref="E386:P386"/>
    <mergeCell ref="U398:U400"/>
    <mergeCell ref="V398:V400"/>
    <mergeCell ref="U395:U397"/>
    <mergeCell ref="V395:V397"/>
    <mergeCell ref="D392:D400"/>
    <mergeCell ref="E392:G392"/>
    <mergeCell ref="H392:R392"/>
    <mergeCell ref="AC392:AC397"/>
    <mergeCell ref="E393:G393"/>
    <mergeCell ref="H393:R393"/>
    <mergeCell ref="E394:G394"/>
    <mergeCell ref="H394:R394"/>
    <mergeCell ref="E395:P395"/>
    <mergeCell ref="U407:U409"/>
    <mergeCell ref="V407:V409"/>
    <mergeCell ref="U404:U406"/>
    <mergeCell ref="V404:V406"/>
    <mergeCell ref="D401:D409"/>
    <mergeCell ref="E401:G401"/>
    <mergeCell ref="H401:R401"/>
    <mergeCell ref="AC401:AC406"/>
    <mergeCell ref="E402:G402"/>
    <mergeCell ref="H402:R402"/>
    <mergeCell ref="E403:G403"/>
    <mergeCell ref="H403:R403"/>
    <mergeCell ref="E404:P404"/>
    <mergeCell ref="U416:U418"/>
    <mergeCell ref="V416:V418"/>
    <mergeCell ref="U413:U415"/>
    <mergeCell ref="V413:V415"/>
    <mergeCell ref="D410:D418"/>
    <mergeCell ref="E410:G410"/>
    <mergeCell ref="H410:R410"/>
    <mergeCell ref="AC410:AC415"/>
    <mergeCell ref="E411:G411"/>
    <mergeCell ref="H411:R411"/>
    <mergeCell ref="E412:G412"/>
    <mergeCell ref="H412:R412"/>
    <mergeCell ref="E413:P413"/>
    <mergeCell ref="U425:U427"/>
    <mergeCell ref="V425:V427"/>
    <mergeCell ref="U422:U424"/>
    <mergeCell ref="V422:V424"/>
    <mergeCell ref="D419:D427"/>
    <mergeCell ref="E419:G419"/>
    <mergeCell ref="H419:R419"/>
    <mergeCell ref="AC419:AC424"/>
    <mergeCell ref="E420:G420"/>
    <mergeCell ref="H420:R420"/>
    <mergeCell ref="E421:G421"/>
    <mergeCell ref="H421:R421"/>
    <mergeCell ref="E422:P422"/>
    <mergeCell ref="U434:U436"/>
    <mergeCell ref="V434:V436"/>
    <mergeCell ref="U431:U433"/>
    <mergeCell ref="V431:V433"/>
    <mergeCell ref="D428:D436"/>
    <mergeCell ref="E428:G428"/>
    <mergeCell ref="H428:R428"/>
    <mergeCell ref="AC428:AC433"/>
    <mergeCell ref="E429:G429"/>
    <mergeCell ref="H429:R429"/>
    <mergeCell ref="E430:G430"/>
    <mergeCell ref="H430:R430"/>
    <mergeCell ref="E431:P431"/>
    <mergeCell ref="U443:U445"/>
    <mergeCell ref="V443:V445"/>
    <mergeCell ref="U440:U442"/>
    <mergeCell ref="V440:V442"/>
    <mergeCell ref="D437:D445"/>
    <mergeCell ref="E437:G437"/>
    <mergeCell ref="H437:R437"/>
    <mergeCell ref="AC437:AC442"/>
    <mergeCell ref="E438:G438"/>
    <mergeCell ref="H438:R438"/>
    <mergeCell ref="E439:G439"/>
    <mergeCell ref="H439:R439"/>
    <mergeCell ref="E440:P440"/>
    <mergeCell ref="U452:U454"/>
    <mergeCell ref="V452:V454"/>
    <mergeCell ref="U449:U451"/>
    <mergeCell ref="V449:V451"/>
    <mergeCell ref="D446:D454"/>
    <mergeCell ref="E446:G446"/>
    <mergeCell ref="H446:R446"/>
    <mergeCell ref="AC446:AC451"/>
    <mergeCell ref="E447:G447"/>
    <mergeCell ref="H447:R447"/>
    <mergeCell ref="E448:G448"/>
    <mergeCell ref="H448:R448"/>
    <mergeCell ref="E449:P449"/>
    <mergeCell ref="U461:U463"/>
    <mergeCell ref="V461:V463"/>
    <mergeCell ref="U458:U460"/>
    <mergeCell ref="V458:V460"/>
    <mergeCell ref="D455:D463"/>
    <mergeCell ref="E455:G455"/>
    <mergeCell ref="H455:R455"/>
    <mergeCell ref="AC455:AC460"/>
    <mergeCell ref="E456:G456"/>
    <mergeCell ref="H456:R456"/>
    <mergeCell ref="E457:G457"/>
    <mergeCell ref="H457:R457"/>
    <mergeCell ref="E458:P458"/>
    <mergeCell ref="U470:U472"/>
    <mergeCell ref="V470:V472"/>
    <mergeCell ref="U467:U469"/>
    <mergeCell ref="V467:V469"/>
    <mergeCell ref="D464:D472"/>
    <mergeCell ref="E464:G464"/>
    <mergeCell ref="H464:R464"/>
    <mergeCell ref="AC464:AC469"/>
    <mergeCell ref="E465:G465"/>
    <mergeCell ref="H465:R465"/>
    <mergeCell ref="E466:G466"/>
    <mergeCell ref="H466:R466"/>
    <mergeCell ref="E467:P467"/>
    <mergeCell ref="U479:U481"/>
    <mergeCell ref="V479:V481"/>
    <mergeCell ref="U476:U478"/>
    <mergeCell ref="V476:V478"/>
    <mergeCell ref="D473:D481"/>
    <mergeCell ref="E473:G473"/>
    <mergeCell ref="H473:R473"/>
    <mergeCell ref="AC473:AC478"/>
    <mergeCell ref="E474:G474"/>
    <mergeCell ref="H474:R474"/>
    <mergeCell ref="E475:G475"/>
    <mergeCell ref="H475:R475"/>
    <mergeCell ref="E476:P476"/>
    <mergeCell ref="U488:U490"/>
    <mergeCell ref="V488:V490"/>
    <mergeCell ref="U485:U487"/>
    <mergeCell ref="V485:V487"/>
    <mergeCell ref="D482:D490"/>
    <mergeCell ref="E482:G482"/>
    <mergeCell ref="H482:R482"/>
    <mergeCell ref="AC482:AC487"/>
    <mergeCell ref="E483:G483"/>
    <mergeCell ref="H483:R483"/>
    <mergeCell ref="E484:G484"/>
    <mergeCell ref="H484:R484"/>
    <mergeCell ref="E485:P485"/>
    <mergeCell ref="U497:U499"/>
    <mergeCell ref="V497:V499"/>
    <mergeCell ref="U494:U496"/>
    <mergeCell ref="V494:V496"/>
    <mergeCell ref="D491:D499"/>
    <mergeCell ref="E491:G491"/>
    <mergeCell ref="H491:R491"/>
    <mergeCell ref="AC491:AC496"/>
    <mergeCell ref="E492:G492"/>
    <mergeCell ref="H492:R492"/>
    <mergeCell ref="E493:G493"/>
    <mergeCell ref="H493:R493"/>
    <mergeCell ref="E494:P494"/>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A657C-16C3-1518-E5FB-5BD47FE4D6CC}" mc:Ignorable="x14ac xr xr2 xr3">
  <sheetPr>
    <tabColor theme="9" tint="-0.25"/>
  </sheetPr>
  <dimension ref="A1:CL204"/>
  <sheetViews>
    <sheetView topLeftCell="A1" showGridLines="0" zoomScale="90" workbookViewId="0">
      <selection activeCell="BN9" sqref="BN9"/>
    </sheetView>
  </sheetViews>
  <sheetFormatPr defaultColWidth="9.140625" customHeight="1" defaultRowHeight="11.25"/>
  <cols>
    <col min="1" max="5" style="13919" width="10.7109375" hidden="1" customWidth="1"/>
    <col min="6" max="6" style="12330" width="16.8515625" hidden="1" customWidth="1"/>
    <col min="7" max="7" style="12331" width="5.57421875" hidden="1" customWidth="1"/>
    <col min="8" max="8" style="12253" width="3.00390625" customWidth="1"/>
    <col min="9" max="9" style="12253" width="7.00390625" customWidth="1"/>
    <col min="10" max="10" style="12253" width="56.00390625" customWidth="1"/>
    <col min="11" max="11" style="12253" width="10.00390625" customWidth="1"/>
    <col min="12" max="12" style="12253" width="40.57421875" hidden="1" customWidth="1"/>
    <col min="13" max="13" style="12253" width="40.7109375" customWidth="1"/>
    <col min="14" max="19" style="13920" width="40.57421875" customWidth="1"/>
    <col min="20" max="66" style="13416" width="40.57421875" customWidth="1"/>
    <col min="67" max="67" style="12330" width="9.7109375" hidden="1" customWidth="1"/>
    <col min="68" max="68" style="12253" width="102.00390625" customWidth="1"/>
    <col min="69" max="69" style="12330" width="9.00390625" customWidth="1"/>
    <col min="70" max="70" style="12331" width="5.00390625" customWidth="1"/>
    <col min="71" max="71" style="12331" width="3.00390625" customWidth="1"/>
    <col min="72" max="75" style="12330" width="3.00390625" customWidth="1"/>
    <col min="76" max="76" style="12331" width="10.00390625" customWidth="1"/>
    <col min="77" max="77" style="12330" width="34.00390625" customWidth="1"/>
    <col min="78" max="78" style="12330" width="9.00390625" customWidth="1"/>
    <col min="79" max="79" style="13921" width="8.00390625" customWidth="1"/>
    <col min="80" max="84" style="12330" width="8.00390625" customWidth="1"/>
    <col min="85" max="89" style="12217" width="8.00390625" customWidth="1"/>
    <col min="90" max="90" style="12253" width="5.421875" hidden="1" customWidth="1"/>
  </cols>
  <sheetData>
    <row s="12330" customFormat="1" customHeight="1" ht="33.75" hidden="1">
      <c r="A1" s="1214"/>
      <c r="B1" s="1214"/>
      <c r="C1" s="1214"/>
      <c r="D1" s="1214"/>
      <c r="E1" s="1214"/>
      <c r="G1" s="1863"/>
      <c r="H1" s="1105"/>
      <c r="L1" s="1593">
        <v>4</v>
      </c>
      <c r="M1" s="1593">
        <v>4</v>
      </c>
      <c r="N1" s="4086">
        <v>4</v>
      </c>
      <c r="O1" s="4086">
        <v>4</v>
      </c>
      <c r="P1" s="4086">
        <v>4</v>
      </c>
      <c r="Q1" s="4086">
        <v>4</v>
      </c>
      <c r="R1" s="4086">
        <v>4</v>
      </c>
      <c r="S1" s="4086">
        <v>4</v>
      </c>
      <c r="T1" s="9691">
        <v>4</v>
      </c>
      <c r="U1" s="9691">
        <v>4</v>
      </c>
      <c r="V1" s="9691">
        <v>4</v>
      </c>
      <c r="W1" s="9691">
        <v>4</v>
      </c>
      <c r="X1" s="9691">
        <v>4</v>
      </c>
      <c r="Y1" s="9691">
        <v>4</v>
      </c>
      <c r="Z1" s="9691">
        <v>4</v>
      </c>
      <c r="AA1" s="9691">
        <v>4</v>
      </c>
      <c r="AB1" s="9691">
        <v>4</v>
      </c>
      <c r="AC1" s="9691">
        <v>4</v>
      </c>
      <c r="AD1" s="9691">
        <v>4</v>
      </c>
      <c r="AE1" s="9691">
        <v>4</v>
      </c>
      <c r="AF1" s="9691">
        <v>4</v>
      </c>
      <c r="AG1" s="9691">
        <v>4</v>
      </c>
      <c r="AH1" s="9691">
        <v>4</v>
      </c>
      <c r="AI1" s="9691">
        <v>4</v>
      </c>
      <c r="AJ1" s="9691">
        <v>4</v>
      </c>
      <c r="AK1" s="9691">
        <v>4</v>
      </c>
      <c r="AL1" s="9691">
        <v>4</v>
      </c>
      <c r="AM1" s="9691">
        <v>4</v>
      </c>
      <c r="AN1" s="9691">
        <v>4</v>
      </c>
      <c r="AO1" s="9691">
        <v>4</v>
      </c>
      <c r="AP1" s="9691">
        <v>4</v>
      </c>
      <c r="AQ1" s="9691">
        <v>4</v>
      </c>
      <c r="AR1" s="9691">
        <v>4</v>
      </c>
      <c r="AS1" s="9691">
        <v>4</v>
      </c>
      <c r="AT1" s="9691">
        <v>4</v>
      </c>
      <c r="AU1" s="9691">
        <v>4</v>
      </c>
      <c r="AV1" s="9691">
        <v>4</v>
      </c>
      <c r="AW1" s="9691">
        <v>4</v>
      </c>
      <c r="AX1" s="9691">
        <v>4</v>
      </c>
      <c r="AY1" s="9691">
        <v>4</v>
      </c>
      <c r="AZ1" s="9691">
        <v>4</v>
      </c>
      <c r="BA1" s="9691">
        <v>4</v>
      </c>
      <c r="BB1" s="9691">
        <v>4</v>
      </c>
      <c r="BC1" s="9691">
        <v>4</v>
      </c>
      <c r="BD1" s="9691">
        <v>4</v>
      </c>
      <c r="BE1" s="9691">
        <v>4</v>
      </c>
      <c r="BF1" s="9691">
        <v>4</v>
      </c>
      <c r="BG1" s="9691">
        <v>4</v>
      </c>
      <c r="BH1" s="9691">
        <v>4</v>
      </c>
      <c r="BI1" s="9691">
        <v>4</v>
      </c>
      <c r="BJ1" s="9691">
        <v>4</v>
      </c>
      <c r="BK1" s="9691">
        <v>4</v>
      </c>
      <c r="BL1" s="9691">
        <v>4</v>
      </c>
      <c r="BM1" s="9691">
        <v>4</v>
      </c>
      <c r="BN1" s="9691">
        <v>4</v>
      </c>
      <c r="BR1" s="1863"/>
      <c r="BS1" s="1863"/>
      <c r="BX1" s="1863"/>
      <c r="CL1" s="1593" t="s">
        <v>14</v>
      </c>
    </row>
    <row s="12330" customFormat="1" customHeight="1" ht="78.75" hidden="1">
      <c r="A2" s="1214"/>
      <c r="B2" s="2280" t="s">
        <v>768</v>
      </c>
      <c r="C2" s="2280" t="s">
        <v>769</v>
      </c>
      <c r="D2" s="2279" t="s">
        <v>770</v>
      </c>
      <c r="E2" s="2283">
        <f>RIGHT(I2,LEN(I2)-SEARCH("#",SUBSTITUTE(I2,".","#",LEN(I2)-LEN(SUBSTITUTE(I2,".","")))))</f>
      </c>
      <c r="F2" s="2285">
        <f>J2</f>
        <v>0</v>
      </c>
      <c r="G2" s="1863"/>
      <c r="H2" s="2286"/>
      <c r="I2" s="2276"/>
      <c r="J2" s="767"/>
      <c r="K2" s="2246" t="s">
        <v>635</v>
      </c>
      <c r="L2" s="978"/>
      <c r="M2" s="978"/>
      <c r="N2" s="4082"/>
      <c r="O2" s="4082"/>
      <c r="P2" s="4082"/>
      <c r="Q2" s="4082"/>
      <c r="R2" s="4082"/>
      <c r="S2" s="4082"/>
      <c r="T2" s="9685"/>
      <c r="U2" s="9685"/>
      <c r="V2" s="9685"/>
      <c r="W2" s="9685"/>
      <c r="X2" s="9685"/>
      <c r="Y2" s="9685"/>
      <c r="Z2" s="9685"/>
      <c r="AA2" s="9685"/>
      <c r="AB2" s="9685"/>
      <c r="AC2" s="9685"/>
      <c r="AD2" s="9685"/>
      <c r="AE2" s="9685"/>
      <c r="AF2" s="9685"/>
      <c r="AG2" s="9685"/>
      <c r="AH2" s="9685"/>
      <c r="AI2" s="9685"/>
      <c r="AJ2" s="9685"/>
      <c r="AK2" s="9685"/>
      <c r="AL2" s="9685"/>
      <c r="AM2" s="9685"/>
      <c r="AN2" s="9685"/>
      <c r="AO2" s="9685"/>
      <c r="AP2" s="9685"/>
      <c r="AQ2" s="9685"/>
      <c r="AR2" s="9685"/>
      <c r="AS2" s="9685"/>
      <c r="AT2" s="9685"/>
      <c r="AU2" s="9685"/>
      <c r="AV2" s="9685"/>
      <c r="AW2" s="9685"/>
      <c r="AX2" s="9685"/>
      <c r="AY2" s="9685"/>
      <c r="AZ2" s="9685"/>
      <c r="BA2" s="9685"/>
      <c r="BB2" s="9685"/>
      <c r="BC2" s="9685"/>
      <c r="BD2" s="9685"/>
      <c r="BE2" s="9685"/>
      <c r="BF2" s="9685"/>
      <c r="BG2" s="9685"/>
      <c r="BH2" s="9685"/>
      <c r="BI2" s="9685"/>
      <c r="BJ2" s="9685"/>
      <c r="BK2" s="9685"/>
      <c r="BL2" s="9685"/>
      <c r="BM2" s="9685"/>
      <c r="BN2" s="9685"/>
      <c r="BO2" s="770"/>
      <c r="BP2" s="1752" t="s">
        <v>636</v>
      </c>
      <c r="BQ2" s="770"/>
      <c r="BR2" s="1863"/>
      <c r="BS2" s="1863"/>
      <c r="BX2" s="1863"/>
      <c r="CA2" s="771"/>
      <c r="CG2" s="1859"/>
      <c r="CH2" s="1859"/>
      <c r="CI2" s="1859"/>
      <c r="CJ2" s="1859"/>
      <c r="CK2" s="1859"/>
      <c r="CL2" s="1593">
        <v>0</v>
      </c>
    </row>
    <row customHeight="1" ht="11.25" hidden="1">
      <c r="E3" s="2278" t="s">
        <v>771</v>
      </c>
      <c r="L3" s="1858">
        <f>0</f>
        <v>0</v>
      </c>
      <c r="M3" s="1858">
        <v>1</v>
      </c>
      <c r="N3" s="4065">
        <f>0</f>
        <v>0</v>
      </c>
      <c r="O3" s="4065">
        <f>0</f>
        <v>0</v>
      </c>
      <c r="P3" s="4065">
        <f>0</f>
        <v>0</v>
      </c>
      <c r="Q3" s="4065">
        <f>0</f>
        <v>0</v>
      </c>
      <c r="R3" s="4065">
        <f>0</f>
        <v>0</v>
      </c>
      <c r="S3" s="4065">
        <f>0</f>
        <v>0</v>
      </c>
      <c r="T3" s="9665">
        <f>0</f>
        <v>0</v>
      </c>
      <c r="U3" s="9665">
        <f>0</f>
        <v>0</v>
      </c>
      <c r="V3" s="9665">
        <f>0</f>
        <v>0</v>
      </c>
      <c r="W3" s="9665">
        <f>0</f>
        <v>0</v>
      </c>
      <c r="X3" s="9665">
        <f>0</f>
        <v>0</v>
      </c>
      <c r="Y3" s="9665">
        <f>0</f>
        <v>0</v>
      </c>
      <c r="Z3" s="9665">
        <f>0</f>
        <v>0</v>
      </c>
      <c r="AA3" s="9665">
        <f>0</f>
        <v>0</v>
      </c>
      <c r="AB3" s="9665">
        <f>0</f>
        <v>0</v>
      </c>
      <c r="AC3" s="9665">
        <f>0</f>
        <v>0</v>
      </c>
      <c r="AD3" s="9665">
        <f>0</f>
        <v>0</v>
      </c>
      <c r="AE3" s="9665">
        <f>0</f>
        <v>0</v>
      </c>
      <c r="AF3" s="9665">
        <f>0</f>
        <v>0</v>
      </c>
      <c r="AG3" s="9665">
        <f>0</f>
        <v>0</v>
      </c>
      <c r="AH3" s="9665">
        <f>0</f>
        <v>0</v>
      </c>
      <c r="AI3" s="9665">
        <f>0</f>
        <v>0</v>
      </c>
      <c r="AJ3" s="9665">
        <f>0</f>
        <v>0</v>
      </c>
      <c r="AK3" s="9665">
        <f>0</f>
        <v>0</v>
      </c>
      <c r="AL3" s="9665">
        <f>0</f>
        <v>0</v>
      </c>
      <c r="AM3" s="9665">
        <f>0</f>
        <v>0</v>
      </c>
      <c r="AN3" s="9665">
        <f>0</f>
        <v>0</v>
      </c>
      <c r="AO3" s="9665">
        <f>0</f>
        <v>0</v>
      </c>
      <c r="AP3" s="9665">
        <f>0</f>
        <v>0</v>
      </c>
      <c r="AQ3" s="9665">
        <f>0</f>
        <v>0</v>
      </c>
      <c r="AR3" s="9665">
        <f>0</f>
        <v>0</v>
      </c>
      <c r="AS3" s="9665">
        <f>0</f>
        <v>0</v>
      </c>
      <c r="AT3" s="9665">
        <f>0</f>
        <v>0</v>
      </c>
      <c r="AU3" s="9665">
        <f>0</f>
        <v>0</v>
      </c>
      <c r="AV3" s="9665">
        <f>0</f>
        <v>0</v>
      </c>
      <c r="AW3" s="9665">
        <f>0</f>
        <v>0</v>
      </c>
      <c r="AX3" s="9665">
        <f>0</f>
        <v>0</v>
      </c>
      <c r="AY3" s="9665">
        <f>0</f>
        <v>0</v>
      </c>
      <c r="AZ3" s="9665">
        <f>0</f>
        <v>0</v>
      </c>
      <c r="BA3" s="9665">
        <f>0</f>
        <v>0</v>
      </c>
      <c r="BB3" s="9665">
        <f>0</f>
        <v>0</v>
      </c>
      <c r="BC3" s="9665">
        <f>0</f>
        <v>0</v>
      </c>
      <c r="BD3" s="9665">
        <f>0</f>
        <v>0</v>
      </c>
      <c r="BE3" s="9665">
        <f>0</f>
        <v>0</v>
      </c>
      <c r="BF3" s="9665">
        <f>0</f>
        <v>0</v>
      </c>
      <c r="BG3" s="9665">
        <f>0</f>
        <v>0</v>
      </c>
      <c r="BH3" s="9665">
        <f>0</f>
        <v>0</v>
      </c>
      <c r="BI3" s="9665">
        <f>0</f>
        <v>0</v>
      </c>
      <c r="BJ3" s="9665">
        <f>0</f>
        <v>0</v>
      </c>
      <c r="BK3" s="9665">
        <f>0</f>
        <v>0</v>
      </c>
      <c r="BL3" s="9665">
        <f>0</f>
        <v>0</v>
      </c>
      <c r="BM3" s="9665">
        <f>0</f>
        <v>0</v>
      </c>
      <c r="BN3" s="9665">
        <f>0</f>
        <v>0</v>
      </c>
      <c r="CL3" s="1858">
        <v>0</v>
      </c>
    </row>
    <row s="12217" customFormat="1" customHeight="1" ht="11.25" hidden="1">
      <c r="A4" s="1214"/>
      <c r="B4" s="1214"/>
      <c r="C4" s="1214"/>
      <c r="E4" s="1214"/>
      <c r="F4" s="1593"/>
      <c r="G4" s="1863"/>
      <c r="H4" s="847"/>
      <c r="N4" s="4096"/>
      <c r="O4" s="4096"/>
      <c r="P4" s="4096"/>
      <c r="Q4" s="4096"/>
      <c r="R4" s="4096"/>
      <c r="S4" s="4096"/>
      <c r="T4" s="9703"/>
      <c r="U4" s="9703"/>
      <c r="V4" s="9703"/>
      <c r="W4" s="9703"/>
      <c r="X4" s="9703"/>
      <c r="Y4" s="9703"/>
      <c r="Z4" s="9703"/>
      <c r="AA4" s="9703"/>
      <c r="AB4" s="9703"/>
      <c r="AC4" s="9703"/>
      <c r="AD4" s="9703"/>
      <c r="AE4" s="9703"/>
      <c r="AF4" s="9703"/>
      <c r="AG4" s="9703"/>
      <c r="AH4" s="9703"/>
      <c r="AI4" s="9703"/>
      <c r="AJ4" s="9703"/>
      <c r="AK4" s="9703"/>
      <c r="AL4" s="9703"/>
      <c r="AM4" s="9703"/>
      <c r="AN4" s="9703"/>
      <c r="AO4" s="9703"/>
      <c r="AP4" s="9703"/>
      <c r="AQ4" s="9703"/>
      <c r="AR4" s="9703"/>
      <c r="AS4" s="9703"/>
      <c r="AT4" s="9703"/>
      <c r="AU4" s="9703"/>
      <c r="AV4" s="9703"/>
      <c r="AW4" s="9703"/>
      <c r="AX4" s="9703"/>
      <c r="AY4" s="9703"/>
      <c r="AZ4" s="9703"/>
      <c r="BA4" s="9703"/>
      <c r="BB4" s="9703"/>
      <c r="BC4" s="9703"/>
      <c r="BD4" s="9703"/>
      <c r="BE4" s="9703"/>
      <c r="BF4" s="9703"/>
      <c r="BG4" s="9703"/>
      <c r="BH4" s="9703"/>
      <c r="BI4" s="9703"/>
      <c r="BJ4" s="9703"/>
      <c r="BK4" s="9703"/>
      <c r="BL4" s="9703"/>
      <c r="BM4" s="9703"/>
      <c r="BN4" s="9703"/>
      <c r="BO4" s="1593"/>
      <c r="BP4" s="1859">
        <v>4</v>
      </c>
      <c r="BQ4" s="1593"/>
      <c r="BR4" s="1863"/>
      <c r="BS4" s="1863"/>
      <c r="BT4" s="1593"/>
      <c r="BU4" s="1593"/>
      <c r="BV4" s="1593"/>
      <c r="BW4" s="1593"/>
      <c r="BX4" s="1863"/>
      <c r="BY4" s="1593"/>
      <c r="BZ4" s="1593"/>
      <c r="CA4" s="771"/>
      <c r="CB4" s="1593"/>
      <c r="CC4" s="1593"/>
      <c r="CD4" s="1593"/>
      <c r="CE4" s="1593"/>
      <c r="CF4" s="1593"/>
      <c r="CL4" s="1859">
        <v>0</v>
      </c>
    </row>
    <row customHeight="1" ht="11.549999999999999">
      <c r="N5" s="4065"/>
      <c r="O5" s="4065"/>
      <c r="P5" s="4065"/>
      <c r="Q5" s="4065"/>
      <c r="R5" s="4065"/>
      <c r="S5" s="4065"/>
      <c r="T5" s="9665"/>
      <c r="U5" s="9665"/>
      <c r="V5" s="9665"/>
      <c r="W5" s="9665"/>
      <c r="X5" s="9665"/>
      <c r="Y5" s="9665"/>
      <c r="Z5" s="9665"/>
      <c r="AA5" s="9665"/>
      <c r="AB5" s="9665"/>
      <c r="AC5" s="9665"/>
      <c r="AD5" s="9665"/>
      <c r="AE5" s="9665"/>
      <c r="AF5" s="9665"/>
      <c r="AG5" s="9665"/>
      <c r="AH5" s="9665"/>
      <c r="AI5" s="9665"/>
      <c r="AJ5" s="9665"/>
      <c r="AK5" s="9665"/>
      <c r="AL5" s="9665"/>
      <c r="AM5" s="9665"/>
      <c r="AN5" s="9665"/>
      <c r="AO5" s="9665"/>
      <c r="AP5" s="9665"/>
      <c r="AQ5" s="9665"/>
      <c r="AR5" s="9665"/>
      <c r="AS5" s="9665"/>
      <c r="AT5" s="9665"/>
      <c r="AU5" s="9665"/>
      <c r="AV5" s="9665"/>
      <c r="AW5" s="9665"/>
      <c r="AX5" s="9665"/>
      <c r="AY5" s="9665"/>
      <c r="AZ5" s="9665"/>
      <c r="BA5" s="9665"/>
      <c r="BB5" s="9665"/>
      <c r="BC5" s="9665"/>
      <c r="BD5" s="9665"/>
      <c r="BE5" s="9665"/>
      <c r="BF5" s="9665"/>
      <c r="BG5" s="9665"/>
      <c r="BH5" s="9665"/>
      <c r="BI5" s="9665"/>
      <c r="BJ5" s="9665"/>
      <c r="BK5" s="9665"/>
      <c r="BL5" s="9665"/>
      <c r="BM5" s="9665"/>
      <c r="BN5" s="9665"/>
      <c r="CL5" s="1858">
        <v>11</v>
      </c>
    </row>
    <row customHeight="1" ht="57.75">
      <c r="I6" s="2534" t="s">
        <v>772</v>
      </c>
      <c r="J6" s="2534"/>
      <c r="K6" s="2534"/>
      <c r="L6" s="2534"/>
      <c r="M6" s="2534"/>
      <c r="N6" s="4346"/>
      <c r="O6" s="4346"/>
      <c r="P6" s="4346"/>
      <c r="Q6" s="4346"/>
      <c r="R6" s="4346"/>
      <c r="S6" s="4346"/>
      <c r="T6" s="10268"/>
      <c r="U6" s="10268"/>
      <c r="V6" s="10268"/>
      <c r="W6" s="10268"/>
      <c r="X6" s="10268"/>
      <c r="Y6" s="10268"/>
      <c r="Z6" s="10268"/>
      <c r="AA6" s="10268"/>
      <c r="AB6" s="10268"/>
      <c r="AC6" s="10268"/>
      <c r="AD6" s="10268"/>
      <c r="AE6" s="10268"/>
      <c r="AF6" s="10268"/>
      <c r="AG6" s="10268"/>
      <c r="AH6" s="10268"/>
      <c r="AI6" s="10268"/>
      <c r="AJ6" s="10268"/>
      <c r="AK6" s="10268"/>
      <c r="AL6" s="10268"/>
      <c r="AM6" s="10268"/>
      <c r="AN6" s="10268"/>
      <c r="AO6" s="10268"/>
      <c r="AP6" s="10268"/>
      <c r="AQ6" s="10268"/>
      <c r="AR6" s="10268"/>
      <c r="AS6" s="10268"/>
      <c r="AT6" s="10268"/>
      <c r="AU6" s="10268"/>
      <c r="AV6" s="10268"/>
      <c r="AW6" s="10268"/>
      <c r="AX6" s="10268"/>
      <c r="AY6" s="10268"/>
      <c r="AZ6" s="10268"/>
      <c r="BA6" s="10268"/>
      <c r="BB6" s="10268"/>
      <c r="BC6" s="10268"/>
      <c r="BD6" s="10268"/>
      <c r="BE6" s="10268"/>
      <c r="BF6" s="10268"/>
      <c r="BG6" s="10268"/>
      <c r="BH6" s="10268"/>
      <c r="BI6" s="10268"/>
      <c r="BJ6" s="10268"/>
      <c r="BK6" s="10268"/>
      <c r="BL6" s="10268"/>
      <c r="BM6" s="10268"/>
      <c r="BN6" s="10268"/>
      <c r="BP6" s="783"/>
      <c r="CL6" s="1858">
        <v>55</v>
      </c>
    </row>
    <row customHeight="1" ht="25.2">
      <c r="I7" s="2476" t="str">
        <f>IF(org=0,"Не определено",org)</f>
        <v>АО "Байкалэнерго"</v>
      </c>
      <c r="J7" s="2476"/>
      <c r="K7" s="2476"/>
      <c r="L7" s="2476"/>
      <c r="M7" s="2476"/>
      <c r="N7" s="4099"/>
      <c r="O7" s="4099"/>
      <c r="P7" s="4099"/>
      <c r="Q7" s="4099"/>
      <c r="R7" s="4099"/>
      <c r="S7" s="4099"/>
      <c r="T7" s="9708"/>
      <c r="U7" s="9708"/>
      <c r="V7" s="9708"/>
      <c r="W7" s="9708"/>
      <c r="X7" s="9708"/>
      <c r="Y7" s="9708"/>
      <c r="Z7" s="9708"/>
      <c r="AA7" s="9708"/>
      <c r="AB7" s="9708"/>
      <c r="AC7" s="9708"/>
      <c r="AD7" s="9708"/>
      <c r="AE7" s="9708"/>
      <c r="AF7" s="9708"/>
      <c r="AG7" s="9708"/>
      <c r="AH7" s="9708"/>
      <c r="AI7" s="9708"/>
      <c r="AJ7" s="9708"/>
      <c r="AK7" s="9708"/>
      <c r="AL7" s="9708"/>
      <c r="AM7" s="9708"/>
      <c r="AN7" s="9708"/>
      <c r="AO7" s="9708"/>
      <c r="AP7" s="9708"/>
      <c r="AQ7" s="9708"/>
      <c r="AR7" s="9708"/>
      <c r="AS7" s="9708"/>
      <c r="AT7" s="9708"/>
      <c r="AU7" s="9708"/>
      <c r="AV7" s="9708"/>
      <c r="AW7" s="9708"/>
      <c r="AX7" s="9708"/>
      <c r="AY7" s="9708"/>
      <c r="AZ7" s="9708"/>
      <c r="BA7" s="9708"/>
      <c r="BB7" s="9708"/>
      <c r="BC7" s="9708"/>
      <c r="BD7" s="9708"/>
      <c r="BE7" s="9708"/>
      <c r="BF7" s="9708"/>
      <c r="BG7" s="9708"/>
      <c r="BH7" s="9708"/>
      <c r="BI7" s="9708"/>
      <c r="BJ7" s="9708"/>
      <c r="BK7" s="9708"/>
      <c r="BL7" s="9708"/>
      <c r="BM7" s="9708"/>
      <c r="BN7" s="9708"/>
      <c r="CL7" s="1858">
        <v>24</v>
      </c>
    </row>
    <row customHeight="1" ht="11.549999999999999">
      <c r="I8" s="1362"/>
      <c r="J8" s="1362"/>
      <c r="K8" s="1362"/>
      <c r="L8" s="1362"/>
      <c r="M8" s="1362"/>
      <c r="N8" s="4101" t="s">
        <v>22</v>
      </c>
      <c r="O8" s="4101" t="s">
        <v>22</v>
      </c>
      <c r="P8" s="4101" t="s">
        <v>22</v>
      </c>
      <c r="Q8" s="4101" t="s">
        <v>22</v>
      </c>
      <c r="R8" s="4101" t="s">
        <v>22</v>
      </c>
      <c r="S8" s="4101" t="s">
        <v>22</v>
      </c>
      <c r="T8" s="9711" t="s">
        <v>22</v>
      </c>
      <c r="U8" s="9711" t="s">
        <v>22</v>
      </c>
      <c r="V8" s="9711" t="s">
        <v>22</v>
      </c>
      <c r="W8" s="9711" t="s">
        <v>22</v>
      </c>
      <c r="X8" s="9711" t="s">
        <v>22</v>
      </c>
      <c r="Y8" s="9711" t="s">
        <v>22</v>
      </c>
      <c r="Z8" s="9711" t="s">
        <v>22</v>
      </c>
      <c r="AA8" s="9711" t="s">
        <v>22</v>
      </c>
      <c r="AB8" s="9711" t="s">
        <v>22</v>
      </c>
      <c r="AC8" s="9711" t="s">
        <v>22</v>
      </c>
      <c r="AD8" s="9711" t="s">
        <v>22</v>
      </c>
      <c r="AE8" s="9711" t="s">
        <v>22</v>
      </c>
      <c r="AF8" s="9711" t="s">
        <v>22</v>
      </c>
      <c r="AG8" s="9711" t="s">
        <v>22</v>
      </c>
      <c r="AH8" s="9711" t="s">
        <v>22</v>
      </c>
      <c r="AI8" s="9711" t="s">
        <v>22</v>
      </c>
      <c r="AJ8" s="9711" t="s">
        <v>22</v>
      </c>
      <c r="AK8" s="9711" t="s">
        <v>22</v>
      </c>
      <c r="AL8" s="9711" t="s">
        <v>22</v>
      </c>
      <c r="AM8" s="9711" t="s">
        <v>22</v>
      </c>
      <c r="AN8" s="9711" t="s">
        <v>22</v>
      </c>
      <c r="AO8" s="9711" t="s">
        <v>22</v>
      </c>
      <c r="AP8" s="9711" t="s">
        <v>22</v>
      </c>
      <c r="AQ8" s="9711" t="s">
        <v>22</v>
      </c>
      <c r="AR8" s="9711" t="s">
        <v>22</v>
      </c>
      <c r="AS8" s="9711" t="s">
        <v>22</v>
      </c>
      <c r="AT8" s="9711" t="s">
        <v>22</v>
      </c>
      <c r="AU8" s="9711" t="s">
        <v>22</v>
      </c>
      <c r="AV8" s="9711" t="s">
        <v>22</v>
      </c>
      <c r="AW8" s="9711" t="s">
        <v>22</v>
      </c>
      <c r="AX8" s="9711" t="s">
        <v>22</v>
      </c>
      <c r="AY8" s="9711" t="s">
        <v>22</v>
      </c>
      <c r="AZ8" s="9711" t="s">
        <v>22</v>
      </c>
      <c r="BA8" s="9711" t="s">
        <v>22</v>
      </c>
      <c r="BB8" s="9711" t="s">
        <v>22</v>
      </c>
      <c r="BC8" s="9711" t="s">
        <v>22</v>
      </c>
      <c r="BD8" s="9711" t="s">
        <v>22</v>
      </c>
      <c r="BE8" s="9711" t="s">
        <v>22</v>
      </c>
      <c r="BF8" s="9711" t="s">
        <v>22</v>
      </c>
      <c r="BG8" s="9711" t="s">
        <v>22</v>
      </c>
      <c r="BH8" s="9711" t="s">
        <v>22</v>
      </c>
      <c r="BI8" s="9711" t="s">
        <v>22</v>
      </c>
      <c r="BJ8" s="9711" t="s">
        <v>22</v>
      </c>
      <c r="BK8" s="9711" t="s">
        <v>22</v>
      </c>
      <c r="BL8" s="9711" t="s">
        <v>22</v>
      </c>
      <c r="BM8" s="9711" t="s">
        <v>22</v>
      </c>
      <c r="BN8" s="9711" t="s">
        <v>22</v>
      </c>
      <c r="CL8" s="1858">
        <v>11</v>
      </c>
    </row>
    <row s="12331" customFormat="1" customHeight="1" ht="30" hidden="1">
      <c r="A9" s="1394"/>
      <c r="B9" s="1394"/>
      <c r="C9" s="1394"/>
      <c r="E9" s="1394"/>
      <c r="H9" s="1869"/>
      <c r="L9" s="1116"/>
      <c r="M9" s="1116" t="s">
        <v>123</v>
      </c>
      <c r="N9" s="4103" t="s">
        <v>127</v>
      </c>
      <c r="O9" s="4103" t="s">
        <v>129</v>
      </c>
      <c r="P9" s="4103" t="s">
        <v>131</v>
      </c>
      <c r="Q9" s="4103" t="s">
        <v>133</v>
      </c>
      <c r="R9" s="4103" t="s">
        <v>194</v>
      </c>
      <c r="S9" s="4103" t="s">
        <v>197</v>
      </c>
      <c r="T9" s="9714" t="s">
        <v>136</v>
      </c>
      <c r="U9" s="9714" t="s">
        <v>643</v>
      </c>
      <c r="V9" s="9714" t="s">
        <v>200</v>
      </c>
      <c r="W9" s="9714" t="s">
        <v>644</v>
      </c>
      <c r="X9" s="9714" t="s">
        <v>645</v>
      </c>
      <c r="Y9" s="9714" t="s">
        <v>646</v>
      </c>
      <c r="Z9" s="9714" t="s">
        <v>647</v>
      </c>
      <c r="AA9" s="9714" t="s">
        <v>648</v>
      </c>
      <c r="AB9" s="9714" t="s">
        <v>649</v>
      </c>
      <c r="AC9" s="9714" t="s">
        <v>650</v>
      </c>
      <c r="AD9" s="9714" t="s">
        <v>651</v>
      </c>
      <c r="AE9" s="9714" t="s">
        <v>652</v>
      </c>
      <c r="AF9" s="9714" t="s">
        <v>653</v>
      </c>
      <c r="AG9" s="9714" t="s">
        <v>654</v>
      </c>
      <c r="AH9" s="9714" t="s">
        <v>655</v>
      </c>
      <c r="AI9" s="9714" t="s">
        <v>656</v>
      </c>
      <c r="AJ9" s="9714" t="s">
        <v>657</v>
      </c>
      <c r="AK9" s="9714" t="s">
        <v>658</v>
      </c>
      <c r="AL9" s="9714" t="s">
        <v>659</v>
      </c>
      <c r="AM9" s="9714" t="s">
        <v>660</v>
      </c>
      <c r="AN9" s="9714" t="s">
        <v>661</v>
      </c>
      <c r="AO9" s="9714" t="s">
        <v>662</v>
      </c>
      <c r="AP9" s="9714" t="s">
        <v>663</v>
      </c>
      <c r="AQ9" s="9714" t="s">
        <v>203</v>
      </c>
      <c r="AR9" s="9714" t="s">
        <v>205</v>
      </c>
      <c r="AS9" s="9714" t="s">
        <v>207</v>
      </c>
      <c r="AT9" s="9714" t="s">
        <v>138</v>
      </c>
      <c r="AU9" s="9714" t="s">
        <v>140</v>
      </c>
      <c r="AV9" s="9714" t="s">
        <v>142</v>
      </c>
      <c r="AW9" s="9714" t="s">
        <v>144</v>
      </c>
      <c r="AX9" s="9714" t="s">
        <v>146</v>
      </c>
      <c r="AY9" s="9714" t="s">
        <v>148</v>
      </c>
      <c r="AZ9" s="9714" t="s">
        <v>150</v>
      </c>
      <c r="BA9" s="9714" t="s">
        <v>153</v>
      </c>
      <c r="BB9" s="9714" t="s">
        <v>156</v>
      </c>
      <c r="BC9" s="9714" t="s">
        <v>159</v>
      </c>
      <c r="BD9" s="9714" t="s">
        <v>162</v>
      </c>
      <c r="BE9" s="9714" t="s">
        <v>165</v>
      </c>
      <c r="BF9" s="9714" t="s">
        <v>168</v>
      </c>
      <c r="BG9" s="9714" t="s">
        <v>171</v>
      </c>
      <c r="BH9" s="9714" t="s">
        <v>174</v>
      </c>
      <c r="BI9" s="9714" t="s">
        <v>177</v>
      </c>
      <c r="BJ9" s="9714" t="s">
        <v>180</v>
      </c>
      <c r="BK9" s="9714" t="s">
        <v>183</v>
      </c>
      <c r="BL9" s="9714" t="s">
        <v>186</v>
      </c>
      <c r="BM9" s="9714" t="s">
        <v>189</v>
      </c>
      <c r="BN9" s="9714" t="s">
        <v>192</v>
      </c>
      <c r="CL9" s="1863">
        <v>1</v>
      </c>
    </row>
    <row customHeight="1" ht="11.549999999999999">
      <c r="E10" s="2277" t="s">
        <v>773</v>
      </c>
      <c r="I10" s="938"/>
      <c r="J10" s="2594" t="s">
        <v>111</v>
      </c>
      <c r="K10" s="2595"/>
      <c r="L10" s="2256" t="str">
        <f>IF(L9="","",INDEX(DIFFERENTIATION_UNMERGE_VD,MATCH(L9,DIFFERENTIATION_ID_DIFF,0)))</f>
        <v/>
      </c>
      <c r="M10" s="2256" t="str">
        <f>IF(M9="","",INDEX(DIFFERENTIATION_UNMERGE_VD,MATCH(M9,DIFFERENTIATION_ID_DIFF,0)))</f>
        <v>Производство тепловой энергии. Некомбинированная выработка</v>
      </c>
      <c r="N10" s="4108" t="str">
        <f>IF(N9="","",INDEX(DIFFERENTIATION_UNMERGE_VD,MATCH(N9,DIFFERENTIATION_ID_DIFF,0)))</f>
        <v>Производство тепловой энергии. Некомбинированная выработка</v>
      </c>
      <c r="O10" s="4108" t="str">
        <f>IF(O9="","",INDEX(DIFFERENTIATION_UNMERGE_VD,MATCH(O9,DIFFERENTIATION_ID_DIFF,0)))</f>
        <v>Производство тепловой энергии. Некомбинированная выработка</v>
      </c>
      <c r="P10" s="4108" t="str">
        <f>IF(P9="","",INDEX(DIFFERENTIATION_UNMERGE_VD,MATCH(P9,DIFFERENTIATION_ID_DIFF,0)))</f>
        <v>Производство тепловой энергии. Некомбинированная выработка</v>
      </c>
      <c r="Q10" s="4108" t="str">
        <f>IF(Q9="","",INDEX(DIFFERENTIATION_UNMERGE_VD,MATCH(Q9,DIFFERENTIATION_ID_DIFF,0)))</f>
        <v>Производство тепловой энергии. Некомбинированная выработка</v>
      </c>
      <c r="R10" s="4108" t="str">
        <f>IF(R9="","",INDEX(DIFFERENTIATION_UNMERGE_VD,MATCH(R9,DIFFERENTIATION_ID_DIFF,0)))</f>
        <v>Производство. Теплоноситель</v>
      </c>
      <c r="S10" s="4108" t="str">
        <f>IF(S9="","",INDEX(DIFFERENTIATION_UNMERGE_VD,MATCH(S9,DIFFERENTIATION_ID_DIFF,0)))</f>
        <v>Передача. Теплоноситель</v>
      </c>
      <c r="T10" s="9720" t="str">
        <f>IF(T9="","",INDEX(DIFFERENTIATION_UNMERGE_VD,MATCH(T9,DIFFERENTIATION_ID_DIFF,0)))</f>
        <v>Производство тепловой энергии. Некомбинированная выработка</v>
      </c>
      <c r="U10" s="9720">
        <f>IF(U9="","",INDEX(DIFFERENTIATION_UNMERGE_VD,MATCH(U9,DIFFERENTIATION_ID_DIFF,0)))</f>
      </c>
      <c r="V10" s="9720" t="str">
        <f>IF(V9="","",INDEX(DIFFERENTIATION_UNMERGE_VD,MATCH(V9,DIFFERENTIATION_ID_DIFF,0)))</f>
        <v>Передача. Тепловая энергия</v>
      </c>
      <c r="W10" s="9720">
        <f>IF(W9="","",INDEX(DIFFERENTIATION_UNMERGE_VD,MATCH(W9,DIFFERENTIATION_ID_DIFF,0)))</f>
      </c>
      <c r="X10" s="9720">
        <f>IF(X9="","",INDEX(DIFFERENTIATION_UNMERGE_VD,MATCH(X9,DIFFERENTIATION_ID_DIFF,0)))</f>
      </c>
      <c r="Y10" s="9720">
        <f>IF(Y9="","",INDEX(DIFFERENTIATION_UNMERGE_VD,MATCH(Y9,DIFFERENTIATION_ID_DIFF,0)))</f>
      </c>
      <c r="Z10" s="9720">
        <f>IF(Z9="","",INDEX(DIFFERENTIATION_UNMERGE_VD,MATCH(Z9,DIFFERENTIATION_ID_DIFF,0)))</f>
      </c>
      <c r="AA10" s="9720">
        <f>IF(AA9="","",INDEX(DIFFERENTIATION_UNMERGE_VD,MATCH(AA9,DIFFERENTIATION_ID_DIFF,0)))</f>
      </c>
      <c r="AB10" s="9720">
        <f>IF(AB9="","",INDEX(DIFFERENTIATION_UNMERGE_VD,MATCH(AB9,DIFFERENTIATION_ID_DIFF,0)))</f>
      </c>
      <c r="AC10" s="9720">
        <f>IF(AC9="","",INDEX(DIFFERENTIATION_UNMERGE_VD,MATCH(AC9,DIFFERENTIATION_ID_DIFF,0)))</f>
      </c>
      <c r="AD10" s="9720">
        <f>IF(AD9="","",INDEX(DIFFERENTIATION_UNMERGE_VD,MATCH(AD9,DIFFERENTIATION_ID_DIFF,0)))</f>
      </c>
      <c r="AE10" s="9720">
        <f>IF(AE9="","",INDEX(DIFFERENTIATION_UNMERGE_VD,MATCH(AE9,DIFFERENTIATION_ID_DIFF,0)))</f>
      </c>
      <c r="AF10" s="9720">
        <f>IF(AF9="","",INDEX(DIFFERENTIATION_UNMERGE_VD,MATCH(AF9,DIFFERENTIATION_ID_DIFF,0)))</f>
      </c>
      <c r="AG10" s="9720">
        <f>IF(AG9="","",INDEX(DIFFERENTIATION_UNMERGE_VD,MATCH(AG9,DIFFERENTIATION_ID_DIFF,0)))</f>
      </c>
      <c r="AH10" s="9720">
        <f>IF(AH9="","",INDEX(DIFFERENTIATION_UNMERGE_VD,MATCH(AH9,DIFFERENTIATION_ID_DIFF,0)))</f>
      </c>
      <c r="AI10" s="9720">
        <f>IF(AI9="","",INDEX(DIFFERENTIATION_UNMERGE_VD,MATCH(AI9,DIFFERENTIATION_ID_DIFF,0)))</f>
      </c>
      <c r="AJ10" s="9720">
        <f>IF(AJ9="","",INDEX(DIFFERENTIATION_UNMERGE_VD,MATCH(AJ9,DIFFERENTIATION_ID_DIFF,0)))</f>
      </c>
      <c r="AK10" s="9720">
        <f>IF(AK9="","",INDEX(DIFFERENTIATION_UNMERGE_VD,MATCH(AK9,DIFFERENTIATION_ID_DIFF,0)))</f>
      </c>
      <c r="AL10" s="9720">
        <f>IF(AL9="","",INDEX(DIFFERENTIATION_UNMERGE_VD,MATCH(AL9,DIFFERENTIATION_ID_DIFF,0)))</f>
      </c>
      <c r="AM10" s="9720">
        <f>IF(AM9="","",INDEX(DIFFERENTIATION_UNMERGE_VD,MATCH(AM9,DIFFERENTIATION_ID_DIFF,0)))</f>
      </c>
      <c r="AN10" s="9720">
        <f>IF(AN9="","",INDEX(DIFFERENTIATION_UNMERGE_VD,MATCH(AN9,DIFFERENTIATION_ID_DIFF,0)))</f>
      </c>
      <c r="AO10" s="9720">
        <f>IF(AO9="","",INDEX(DIFFERENTIATION_UNMERGE_VD,MATCH(AO9,DIFFERENTIATION_ID_DIFF,0)))</f>
      </c>
      <c r="AP10" s="9720">
        <f>IF(AP9="","",INDEX(DIFFERENTIATION_UNMERGE_VD,MATCH(AP9,DIFFERENTIATION_ID_DIFF,0)))</f>
      </c>
      <c r="AQ10" s="9720" t="str">
        <f>IF(AQ9="","",INDEX(DIFFERENTIATION_UNMERGE_VD,MATCH(AQ9,DIFFERENTIATION_ID_DIFF,0)))</f>
        <v>Передача. Тепловая энергия</v>
      </c>
      <c r="AR10" s="9720" t="str">
        <f>IF(AR9="","",INDEX(DIFFERENTIATION_UNMERGE_VD,MATCH(AR9,DIFFERENTIATION_ID_DIFF,0)))</f>
        <v>Передача. Тепловая энергия</v>
      </c>
      <c r="AS10" s="9720" t="str">
        <f>IF(AS9="","",INDEX(DIFFERENTIATION_UNMERGE_VD,MATCH(AS9,DIFFERENTIATION_ID_DIFF,0)))</f>
        <v>Передача. Тепловая энергия</v>
      </c>
      <c r="AT10" s="9720" t="str">
        <f>IF(AT9="","",INDEX(DIFFERENTIATION_UNMERGE_VD,MATCH(AT9,DIFFERENTIATION_ID_DIFF,0)))</f>
        <v>Производство тепловой энергии. Некомбинированная выработка</v>
      </c>
      <c r="AU10" s="9720" t="str">
        <f>IF(AU9="","",INDEX(DIFFERENTIATION_UNMERGE_VD,MATCH(AU9,DIFFERENTIATION_ID_DIFF,0)))</f>
        <v>Производство тепловой энергии. Некомбинированная выработка</v>
      </c>
      <c r="AV10" s="9720" t="str">
        <f>IF(AV9="","",INDEX(DIFFERENTIATION_UNMERGE_VD,MATCH(AV9,DIFFERENTIATION_ID_DIFF,0)))</f>
        <v>Производство тепловой энергии. Некомбинированная выработка</v>
      </c>
      <c r="AW10" s="9720" t="str">
        <f>IF(AW9="","",INDEX(DIFFERENTIATION_UNMERGE_VD,MATCH(AW9,DIFFERENTIATION_ID_DIFF,0)))</f>
        <v>Производство тепловой энергии. Некомбинированная выработка</v>
      </c>
      <c r="AX10" s="9720" t="str">
        <f>IF(AX9="","",INDEX(DIFFERENTIATION_UNMERGE_VD,MATCH(AX9,DIFFERENTIATION_ID_DIFF,0)))</f>
        <v>Производство тепловой энергии. Некомбинированная выработка</v>
      </c>
      <c r="AY10" s="9720" t="str">
        <f>IF(AY9="","",INDEX(DIFFERENTIATION_UNMERGE_VD,MATCH(AY9,DIFFERENTIATION_ID_DIFF,0)))</f>
        <v>Производство тепловой энергии. Некомбинированная выработка</v>
      </c>
      <c r="AZ10" s="9720" t="str">
        <f>IF(AZ9="","",INDEX(DIFFERENTIATION_UNMERGE_VD,MATCH(AZ9,DIFFERENTIATION_ID_DIFF,0)))</f>
        <v>Производство тепловой энергии. Некомбинированная выработка</v>
      </c>
      <c r="BA10" s="9720" t="str">
        <f>IF(BA9="","",INDEX(DIFFERENTIATION_UNMERGE_VD,MATCH(BA9,DIFFERENTIATION_ID_DIFF,0)))</f>
        <v>Производство тепловой энергии. Некомбинированная выработка</v>
      </c>
      <c r="BB10" s="9720" t="str">
        <f>IF(BB9="","",INDEX(DIFFERENTIATION_UNMERGE_VD,MATCH(BB9,DIFFERENTIATION_ID_DIFF,0)))</f>
        <v>Производство тепловой энергии. Некомбинированная выработка</v>
      </c>
      <c r="BC10" s="9720" t="str">
        <f>IF(BC9="","",INDEX(DIFFERENTIATION_UNMERGE_VD,MATCH(BC9,DIFFERENTIATION_ID_DIFF,0)))</f>
        <v>Производство тепловой энергии. Некомбинированная выработка</v>
      </c>
      <c r="BD10" s="9720" t="str">
        <f>IF(BD9="","",INDEX(DIFFERENTIATION_UNMERGE_VD,MATCH(BD9,DIFFERENTIATION_ID_DIFF,0)))</f>
        <v>Производство тепловой энергии. Некомбинированная выработка</v>
      </c>
      <c r="BE10" s="9720" t="str">
        <f>IF(BE9="","",INDEX(DIFFERENTIATION_UNMERGE_VD,MATCH(BE9,DIFFERENTIATION_ID_DIFF,0)))</f>
        <v>Производство тепловой энергии. Некомбинированная выработка</v>
      </c>
      <c r="BF10" s="9720" t="str">
        <f>IF(BF9="","",INDEX(DIFFERENTIATION_UNMERGE_VD,MATCH(BF9,DIFFERENTIATION_ID_DIFF,0)))</f>
        <v>Производство тепловой энергии. Некомбинированная выработка</v>
      </c>
      <c r="BG10" s="9720" t="str">
        <f>IF(BG9="","",INDEX(DIFFERENTIATION_UNMERGE_VD,MATCH(BG9,DIFFERENTIATION_ID_DIFF,0)))</f>
        <v>Производство тепловой энергии. Некомбинированная выработка</v>
      </c>
      <c r="BH10" s="9720" t="str">
        <f>IF(BH9="","",INDEX(DIFFERENTIATION_UNMERGE_VD,MATCH(BH9,DIFFERENTIATION_ID_DIFF,0)))</f>
        <v>Производство тепловой энергии. Некомбинированная выработка</v>
      </c>
      <c r="BI10" s="9720" t="str">
        <f>IF(BI9="","",INDEX(DIFFERENTIATION_UNMERGE_VD,MATCH(BI9,DIFFERENTIATION_ID_DIFF,0)))</f>
        <v>Производство тепловой энергии. Некомбинированная выработка</v>
      </c>
      <c r="BJ10" s="9720" t="str">
        <f>IF(BJ9="","",INDEX(DIFFERENTIATION_UNMERGE_VD,MATCH(BJ9,DIFFERENTIATION_ID_DIFF,0)))</f>
        <v>Производство тепловой энергии. Некомбинированная выработка</v>
      </c>
      <c r="BK10" s="9720" t="str">
        <f>IF(BK9="","",INDEX(DIFFERENTIATION_UNMERGE_VD,MATCH(BK9,DIFFERENTIATION_ID_DIFF,0)))</f>
        <v>Производство тепловой энергии. Некомбинированная выработка</v>
      </c>
      <c r="BL10" s="9720" t="str">
        <f>IF(BL9="","",INDEX(DIFFERENTIATION_UNMERGE_VD,MATCH(BL9,DIFFERENTIATION_ID_DIFF,0)))</f>
        <v>Производство тепловой энергии. Некомбинированная выработка</v>
      </c>
      <c r="BM10" s="9720" t="str">
        <f>IF(BM9="","",INDEX(DIFFERENTIATION_UNMERGE_VD,MATCH(BM9,DIFFERENTIATION_ID_DIFF,0)))</f>
        <v>Производство тепловой энергии. Некомбинированная выработка</v>
      </c>
      <c r="BN10" s="9720" t="str">
        <f>IF(BN9="","",INDEX(DIFFERENTIATION_UNMERGE_VD,MATCH(BN9,DIFFERENTIATION_ID_DIFF,0)))</f>
        <v>Производство тепловой энергии. Некомбинированная выработка</v>
      </c>
      <c r="BP10" s="2354" t="s">
        <v>380</v>
      </c>
      <c r="CL10" s="1858">
        <v>11</v>
      </c>
    </row>
    <row customHeight="1" ht="11.549999999999999">
      <c r="E11" s="2277" t="s">
        <v>774</v>
      </c>
      <c r="I11" s="938"/>
      <c r="J11" s="2594" t="s">
        <v>664</v>
      </c>
      <c r="K11" s="2595"/>
      <c r="L11" s="2256" t="str">
        <f>IF(L9="","",INDEX(DIFFERENTIATION_UNMERGE_AREA,MATCH(L9,DIFFERENTIATION_ID_DIFF,0)))</f>
        <v/>
      </c>
      <c r="M11" s="2256" t="str">
        <f>IF(M9="","",INDEX(DIFFERENTIATION_UNMERGE_AREA,MATCH(M9,DIFFERENTIATION_ID_DIFF,0)))</f>
        <v>Территория 1</v>
      </c>
      <c r="N11" s="4108" t="str">
        <f>IF(N9="","",INDEX(DIFFERENTIATION_UNMERGE_AREA,MATCH(N9,DIFFERENTIATION_ID_DIFF,0)))</f>
        <v>Территория 1</v>
      </c>
      <c r="O11" s="4108" t="str">
        <f>IF(O9="","",INDEX(DIFFERENTIATION_UNMERGE_AREA,MATCH(O9,DIFFERENTIATION_ID_DIFF,0)))</f>
        <v>Территория 1</v>
      </c>
      <c r="P11" s="4108" t="str">
        <f>IF(P9="","",INDEX(DIFFERENTIATION_UNMERGE_AREA,MATCH(P9,DIFFERENTIATION_ID_DIFF,0)))</f>
        <v>Территория 1</v>
      </c>
      <c r="Q11" s="4108" t="str">
        <f>IF(Q9="","",INDEX(DIFFERENTIATION_UNMERGE_AREA,MATCH(Q9,DIFFERENTIATION_ID_DIFF,0)))</f>
        <v>Территория 1</v>
      </c>
      <c r="R11" s="4108" t="str">
        <f>IF(R9="","",INDEX(DIFFERENTIATION_UNMERGE_AREA,MATCH(R9,DIFFERENTIATION_ID_DIFF,0)))</f>
        <v>Территория 1</v>
      </c>
      <c r="S11" s="4108" t="str">
        <f>IF(S9="","",INDEX(DIFFERENTIATION_UNMERGE_AREA,MATCH(S9,DIFFERENTIATION_ID_DIFF,0)))</f>
        <v>Территория 1</v>
      </c>
      <c r="T11" s="9720" t="str">
        <f>IF(T9="","",INDEX(DIFFERENTIATION_UNMERGE_AREA,MATCH(T9,DIFFERENTIATION_ID_DIFF,0)))</f>
        <v>Территория 2</v>
      </c>
      <c r="U11" s="9720">
        <f>IF(U9="","",INDEX(DIFFERENTIATION_UNMERGE_AREA,MATCH(U9,DIFFERENTIATION_ID_DIFF,0)))</f>
      </c>
      <c r="V11" s="9720" t="str">
        <f>IF(V9="","",INDEX(DIFFERENTIATION_UNMERGE_AREA,MATCH(V9,DIFFERENTIATION_ID_DIFF,0)))</f>
        <v>Территория 2</v>
      </c>
      <c r="W11" s="9720">
        <f>IF(W9="","",INDEX(DIFFERENTIATION_UNMERGE_AREA,MATCH(W9,DIFFERENTIATION_ID_DIFF,0)))</f>
      </c>
      <c r="X11" s="9720">
        <f>IF(X9="","",INDEX(DIFFERENTIATION_UNMERGE_AREA,MATCH(X9,DIFFERENTIATION_ID_DIFF,0)))</f>
      </c>
      <c r="Y11" s="9720">
        <f>IF(Y9="","",INDEX(DIFFERENTIATION_UNMERGE_AREA,MATCH(Y9,DIFFERENTIATION_ID_DIFF,0)))</f>
      </c>
      <c r="Z11" s="9720">
        <f>IF(Z9="","",INDEX(DIFFERENTIATION_UNMERGE_AREA,MATCH(Z9,DIFFERENTIATION_ID_DIFF,0)))</f>
      </c>
      <c r="AA11" s="9720">
        <f>IF(AA9="","",INDEX(DIFFERENTIATION_UNMERGE_AREA,MATCH(AA9,DIFFERENTIATION_ID_DIFF,0)))</f>
      </c>
      <c r="AB11" s="9720">
        <f>IF(AB9="","",INDEX(DIFFERENTIATION_UNMERGE_AREA,MATCH(AB9,DIFFERENTIATION_ID_DIFF,0)))</f>
      </c>
      <c r="AC11" s="9720">
        <f>IF(AC9="","",INDEX(DIFFERENTIATION_UNMERGE_AREA,MATCH(AC9,DIFFERENTIATION_ID_DIFF,0)))</f>
      </c>
      <c r="AD11" s="9720">
        <f>IF(AD9="","",INDEX(DIFFERENTIATION_UNMERGE_AREA,MATCH(AD9,DIFFERENTIATION_ID_DIFF,0)))</f>
      </c>
      <c r="AE11" s="9720">
        <f>IF(AE9="","",INDEX(DIFFERENTIATION_UNMERGE_AREA,MATCH(AE9,DIFFERENTIATION_ID_DIFF,0)))</f>
      </c>
      <c r="AF11" s="9720">
        <f>IF(AF9="","",INDEX(DIFFERENTIATION_UNMERGE_AREA,MATCH(AF9,DIFFERENTIATION_ID_DIFF,0)))</f>
      </c>
      <c r="AG11" s="9720">
        <f>IF(AG9="","",INDEX(DIFFERENTIATION_UNMERGE_AREA,MATCH(AG9,DIFFERENTIATION_ID_DIFF,0)))</f>
      </c>
      <c r="AH11" s="9720">
        <f>IF(AH9="","",INDEX(DIFFERENTIATION_UNMERGE_AREA,MATCH(AH9,DIFFERENTIATION_ID_DIFF,0)))</f>
      </c>
      <c r="AI11" s="9720">
        <f>IF(AI9="","",INDEX(DIFFERENTIATION_UNMERGE_AREA,MATCH(AI9,DIFFERENTIATION_ID_DIFF,0)))</f>
      </c>
      <c r="AJ11" s="9720">
        <f>IF(AJ9="","",INDEX(DIFFERENTIATION_UNMERGE_AREA,MATCH(AJ9,DIFFERENTIATION_ID_DIFF,0)))</f>
      </c>
      <c r="AK11" s="9720">
        <f>IF(AK9="","",INDEX(DIFFERENTIATION_UNMERGE_AREA,MATCH(AK9,DIFFERENTIATION_ID_DIFF,0)))</f>
      </c>
      <c r="AL11" s="9720">
        <f>IF(AL9="","",INDEX(DIFFERENTIATION_UNMERGE_AREA,MATCH(AL9,DIFFERENTIATION_ID_DIFF,0)))</f>
      </c>
      <c r="AM11" s="9720">
        <f>IF(AM9="","",INDEX(DIFFERENTIATION_UNMERGE_AREA,MATCH(AM9,DIFFERENTIATION_ID_DIFF,0)))</f>
      </c>
      <c r="AN11" s="9720">
        <f>IF(AN9="","",INDEX(DIFFERENTIATION_UNMERGE_AREA,MATCH(AN9,DIFFERENTIATION_ID_DIFF,0)))</f>
      </c>
      <c r="AO11" s="9720">
        <f>IF(AO9="","",INDEX(DIFFERENTIATION_UNMERGE_AREA,MATCH(AO9,DIFFERENTIATION_ID_DIFF,0)))</f>
      </c>
      <c r="AP11" s="9720">
        <f>IF(AP9="","",INDEX(DIFFERENTIATION_UNMERGE_AREA,MATCH(AP9,DIFFERENTIATION_ID_DIFF,0)))</f>
      </c>
      <c r="AQ11" s="9720" t="str">
        <f>IF(AQ9="","",INDEX(DIFFERENTIATION_UNMERGE_AREA,MATCH(AQ9,DIFFERENTIATION_ID_DIFF,0)))</f>
        <v>Территория 2</v>
      </c>
      <c r="AR11" s="9720" t="str">
        <f>IF(AR9="","",INDEX(DIFFERENTIATION_UNMERGE_AREA,MATCH(AR9,DIFFERENTIATION_ID_DIFF,0)))</f>
        <v>Территория 2</v>
      </c>
      <c r="AS11" s="9720" t="str">
        <f>IF(AS9="","",INDEX(DIFFERENTIATION_UNMERGE_AREA,MATCH(AS9,DIFFERENTIATION_ID_DIFF,0)))</f>
        <v>Территория 2</v>
      </c>
      <c r="AT11" s="9720" t="str">
        <f>IF(AT9="","",INDEX(DIFFERENTIATION_UNMERGE_AREA,MATCH(AT9,DIFFERENTIATION_ID_DIFF,0)))</f>
        <v>Территория 2</v>
      </c>
      <c r="AU11" s="9720" t="str">
        <f>IF(AU9="","",INDEX(DIFFERENTIATION_UNMERGE_AREA,MATCH(AU9,DIFFERENTIATION_ID_DIFF,0)))</f>
        <v>Территория 2</v>
      </c>
      <c r="AV11" s="9720" t="str">
        <f>IF(AV9="","",INDEX(DIFFERENTIATION_UNMERGE_AREA,MATCH(AV9,DIFFERENTIATION_ID_DIFF,0)))</f>
        <v>Территория 2</v>
      </c>
      <c r="AW11" s="9720" t="str">
        <f>IF(AW9="","",INDEX(DIFFERENTIATION_UNMERGE_AREA,MATCH(AW9,DIFFERENTIATION_ID_DIFF,0)))</f>
        <v>Территория 2</v>
      </c>
      <c r="AX11" s="9720" t="str">
        <f>IF(AX9="","",INDEX(DIFFERENTIATION_UNMERGE_AREA,MATCH(AX9,DIFFERENTIATION_ID_DIFF,0)))</f>
        <v>Территория 2</v>
      </c>
      <c r="AY11" s="9720" t="str">
        <f>IF(AY9="","",INDEX(DIFFERENTIATION_UNMERGE_AREA,MATCH(AY9,DIFFERENTIATION_ID_DIFF,0)))</f>
        <v>Территория 2</v>
      </c>
      <c r="AZ11" s="9720" t="str">
        <f>IF(AZ9="","",INDEX(DIFFERENTIATION_UNMERGE_AREA,MATCH(AZ9,DIFFERENTIATION_ID_DIFF,0)))</f>
        <v>Территория 2</v>
      </c>
      <c r="BA11" s="9720" t="str">
        <f>IF(BA9="","",INDEX(DIFFERENTIATION_UNMERGE_AREA,MATCH(BA9,DIFFERENTIATION_ID_DIFF,0)))</f>
        <v>Территория 2</v>
      </c>
      <c r="BB11" s="9720" t="str">
        <f>IF(BB9="","",INDEX(DIFFERENTIATION_UNMERGE_AREA,MATCH(BB9,DIFFERENTIATION_ID_DIFF,0)))</f>
        <v>Территория 2</v>
      </c>
      <c r="BC11" s="9720" t="str">
        <f>IF(BC9="","",INDEX(DIFFERENTIATION_UNMERGE_AREA,MATCH(BC9,DIFFERENTIATION_ID_DIFF,0)))</f>
        <v>Территория 2</v>
      </c>
      <c r="BD11" s="9720" t="str">
        <f>IF(BD9="","",INDEX(DIFFERENTIATION_UNMERGE_AREA,MATCH(BD9,DIFFERENTIATION_ID_DIFF,0)))</f>
        <v>Территория 2</v>
      </c>
      <c r="BE11" s="9720" t="str">
        <f>IF(BE9="","",INDEX(DIFFERENTIATION_UNMERGE_AREA,MATCH(BE9,DIFFERENTIATION_ID_DIFF,0)))</f>
        <v>Территория 2</v>
      </c>
      <c r="BF11" s="9720" t="str">
        <f>IF(BF9="","",INDEX(DIFFERENTIATION_UNMERGE_AREA,MATCH(BF9,DIFFERENTIATION_ID_DIFF,0)))</f>
        <v>Территория 2</v>
      </c>
      <c r="BG11" s="9720" t="str">
        <f>IF(BG9="","",INDEX(DIFFERENTIATION_UNMERGE_AREA,MATCH(BG9,DIFFERENTIATION_ID_DIFF,0)))</f>
        <v>Территория 2</v>
      </c>
      <c r="BH11" s="9720" t="str">
        <f>IF(BH9="","",INDEX(DIFFERENTIATION_UNMERGE_AREA,MATCH(BH9,DIFFERENTIATION_ID_DIFF,0)))</f>
        <v>Территория 2</v>
      </c>
      <c r="BI11" s="9720" t="str">
        <f>IF(BI9="","",INDEX(DIFFERENTIATION_UNMERGE_AREA,MATCH(BI9,DIFFERENTIATION_ID_DIFF,0)))</f>
        <v>Территория 2</v>
      </c>
      <c r="BJ11" s="9720" t="str">
        <f>IF(BJ9="","",INDEX(DIFFERENTIATION_UNMERGE_AREA,MATCH(BJ9,DIFFERENTIATION_ID_DIFF,0)))</f>
        <v>Территория 2</v>
      </c>
      <c r="BK11" s="9720" t="str">
        <f>IF(BK9="","",INDEX(DIFFERENTIATION_UNMERGE_AREA,MATCH(BK9,DIFFERENTIATION_ID_DIFF,0)))</f>
        <v>Территория 2</v>
      </c>
      <c r="BL11" s="9720" t="str">
        <f>IF(BL9="","",INDEX(DIFFERENTIATION_UNMERGE_AREA,MATCH(BL9,DIFFERENTIATION_ID_DIFF,0)))</f>
        <v>Территория 2</v>
      </c>
      <c r="BM11" s="9720" t="str">
        <f>IF(BM9="","",INDEX(DIFFERENTIATION_UNMERGE_AREA,MATCH(BM9,DIFFERENTIATION_ID_DIFF,0)))</f>
        <v>Территория 2</v>
      </c>
      <c r="BN11" s="9720" t="str">
        <f>IF(BN9="","",INDEX(DIFFERENTIATION_UNMERGE_AREA,MATCH(BN9,DIFFERENTIATION_ID_DIFF,0)))</f>
        <v>Территория 2</v>
      </c>
      <c r="BP11" s="2354"/>
      <c r="CL11" s="1858">
        <v>11</v>
      </c>
    </row>
    <row customHeight="1" ht="11.549999999999999">
      <c r="E12" s="2277" t="s">
        <v>775</v>
      </c>
      <c r="I12" s="1889"/>
      <c r="J12" s="2594" t="s">
        <v>665</v>
      </c>
      <c r="K12" s="2595"/>
      <c r="L12" s="2256" t="str">
        <f>IF(L9="","",INDEX(DIFFERENTIATION_UNMERGE_SYSTEM,MATCH(L9,DIFFERENTIATION_ID_DIFF,0)))</f>
        <v/>
      </c>
      <c r="M12" s="2256" t="str">
        <f>IF(M9="","",INDEX(DIFFERENTIATION_UNMERGE_SYSTEM,MATCH(M9,DIFFERENTIATION_ID_DIFF,0)))</f>
        <v>Котельная №1</v>
      </c>
      <c r="N12" s="4108" t="str">
        <f>IF(N9="","",INDEX(DIFFERENTIATION_UNMERGE_SYSTEM,MATCH(N9,DIFFERENTIATION_ID_DIFF,0)))</f>
        <v>Котельная №2</v>
      </c>
      <c r="O12" s="4108" t="str">
        <f>IF(O9="","",INDEX(DIFFERENTIATION_UNMERGE_SYSTEM,MATCH(O9,DIFFERENTIATION_ID_DIFF,0)))</f>
        <v>Котельная №3</v>
      </c>
      <c r="P12" s="4108" t="str">
        <f>IF(P9="","",INDEX(DIFFERENTIATION_UNMERGE_SYSTEM,MATCH(P9,DIFFERENTIATION_ID_DIFF,0)))</f>
        <v>Котельная №4</v>
      </c>
      <c r="Q12" s="4108" t="str">
        <f>IF(Q9="","",INDEX(DIFFERENTIATION_UNMERGE_SYSTEM,MATCH(Q9,DIFFERENTIATION_ID_DIFF,0)))</f>
        <v>Котельная №5</v>
      </c>
      <c r="R12" s="4108" t="str">
        <f>IF(R9="","",INDEX(DIFFERENTIATION_UNMERGE_SYSTEM,MATCH(R9,DIFFERENTIATION_ID_DIFF,0)))</f>
        <v>Котельная №1</v>
      </c>
      <c r="S12" s="4108" t="str">
        <f>IF(S9="","",INDEX(DIFFERENTIATION_UNMERGE_SYSTEM,MATCH(S9,DIFFERENTIATION_ID_DIFF,0)))</f>
        <v>Тепловые сети</v>
      </c>
      <c r="T12" s="9720" t="str">
        <f>IF(T9="","",INDEX(DIFFERENTIATION_UNMERGE_SYSTEM,MATCH(T9,DIFFERENTIATION_ID_DIFF,0)))</f>
        <v>Ленская 6</v>
      </c>
      <c r="U12" s="9720">
        <f>IF(U9="","",INDEX(DIFFERENTIATION_UNMERGE_SYSTEM,MATCH(U9,DIFFERENTIATION_ID_DIFF,0)))</f>
      </c>
      <c r="V12" s="9720" t="str">
        <f>IF(V9="","",INDEX(DIFFERENTIATION_UNMERGE_SYSTEM,MATCH(V9,DIFFERENTIATION_ID_DIFF,0)))</f>
        <v>Тепловые сети источник Ново-Иркутская ТЭЦ</v>
      </c>
      <c r="W12" s="9720">
        <f>IF(W9="","",INDEX(DIFFERENTIATION_UNMERGE_SYSTEM,MATCH(W9,DIFFERENTIATION_ID_DIFF,0)))</f>
      </c>
      <c r="X12" s="9720">
        <f>IF(X9="","",INDEX(DIFFERENTIATION_UNMERGE_SYSTEM,MATCH(X9,DIFFERENTIATION_ID_DIFF,0)))</f>
      </c>
      <c r="Y12" s="9720">
        <f>IF(Y9="","",INDEX(DIFFERENTIATION_UNMERGE_SYSTEM,MATCH(Y9,DIFFERENTIATION_ID_DIFF,0)))</f>
      </c>
      <c r="Z12" s="9720">
        <f>IF(Z9="","",INDEX(DIFFERENTIATION_UNMERGE_SYSTEM,MATCH(Z9,DIFFERENTIATION_ID_DIFF,0)))</f>
      </c>
      <c r="AA12" s="9720">
        <f>IF(AA9="","",INDEX(DIFFERENTIATION_UNMERGE_SYSTEM,MATCH(AA9,DIFFERENTIATION_ID_DIFF,0)))</f>
      </c>
      <c r="AB12" s="9720">
        <f>IF(AB9="","",INDEX(DIFFERENTIATION_UNMERGE_SYSTEM,MATCH(AB9,DIFFERENTIATION_ID_DIFF,0)))</f>
      </c>
      <c r="AC12" s="9720">
        <f>IF(AC9="","",INDEX(DIFFERENTIATION_UNMERGE_SYSTEM,MATCH(AC9,DIFFERENTIATION_ID_DIFF,0)))</f>
      </c>
      <c r="AD12" s="9720">
        <f>IF(AD9="","",INDEX(DIFFERENTIATION_UNMERGE_SYSTEM,MATCH(AD9,DIFFERENTIATION_ID_DIFF,0)))</f>
      </c>
      <c r="AE12" s="9720">
        <f>IF(AE9="","",INDEX(DIFFERENTIATION_UNMERGE_SYSTEM,MATCH(AE9,DIFFERENTIATION_ID_DIFF,0)))</f>
      </c>
      <c r="AF12" s="9720">
        <f>IF(AF9="","",INDEX(DIFFERENTIATION_UNMERGE_SYSTEM,MATCH(AF9,DIFFERENTIATION_ID_DIFF,0)))</f>
      </c>
      <c r="AG12" s="9720">
        <f>IF(AG9="","",INDEX(DIFFERENTIATION_UNMERGE_SYSTEM,MATCH(AG9,DIFFERENTIATION_ID_DIFF,0)))</f>
      </c>
      <c r="AH12" s="9720">
        <f>IF(AH9="","",INDEX(DIFFERENTIATION_UNMERGE_SYSTEM,MATCH(AH9,DIFFERENTIATION_ID_DIFF,0)))</f>
      </c>
      <c r="AI12" s="9720">
        <f>IF(AI9="","",INDEX(DIFFERENTIATION_UNMERGE_SYSTEM,MATCH(AI9,DIFFERENTIATION_ID_DIFF,0)))</f>
      </c>
      <c r="AJ12" s="9720">
        <f>IF(AJ9="","",INDEX(DIFFERENTIATION_UNMERGE_SYSTEM,MATCH(AJ9,DIFFERENTIATION_ID_DIFF,0)))</f>
      </c>
      <c r="AK12" s="9720">
        <f>IF(AK9="","",INDEX(DIFFERENTIATION_UNMERGE_SYSTEM,MATCH(AK9,DIFFERENTIATION_ID_DIFF,0)))</f>
      </c>
      <c r="AL12" s="9720">
        <f>IF(AL9="","",INDEX(DIFFERENTIATION_UNMERGE_SYSTEM,MATCH(AL9,DIFFERENTIATION_ID_DIFF,0)))</f>
      </c>
      <c r="AM12" s="9720">
        <f>IF(AM9="","",INDEX(DIFFERENTIATION_UNMERGE_SYSTEM,MATCH(AM9,DIFFERENTIATION_ID_DIFF,0)))</f>
      </c>
      <c r="AN12" s="9720">
        <f>IF(AN9="","",INDEX(DIFFERENTIATION_UNMERGE_SYSTEM,MATCH(AN9,DIFFERENTIATION_ID_DIFF,0)))</f>
      </c>
      <c r="AO12" s="9720">
        <f>IF(AO9="","",INDEX(DIFFERENTIATION_UNMERGE_SYSTEM,MATCH(AO9,DIFFERENTIATION_ID_DIFF,0)))</f>
      </c>
      <c r="AP12" s="9720">
        <f>IF(AP9="","",INDEX(DIFFERENTIATION_UNMERGE_SYSTEM,MATCH(AP9,DIFFERENTIATION_ID_DIFF,0)))</f>
      </c>
      <c r="AQ12" s="9720" t="str">
        <f>IF(AQ9="","",INDEX(DIFFERENTIATION_UNMERGE_SYSTEM,MATCH(AQ9,DIFFERENTIATION_ID_DIFF,0)))</f>
        <v>Сибтехинвест, Полярная, 97</v>
      </c>
      <c r="AR12" s="9720" t="str">
        <f>IF(AR9="","",INDEX(DIFFERENTIATION_UNMERGE_SYSTEM,MATCH(AR9,DIFFERENTIATION_ID_DIFF,0)))</f>
        <v>Иркутскнефтепродукт, Полярная, 199</v>
      </c>
      <c r="AS12" s="9720" t="str">
        <f>IF(AS9="","",INDEX(DIFFERENTIATION_UNMERGE_SYSTEM,MATCH(AS9,DIFFERENTIATION_ID_DIFF,0)))</f>
        <v>РТРС, 4 Советская, 1</v>
      </c>
      <c r="AT12" s="9720" t="str">
        <f>IF(AT9="","",INDEX(DIFFERENTIATION_UNMERGE_SYSTEM,MATCH(AT9,DIFFERENTIATION_ID_DIFF,0)))</f>
        <v>Баррикад 159</v>
      </c>
      <c r="AU12" s="9720" t="str">
        <f>IF(AU9="","",INDEX(DIFFERENTIATION_UNMERGE_SYSTEM,MATCH(AU9,DIFFERENTIATION_ID_DIFF,0)))</f>
        <v>Баррикад 145</v>
      </c>
      <c r="AV12" s="9720" t="str">
        <f>IF(AV9="","",INDEX(DIFFERENTIATION_UNMERGE_SYSTEM,MATCH(AV9,DIFFERENTIATION_ID_DIFF,0)))</f>
        <v>Зимняя 6</v>
      </c>
      <c r="AW12" s="9720" t="str">
        <f>IF(AW9="","",INDEX(DIFFERENTIATION_UNMERGE_SYSTEM,MATCH(AW9,DIFFERENTIATION_ID_DIFF,0)))</f>
        <v>Радищева 67</v>
      </c>
      <c r="AX12" s="9720" t="str">
        <f>IF(AX9="","",INDEX(DIFFERENTIATION_UNMERGE_SYSTEM,MATCH(AX9,DIFFERENTIATION_ID_DIFF,0)))</f>
        <v>Нестерова 14</v>
      </c>
      <c r="AY12" s="9720" t="str">
        <f>IF(AY9="","",INDEX(DIFFERENTIATION_UNMERGE_SYSTEM,MATCH(AY9,DIFFERENTIATION_ID_DIFF,0)))</f>
        <v>Нестерова 32</v>
      </c>
      <c r="AZ12" s="9720" t="str">
        <f>IF(AZ9="","",INDEX(DIFFERENTIATION_UNMERGE_SYSTEM,MATCH(AZ9,DIFFERENTIATION_ID_DIFF,0)))</f>
        <v>4 Советская 1</v>
      </c>
      <c r="BA12" s="9720" t="str">
        <f>IF(BA9="","",INDEX(DIFFERENTIATION_UNMERGE_SYSTEM,MATCH(BA9,DIFFERENTIATION_ID_DIFF,0)))</f>
        <v>Вьюжная 2</v>
      </c>
      <c r="BB12" s="9720" t="str">
        <f>IF(BB9="","",INDEX(DIFFERENTIATION_UNMERGE_SYSTEM,MATCH(BB9,DIFFERENTIATION_ID_DIFF,0)))</f>
        <v>Шахтерская 22</v>
      </c>
      <c r="BC12" s="9720" t="str">
        <f>IF(BC9="","",INDEX(DIFFERENTIATION_UNMERGE_SYSTEM,MATCH(BC9,DIFFERENTIATION_ID_DIFF,0)))</f>
        <v>Иртышская 5</v>
      </c>
      <c r="BD12" s="9720" t="str">
        <f>IF(BD9="","",INDEX(DIFFERENTIATION_UNMERGE_SYSTEM,MATCH(BD9,DIFFERENTIATION_ID_DIFF,0)))</f>
        <v>Сварщик</v>
      </c>
      <c r="BE12" s="9720" t="str">
        <f>IF(BE9="","",INDEX(DIFFERENTIATION_UNMERGE_SYSTEM,MATCH(BE9,DIFFERENTIATION_ID_DIFF,0)))</f>
        <v>Школа, 20</v>
      </c>
      <c r="BF12" s="9720" t="str">
        <f>IF(BF9="","",INDEX(DIFFERENTIATION_UNMERGE_SYSTEM,MATCH(BF9,DIFFERENTIATION_ID_DIFF,0)))</f>
        <v>Воровского, 18а</v>
      </c>
      <c r="BG12" s="9720" t="str">
        <f>IF(BG9="","",INDEX(DIFFERENTIATION_UNMERGE_SYSTEM,MATCH(BG9,DIFFERENTIATION_ID_DIFF,0)))</f>
        <v>1 Московская 1а</v>
      </c>
      <c r="BH12" s="9720" t="str">
        <f>IF(BH9="","",INDEX(DIFFERENTIATION_UNMERGE_SYSTEM,MATCH(BH9,DIFFERENTIATION_ID_DIFF,0)))</f>
        <v>Завод "Стройдеталь"</v>
      </c>
      <c r="BI12" s="9720" t="str">
        <f>IF(BI9="","",INDEX(DIFFERENTIATION_UNMERGE_SYSTEM,MATCH(BI9,DIFFERENTIATION_ID_DIFF,0)))</f>
        <v>КСПУ</v>
      </c>
      <c r="BJ12" s="9720" t="str">
        <f>IF(BJ9="","",INDEX(DIFFERENTIATION_UNMERGE_SYSTEM,MATCH(BJ9,DIFFERENTIATION_ID_DIFF,0)))</f>
        <v>Напольная 90</v>
      </c>
      <c r="BK12" s="9720" t="str">
        <f>IF(BK9="","",INDEX(DIFFERENTIATION_UNMERGE_SYSTEM,MATCH(BK9,DIFFERENTIATION_ID_DIFF,0)))</f>
        <v>ДИБ</v>
      </c>
      <c r="BL12" s="9720" t="str">
        <f>IF(BL9="","",INDEX(DIFFERENTIATION_UNMERGE_SYSTEM,MATCH(BL9,DIFFERENTIATION_ID_DIFF,0)))</f>
        <v>ИЗО</v>
      </c>
      <c r="BM12" s="9720" t="str">
        <f>IF(BM9="","",INDEX(DIFFERENTIATION_UNMERGE_SYSTEM,MATCH(BM9,DIFFERENTIATION_ID_DIFF,0)))</f>
        <v>Вересовка</v>
      </c>
      <c r="BN12" s="9720" t="str">
        <f>IF(BN9="","",INDEX(DIFFERENTIATION_UNMERGE_SYSTEM,MATCH(BN9,DIFFERENTIATION_ID_DIFF,0)))</f>
        <v>Падь Еловая</v>
      </c>
      <c r="BP12" s="2354"/>
      <c r="CL12" s="1858">
        <v>11</v>
      </c>
    </row>
    <row customHeight="1" ht="11.549999999999999">
      <c r="E13" s="2277" t="s">
        <v>776</v>
      </c>
      <c r="F13" s="2277" t="s">
        <v>777</v>
      </c>
      <c r="I13" s="2596" t="s">
        <v>379</v>
      </c>
      <c r="J13" s="2597"/>
      <c r="K13" s="2597"/>
      <c r="L13" s="2254"/>
      <c r="M13" s="2294"/>
      <c r="N13" s="4112"/>
      <c r="O13" s="4112"/>
      <c r="P13" s="4112"/>
      <c r="Q13" s="4112"/>
      <c r="R13" s="4112"/>
      <c r="S13" s="4112"/>
      <c r="T13" s="9725"/>
      <c r="U13" s="9725"/>
      <c r="V13" s="9725"/>
      <c r="W13" s="9725"/>
      <c r="X13" s="9725"/>
      <c r="Y13" s="9725"/>
      <c r="Z13" s="9725"/>
      <c r="AA13" s="9725"/>
      <c r="AB13" s="9725"/>
      <c r="AC13" s="9725"/>
      <c r="AD13" s="9725"/>
      <c r="AE13" s="9725"/>
      <c r="AF13" s="9725"/>
      <c r="AG13" s="9725"/>
      <c r="AH13" s="9725"/>
      <c r="AI13" s="9725"/>
      <c r="AJ13" s="9725"/>
      <c r="AK13" s="9725"/>
      <c r="AL13" s="9725"/>
      <c r="AM13" s="9725"/>
      <c r="AN13" s="9725"/>
      <c r="AO13" s="9725"/>
      <c r="AP13" s="9725"/>
      <c r="AQ13" s="9725"/>
      <c r="AR13" s="9725"/>
      <c r="AS13" s="9725"/>
      <c r="AT13" s="9725"/>
      <c r="AU13" s="9725"/>
      <c r="AV13" s="9725"/>
      <c r="AW13" s="9725"/>
      <c r="AX13" s="9725"/>
      <c r="AY13" s="9725"/>
      <c r="AZ13" s="9725"/>
      <c r="BA13" s="9725"/>
      <c r="BB13" s="9725"/>
      <c r="BC13" s="9725"/>
      <c r="BD13" s="9725"/>
      <c r="BE13" s="9725"/>
      <c r="BF13" s="9725"/>
      <c r="BG13" s="9725"/>
      <c r="BH13" s="9725"/>
      <c r="BI13" s="9725"/>
      <c r="BJ13" s="9725"/>
      <c r="BK13" s="9725"/>
      <c r="BL13" s="9725"/>
      <c r="BM13" s="9725"/>
      <c r="BN13" s="9725"/>
      <c r="BP13" s="2354"/>
      <c r="CL13" s="1858">
        <v>11</v>
      </c>
    </row>
    <row customHeight="1" ht="24">
      <c r="I14" s="2247" t="s">
        <v>87</v>
      </c>
      <c r="J14" s="2247" t="s">
        <v>381</v>
      </c>
      <c r="K14" s="2247" t="s">
        <v>666</v>
      </c>
      <c r="L14" s="2287" t="s">
        <v>382</v>
      </c>
      <c r="M14" s="2288" t="s">
        <v>382</v>
      </c>
      <c r="N14" s="4355" t="s">
        <v>382</v>
      </c>
      <c r="O14" s="4355" t="s">
        <v>382</v>
      </c>
      <c r="P14" s="4355" t="s">
        <v>382</v>
      </c>
      <c r="Q14" s="4355" t="s">
        <v>382</v>
      </c>
      <c r="R14" s="4355" t="s">
        <v>382</v>
      </c>
      <c r="S14" s="4355" t="s">
        <v>382</v>
      </c>
      <c r="T14" s="10278" t="s">
        <v>382</v>
      </c>
      <c r="U14" s="10278" t="s">
        <v>382</v>
      </c>
      <c r="V14" s="10278" t="s">
        <v>382</v>
      </c>
      <c r="W14" s="10278" t="s">
        <v>382</v>
      </c>
      <c r="X14" s="10278" t="s">
        <v>382</v>
      </c>
      <c r="Y14" s="10278" t="s">
        <v>382</v>
      </c>
      <c r="Z14" s="10278" t="s">
        <v>382</v>
      </c>
      <c r="AA14" s="10278" t="s">
        <v>382</v>
      </c>
      <c r="AB14" s="10278" t="s">
        <v>382</v>
      </c>
      <c r="AC14" s="10278" t="s">
        <v>382</v>
      </c>
      <c r="AD14" s="10278" t="s">
        <v>382</v>
      </c>
      <c r="AE14" s="10278" t="s">
        <v>382</v>
      </c>
      <c r="AF14" s="10278" t="s">
        <v>382</v>
      </c>
      <c r="AG14" s="10278" t="s">
        <v>382</v>
      </c>
      <c r="AH14" s="10278" t="s">
        <v>382</v>
      </c>
      <c r="AI14" s="10278" t="s">
        <v>382</v>
      </c>
      <c r="AJ14" s="10278" t="s">
        <v>382</v>
      </c>
      <c r="AK14" s="10278" t="s">
        <v>382</v>
      </c>
      <c r="AL14" s="10278" t="s">
        <v>382</v>
      </c>
      <c r="AM14" s="10278" t="s">
        <v>382</v>
      </c>
      <c r="AN14" s="10278" t="s">
        <v>382</v>
      </c>
      <c r="AO14" s="10278" t="s">
        <v>382</v>
      </c>
      <c r="AP14" s="10278" t="s">
        <v>382</v>
      </c>
      <c r="AQ14" s="10278" t="s">
        <v>382</v>
      </c>
      <c r="AR14" s="10278" t="s">
        <v>382</v>
      </c>
      <c r="AS14" s="10278" t="s">
        <v>382</v>
      </c>
      <c r="AT14" s="10278" t="s">
        <v>382</v>
      </c>
      <c r="AU14" s="10278" t="s">
        <v>382</v>
      </c>
      <c r="AV14" s="10278" t="s">
        <v>382</v>
      </c>
      <c r="AW14" s="10278" t="s">
        <v>382</v>
      </c>
      <c r="AX14" s="10278" t="s">
        <v>382</v>
      </c>
      <c r="AY14" s="10278" t="s">
        <v>382</v>
      </c>
      <c r="AZ14" s="10278" t="s">
        <v>382</v>
      </c>
      <c r="BA14" s="10278" t="s">
        <v>382</v>
      </c>
      <c r="BB14" s="10278" t="s">
        <v>382</v>
      </c>
      <c r="BC14" s="10278" t="s">
        <v>382</v>
      </c>
      <c r="BD14" s="10278" t="s">
        <v>382</v>
      </c>
      <c r="BE14" s="10278" t="s">
        <v>382</v>
      </c>
      <c r="BF14" s="10278" t="s">
        <v>382</v>
      </c>
      <c r="BG14" s="10278" t="s">
        <v>382</v>
      </c>
      <c r="BH14" s="10278" t="s">
        <v>382</v>
      </c>
      <c r="BI14" s="10278" t="s">
        <v>382</v>
      </c>
      <c r="BJ14" s="10278" t="s">
        <v>382</v>
      </c>
      <c r="BK14" s="10278" t="s">
        <v>382</v>
      </c>
      <c r="BL14" s="10278" t="s">
        <v>382</v>
      </c>
      <c r="BM14" s="10278" t="s">
        <v>382</v>
      </c>
      <c r="BN14" s="10278" t="s">
        <v>382</v>
      </c>
      <c r="BP14" s="2354"/>
      <c r="CL14" s="1858">
        <v>23</v>
      </c>
    </row>
    <row customHeight="1" ht="24">
      <c r="A15" s="2281"/>
      <c r="B15" s="2280" t="s">
        <v>778</v>
      </c>
      <c r="C15" s="2280" t="s">
        <v>779</v>
      </c>
      <c r="D15" s="2279" t="s">
        <v>780</v>
      </c>
      <c r="E15" s="2283" t="s">
        <v>781</v>
      </c>
      <c r="F15" s="2283" t="s">
        <v>781</v>
      </c>
      <c r="G15" s="1863" t="s">
        <v>688</v>
      </c>
      <c r="H15" s="2248"/>
      <c r="I15" s="1857">
        <v>1</v>
      </c>
      <c r="J15" s="2249" t="s">
        <v>782</v>
      </c>
      <c r="K15" s="2247" t="s">
        <v>385</v>
      </c>
      <c r="L15" s="889"/>
      <c r="M15" s="1045"/>
      <c r="N15" s="4361"/>
      <c r="O15" s="4361"/>
      <c r="P15" s="4361"/>
      <c r="Q15" s="4361"/>
      <c r="R15" s="4361"/>
      <c r="S15" s="4361"/>
      <c r="T15" s="10285"/>
      <c r="U15" s="10285"/>
      <c r="V15" s="10285"/>
      <c r="W15" s="10285"/>
      <c r="X15" s="10285"/>
      <c r="Y15" s="10285"/>
      <c r="Z15" s="10285"/>
      <c r="AA15" s="10285"/>
      <c r="AB15" s="10285"/>
      <c r="AC15" s="10285"/>
      <c r="AD15" s="10285"/>
      <c r="AE15" s="10285"/>
      <c r="AF15" s="10285"/>
      <c r="AG15" s="10285"/>
      <c r="AH15" s="10285"/>
      <c r="AI15" s="10285"/>
      <c r="AJ15" s="10285"/>
      <c r="AK15" s="10285"/>
      <c r="AL15" s="10285"/>
      <c r="AM15" s="10285"/>
      <c r="AN15" s="10285"/>
      <c r="AO15" s="10285"/>
      <c r="AP15" s="10285"/>
      <c r="AQ15" s="10285"/>
      <c r="AR15" s="10285"/>
      <c r="AS15" s="10285"/>
      <c r="AT15" s="10285"/>
      <c r="AU15" s="10285"/>
      <c r="AV15" s="10285"/>
      <c r="AW15" s="10285"/>
      <c r="AX15" s="10285"/>
      <c r="AY15" s="10285"/>
      <c r="AZ15" s="10285"/>
      <c r="BA15" s="10285"/>
      <c r="BB15" s="10285"/>
      <c r="BC15" s="10285"/>
      <c r="BD15" s="10285"/>
      <c r="BE15" s="10285"/>
      <c r="BF15" s="10285"/>
      <c r="BG15" s="10285"/>
      <c r="BH15" s="10285"/>
      <c r="BI15" s="10285"/>
      <c r="BJ15" s="10285"/>
      <c r="BK15" s="10285"/>
      <c r="BL15" s="10285"/>
      <c r="BM15" s="10285"/>
      <c r="BN15" s="10285"/>
      <c r="BO15" s="770" t="s">
        <v>783</v>
      </c>
      <c r="BP15" s="1752" t="s">
        <v>784</v>
      </c>
      <c r="BQ15" s="770" t="s">
        <v>783</v>
      </c>
      <c r="CL15" s="1858">
        <v>23</v>
      </c>
    </row>
    <row customHeight="1" ht="35.699999999999996">
      <c r="A16" s="2281"/>
      <c r="B16" s="2280" t="s">
        <v>785</v>
      </c>
      <c r="C16" s="2280" t="s">
        <v>786</v>
      </c>
      <c r="D16" s="2279" t="s">
        <v>770</v>
      </c>
      <c r="E16" s="2283" t="s">
        <v>781</v>
      </c>
      <c r="F16" s="2283" t="s">
        <v>781</v>
      </c>
      <c r="H16" s="2248"/>
      <c r="I16" s="1856">
        <v>2</v>
      </c>
      <c r="J16" s="2290" t="s">
        <v>787</v>
      </c>
      <c r="K16" s="2289" t="s">
        <v>635</v>
      </c>
      <c r="L16" s="2295"/>
      <c r="M16" s="1903"/>
      <c r="N16" s="4367"/>
      <c r="O16" s="4367"/>
      <c r="P16" s="4367"/>
      <c r="Q16" s="4367"/>
      <c r="R16" s="4367"/>
      <c r="S16" s="4367"/>
      <c r="T16" s="10292"/>
      <c r="U16" s="10292"/>
      <c r="V16" s="10292"/>
      <c r="W16" s="10292"/>
      <c r="X16" s="10292"/>
      <c r="Y16" s="10292"/>
      <c r="Z16" s="10292"/>
      <c r="AA16" s="10292"/>
      <c r="AB16" s="10292"/>
      <c r="AC16" s="10292"/>
      <c r="AD16" s="10292"/>
      <c r="AE16" s="10292"/>
      <c r="AF16" s="10292"/>
      <c r="AG16" s="10292"/>
      <c r="AH16" s="10292"/>
      <c r="AI16" s="10292"/>
      <c r="AJ16" s="10292"/>
      <c r="AK16" s="10292"/>
      <c r="AL16" s="10292"/>
      <c r="AM16" s="10292"/>
      <c r="AN16" s="10292"/>
      <c r="AO16" s="10292"/>
      <c r="AP16" s="10292"/>
      <c r="AQ16" s="10292"/>
      <c r="AR16" s="10292"/>
      <c r="AS16" s="10292"/>
      <c r="AT16" s="10292"/>
      <c r="AU16" s="10292"/>
      <c r="AV16" s="10292"/>
      <c r="AW16" s="10292"/>
      <c r="AX16" s="10292"/>
      <c r="AY16" s="10292"/>
      <c r="AZ16" s="10292"/>
      <c r="BA16" s="10292"/>
      <c r="BB16" s="10292"/>
      <c r="BC16" s="10292"/>
      <c r="BD16" s="10292"/>
      <c r="BE16" s="10292"/>
      <c r="BF16" s="10292"/>
      <c r="BG16" s="10292"/>
      <c r="BH16" s="10292"/>
      <c r="BI16" s="10292"/>
      <c r="BJ16" s="10292"/>
      <c r="BK16" s="10292"/>
      <c r="BL16" s="10292"/>
      <c r="BM16" s="10292"/>
      <c r="BN16" s="10292"/>
      <c r="BO16" s="770" t="s">
        <v>783</v>
      </c>
      <c r="BP16" s="1752" t="s">
        <v>788</v>
      </c>
      <c r="BQ16" s="770" t="s">
        <v>783</v>
      </c>
      <c r="CL16" s="1858">
        <v>34</v>
      </c>
    </row>
    <row s="12331" customFormat="1" customHeight="1" ht="17.25" hidden="1">
      <c r="A17" s="1394"/>
      <c r="B17" s="1394"/>
      <c r="C17" s="1394"/>
      <c r="D17" s="1394"/>
      <c r="E17" s="1394"/>
      <c r="H17" s="1551"/>
      <c r="I17" s="1240" t="s">
        <v>789</v>
      </c>
      <c r="J17" s="1218"/>
      <c r="K17" s="1240"/>
      <c r="L17" s="1219"/>
      <c r="M17" s="1219"/>
      <c r="N17" s="4162"/>
      <c r="O17" s="4162"/>
      <c r="P17" s="4162"/>
      <c r="Q17" s="4162"/>
      <c r="R17" s="4162"/>
      <c r="S17" s="4162"/>
      <c r="T17" s="9832"/>
      <c r="U17" s="9832"/>
      <c r="V17" s="9832"/>
      <c r="W17" s="9832"/>
      <c r="X17" s="9832"/>
      <c r="Y17" s="9832"/>
      <c r="Z17" s="9832"/>
      <c r="AA17" s="9832"/>
      <c r="AB17" s="9832"/>
      <c r="AC17" s="9832"/>
      <c r="AD17" s="9832"/>
      <c r="AE17" s="9832"/>
      <c r="AF17" s="9832"/>
      <c r="AG17" s="9832"/>
      <c r="AH17" s="9832"/>
      <c r="AI17" s="9832"/>
      <c r="AJ17" s="9832"/>
      <c r="AK17" s="9832"/>
      <c r="AL17" s="9832"/>
      <c r="AM17" s="9832"/>
      <c r="AN17" s="9832"/>
      <c r="AO17" s="9832"/>
      <c r="AP17" s="9832"/>
      <c r="AQ17" s="9832"/>
      <c r="AR17" s="9832"/>
      <c r="AS17" s="9832"/>
      <c r="AT17" s="9832"/>
      <c r="AU17" s="9832"/>
      <c r="AV17" s="9832"/>
      <c r="AW17" s="9832"/>
      <c r="AX17" s="9832"/>
      <c r="AY17" s="9832"/>
      <c r="AZ17" s="9832"/>
      <c r="BA17" s="9832"/>
      <c r="BB17" s="9832"/>
      <c r="BC17" s="9832"/>
      <c r="BD17" s="9832"/>
      <c r="BE17" s="9832"/>
      <c r="BF17" s="9832"/>
      <c r="BG17" s="9832"/>
      <c r="BH17" s="9832"/>
      <c r="BI17" s="9832"/>
      <c r="BJ17" s="9832"/>
      <c r="BK17" s="9832"/>
      <c r="BL17" s="9832"/>
      <c r="BM17" s="9832"/>
      <c r="BN17" s="9832"/>
      <c r="BP17" s="1612"/>
      <c r="CL17" s="1863">
        <v>1</v>
      </c>
    </row>
    <row s="12330" customFormat="1" customHeight="1" ht="24">
      <c r="A18" s="1214"/>
      <c r="B18" s="1214"/>
      <c r="C18" s="1214"/>
      <c r="D18" s="1214"/>
      <c r="E18" s="1214"/>
      <c r="G18" s="1863"/>
      <c r="H18" s="1860"/>
      <c r="I18" s="797"/>
      <c r="J18" s="798" t="s">
        <v>686</v>
      </c>
      <c r="K18" s="799"/>
      <c r="L18" s="2297"/>
      <c r="M18" s="800"/>
      <c r="N18" s="4369"/>
      <c r="O18" s="4370"/>
      <c r="P18" s="4371"/>
      <c r="Q18" s="4372"/>
      <c r="R18" s="4373"/>
      <c r="S18" s="4374"/>
      <c r="T18" s="10300"/>
      <c r="U18" s="10301"/>
      <c r="V18" s="10302"/>
      <c r="W18" s="10303"/>
      <c r="X18" s="10304"/>
      <c r="Y18" s="10305"/>
      <c r="Z18" s="10306"/>
      <c r="AA18" s="10307"/>
      <c r="AB18" s="10308"/>
      <c r="AC18" s="10309"/>
      <c r="AD18" s="10310"/>
      <c r="AE18" s="10311"/>
      <c r="AF18" s="10312"/>
      <c r="AG18" s="10313"/>
      <c r="AH18" s="10314"/>
      <c r="AI18" s="10315"/>
      <c r="AJ18" s="10316"/>
      <c r="AK18" s="10317"/>
      <c r="AL18" s="10318"/>
      <c r="AM18" s="10319"/>
      <c r="AN18" s="10320"/>
      <c r="AO18" s="10321"/>
      <c r="AP18" s="10322"/>
      <c r="AQ18" s="10323"/>
      <c r="AR18" s="10324"/>
      <c r="AS18" s="10325"/>
      <c r="AT18" s="10326"/>
      <c r="AU18" s="10327"/>
      <c r="AV18" s="10328"/>
      <c r="AW18" s="10329"/>
      <c r="AX18" s="10330"/>
      <c r="AY18" s="10331"/>
      <c r="AZ18" s="10332"/>
      <c r="BA18" s="10333"/>
      <c r="BB18" s="10334"/>
      <c r="BC18" s="10335"/>
      <c r="BD18" s="10336"/>
      <c r="BE18" s="10337"/>
      <c r="BF18" s="10338"/>
      <c r="BG18" s="10339"/>
      <c r="BH18" s="10340"/>
      <c r="BI18" s="10341"/>
      <c r="BJ18" s="10342"/>
      <c r="BK18" s="10343"/>
      <c r="BL18" s="10344"/>
      <c r="BM18" s="10345"/>
      <c r="BN18" s="10346"/>
      <c r="BO18" s="770"/>
      <c r="BP18" s="1752" t="s">
        <v>687</v>
      </c>
      <c r="BQ18" s="770"/>
      <c r="BR18" s="1863"/>
      <c r="BS18" s="1863"/>
      <c r="BX18" s="1863"/>
      <c r="CA18" s="771"/>
      <c r="CG18" s="1859"/>
      <c r="CH18" s="1859"/>
      <c r="CI18" s="1859"/>
      <c r="CJ18" s="1859"/>
      <c r="CK18" s="1859"/>
      <c r="CL18" s="1593">
        <v>23</v>
      </c>
    </row>
    <row customHeight="1" ht="19.95">
      <c r="A19" s="2281"/>
      <c r="B19" s="2280" t="s">
        <v>790</v>
      </c>
      <c r="C19" s="2280" t="s">
        <v>791</v>
      </c>
      <c r="D19" s="2279" t="s">
        <v>770</v>
      </c>
      <c r="E19" s="2283" t="s">
        <v>781</v>
      </c>
      <c r="F19" s="2283" t="s">
        <v>781</v>
      </c>
      <c r="H19" s="2248"/>
      <c r="I19" s="1891">
        <v>3</v>
      </c>
      <c r="J19" s="2249" t="s">
        <v>791</v>
      </c>
      <c r="K19" s="2245" t="s">
        <v>635</v>
      </c>
      <c r="L19" s="954"/>
      <c r="M19" s="784"/>
      <c r="N19" s="4378"/>
      <c r="O19" s="4378"/>
      <c r="P19" s="4378"/>
      <c r="Q19" s="4378"/>
      <c r="R19" s="4378"/>
      <c r="S19" s="4378"/>
      <c r="T19" s="10351"/>
      <c r="U19" s="10351"/>
      <c r="V19" s="10351"/>
      <c r="W19" s="10351"/>
      <c r="X19" s="10351"/>
      <c r="Y19" s="10351"/>
      <c r="Z19" s="10351"/>
      <c r="AA19" s="10351"/>
      <c r="AB19" s="10351"/>
      <c r="AC19" s="10351"/>
      <c r="AD19" s="10351"/>
      <c r="AE19" s="10351"/>
      <c r="AF19" s="10351"/>
      <c r="AG19" s="10351"/>
      <c r="AH19" s="10351"/>
      <c r="AI19" s="10351"/>
      <c r="AJ19" s="10351"/>
      <c r="AK19" s="10351"/>
      <c r="AL19" s="10351"/>
      <c r="AM19" s="10351"/>
      <c r="AN19" s="10351"/>
      <c r="AO19" s="10351"/>
      <c r="AP19" s="10351"/>
      <c r="AQ19" s="10351"/>
      <c r="AR19" s="10351"/>
      <c r="AS19" s="10351"/>
      <c r="AT19" s="10351"/>
      <c r="AU19" s="10351"/>
      <c r="AV19" s="10351"/>
      <c r="AW19" s="10351"/>
      <c r="AX19" s="10351"/>
      <c r="AY19" s="10351"/>
      <c r="AZ19" s="10351"/>
      <c r="BA19" s="10351"/>
      <c r="BB19" s="10351"/>
      <c r="BC19" s="10351"/>
      <c r="BD19" s="10351"/>
      <c r="BE19" s="10351"/>
      <c r="BF19" s="10351"/>
      <c r="BG19" s="10351"/>
      <c r="BH19" s="10351"/>
      <c r="BI19" s="10351"/>
      <c r="BJ19" s="10351"/>
      <c r="BK19" s="10351"/>
      <c r="BL19" s="10351"/>
      <c r="BM19" s="10351"/>
      <c r="BN19" s="10351"/>
      <c r="BO19" s="770"/>
      <c r="BP19" s="1752" t="s">
        <v>792</v>
      </c>
      <c r="BQ19" s="770"/>
      <c r="CL19" s="1858">
        <v>19</v>
      </c>
    </row>
    <row customHeight="1" ht="77.7">
      <c r="A20" s="2281"/>
      <c r="B20" s="2280" t="s">
        <v>793</v>
      </c>
      <c r="C20" s="2280" t="s">
        <v>794</v>
      </c>
      <c r="D20" s="2279" t="s">
        <v>770</v>
      </c>
      <c r="E20" s="2283" t="s">
        <v>781</v>
      </c>
      <c r="F20" s="2283" t="s">
        <v>781</v>
      </c>
      <c r="H20" s="2248"/>
      <c r="I20" s="1891">
        <v>4</v>
      </c>
      <c r="J20" s="2249" t="s">
        <v>795</v>
      </c>
      <c r="K20" s="2245" t="s">
        <v>683</v>
      </c>
      <c r="L20" s="954"/>
      <c r="M20" s="784"/>
      <c r="N20" s="4378"/>
      <c r="O20" s="4378"/>
      <c r="P20" s="4378"/>
      <c r="Q20" s="4378"/>
      <c r="R20" s="4378"/>
      <c r="S20" s="4378"/>
      <c r="T20" s="10351"/>
      <c r="U20" s="10351"/>
      <c r="V20" s="10351"/>
      <c r="W20" s="10351"/>
      <c r="X20" s="10351"/>
      <c r="Y20" s="10351"/>
      <c r="Z20" s="10351"/>
      <c r="AA20" s="10351"/>
      <c r="AB20" s="10351"/>
      <c r="AC20" s="10351"/>
      <c r="AD20" s="10351"/>
      <c r="AE20" s="10351"/>
      <c r="AF20" s="10351"/>
      <c r="AG20" s="10351"/>
      <c r="AH20" s="10351"/>
      <c r="AI20" s="10351"/>
      <c r="AJ20" s="10351"/>
      <c r="AK20" s="10351"/>
      <c r="AL20" s="10351"/>
      <c r="AM20" s="10351"/>
      <c r="AN20" s="10351"/>
      <c r="AO20" s="10351"/>
      <c r="AP20" s="10351"/>
      <c r="AQ20" s="10351"/>
      <c r="AR20" s="10351"/>
      <c r="AS20" s="10351"/>
      <c r="AT20" s="10351"/>
      <c r="AU20" s="10351"/>
      <c r="AV20" s="10351"/>
      <c r="AW20" s="10351"/>
      <c r="AX20" s="10351"/>
      <c r="AY20" s="10351"/>
      <c r="AZ20" s="10351"/>
      <c r="BA20" s="10351"/>
      <c r="BB20" s="10351"/>
      <c r="BC20" s="10351"/>
      <c r="BD20" s="10351"/>
      <c r="BE20" s="10351"/>
      <c r="BF20" s="10351"/>
      <c r="BG20" s="10351"/>
      <c r="BH20" s="10351"/>
      <c r="BI20" s="10351"/>
      <c r="BJ20" s="10351"/>
      <c r="BK20" s="10351"/>
      <c r="BL20" s="10351"/>
      <c r="BM20" s="10351"/>
      <c r="BN20" s="10351"/>
      <c r="BO20" s="770"/>
      <c r="BP20" s="1752"/>
      <c r="BQ20" s="770"/>
      <c r="CL20" s="1858">
        <v>74</v>
      </c>
    </row>
    <row customHeight="1" ht="35.699999999999996">
      <c r="A21" s="2281"/>
      <c r="B21" s="2280" t="s">
        <v>796</v>
      </c>
      <c r="C21" s="2280" t="s">
        <v>797</v>
      </c>
      <c r="D21" s="2279" t="s">
        <v>770</v>
      </c>
      <c r="E21" s="2283" t="s">
        <v>781</v>
      </c>
      <c r="F21" s="2283" t="s">
        <v>781</v>
      </c>
      <c r="H21" s="2248"/>
      <c r="I21" s="1891">
        <v>5</v>
      </c>
      <c r="J21" s="2249" t="s">
        <v>798</v>
      </c>
      <c r="K21" s="2245" t="s">
        <v>683</v>
      </c>
      <c r="L21" s="954"/>
      <c r="M21" s="784"/>
      <c r="N21" s="4378"/>
      <c r="O21" s="4378"/>
      <c r="P21" s="4378"/>
      <c r="Q21" s="4378"/>
      <c r="R21" s="4378"/>
      <c r="S21" s="4378"/>
      <c r="T21" s="10351"/>
      <c r="U21" s="10351"/>
      <c r="V21" s="10351"/>
      <c r="W21" s="10351"/>
      <c r="X21" s="10351"/>
      <c r="Y21" s="10351"/>
      <c r="Z21" s="10351"/>
      <c r="AA21" s="10351"/>
      <c r="AB21" s="10351"/>
      <c r="AC21" s="10351"/>
      <c r="AD21" s="10351"/>
      <c r="AE21" s="10351"/>
      <c r="AF21" s="10351"/>
      <c r="AG21" s="10351"/>
      <c r="AH21" s="10351"/>
      <c r="AI21" s="10351"/>
      <c r="AJ21" s="10351"/>
      <c r="AK21" s="10351"/>
      <c r="AL21" s="10351"/>
      <c r="AM21" s="10351"/>
      <c r="AN21" s="10351"/>
      <c r="AO21" s="10351"/>
      <c r="AP21" s="10351"/>
      <c r="AQ21" s="10351"/>
      <c r="AR21" s="10351"/>
      <c r="AS21" s="10351"/>
      <c r="AT21" s="10351"/>
      <c r="AU21" s="10351"/>
      <c r="AV21" s="10351"/>
      <c r="AW21" s="10351"/>
      <c r="AX21" s="10351"/>
      <c r="AY21" s="10351"/>
      <c r="AZ21" s="10351"/>
      <c r="BA21" s="10351"/>
      <c r="BB21" s="10351"/>
      <c r="BC21" s="10351"/>
      <c r="BD21" s="10351"/>
      <c r="BE21" s="10351"/>
      <c r="BF21" s="10351"/>
      <c r="BG21" s="10351"/>
      <c r="BH21" s="10351"/>
      <c r="BI21" s="10351"/>
      <c r="BJ21" s="10351"/>
      <c r="BK21" s="10351"/>
      <c r="BL21" s="10351"/>
      <c r="BM21" s="10351"/>
      <c r="BN21" s="10351"/>
      <c r="BO21" s="770"/>
      <c r="BP21" s="1752" t="s">
        <v>792</v>
      </c>
      <c r="BQ21" s="770"/>
      <c r="CL21" s="1858">
        <v>34</v>
      </c>
    </row>
    <row customHeight="1" ht="48.29999999999999">
      <c r="A22" s="2281"/>
      <c r="B22" s="2280" t="s">
        <v>799</v>
      </c>
      <c r="C22" s="2280" t="s">
        <v>800</v>
      </c>
      <c r="D22" s="2279" t="s">
        <v>770</v>
      </c>
      <c r="E22" s="2283" t="s">
        <v>781</v>
      </c>
      <c r="F22" s="2283" t="s">
        <v>781</v>
      </c>
      <c r="H22" s="2248"/>
      <c r="I22" s="1891">
        <v>6</v>
      </c>
      <c r="J22" s="2249" t="s">
        <v>801</v>
      </c>
      <c r="K22" s="2245" t="s">
        <v>683</v>
      </c>
      <c r="L22" s="954"/>
      <c r="M22" s="784"/>
      <c r="N22" s="4378"/>
      <c r="O22" s="4378"/>
      <c r="P22" s="4378"/>
      <c r="Q22" s="4378"/>
      <c r="R22" s="4378"/>
      <c r="S22" s="4378"/>
      <c r="T22" s="10351"/>
      <c r="U22" s="10351"/>
      <c r="V22" s="10351"/>
      <c r="W22" s="10351"/>
      <c r="X22" s="10351"/>
      <c r="Y22" s="10351"/>
      <c r="Z22" s="10351"/>
      <c r="AA22" s="10351"/>
      <c r="AB22" s="10351"/>
      <c r="AC22" s="10351"/>
      <c r="AD22" s="10351"/>
      <c r="AE22" s="10351"/>
      <c r="AF22" s="10351"/>
      <c r="AG22" s="10351"/>
      <c r="AH22" s="10351"/>
      <c r="AI22" s="10351"/>
      <c r="AJ22" s="10351"/>
      <c r="AK22" s="10351"/>
      <c r="AL22" s="10351"/>
      <c r="AM22" s="10351"/>
      <c r="AN22" s="10351"/>
      <c r="AO22" s="10351"/>
      <c r="AP22" s="10351"/>
      <c r="AQ22" s="10351"/>
      <c r="AR22" s="10351"/>
      <c r="AS22" s="10351"/>
      <c r="AT22" s="10351"/>
      <c r="AU22" s="10351"/>
      <c r="AV22" s="10351"/>
      <c r="AW22" s="10351"/>
      <c r="AX22" s="10351"/>
      <c r="AY22" s="10351"/>
      <c r="AZ22" s="10351"/>
      <c r="BA22" s="10351"/>
      <c r="BB22" s="10351"/>
      <c r="BC22" s="10351"/>
      <c r="BD22" s="10351"/>
      <c r="BE22" s="10351"/>
      <c r="BF22" s="10351"/>
      <c r="BG22" s="10351"/>
      <c r="BH22" s="10351"/>
      <c r="BI22" s="10351"/>
      <c r="BJ22" s="10351"/>
      <c r="BK22" s="10351"/>
      <c r="BL22" s="10351"/>
      <c r="BM22" s="10351"/>
      <c r="BN22" s="10351"/>
      <c r="BO22" s="770"/>
      <c r="BP22" s="1752" t="s">
        <v>802</v>
      </c>
      <c r="BQ22" s="770"/>
      <c r="CL22" s="1858">
        <v>46</v>
      </c>
    </row>
    <row customHeight="1" ht="19.95">
      <c r="A23" s="2281"/>
      <c r="B23" s="2280" t="s">
        <v>803</v>
      </c>
      <c r="C23" s="2280" t="s">
        <v>804</v>
      </c>
      <c r="D23" s="2279" t="s">
        <v>770</v>
      </c>
      <c r="E23" s="2283" t="s">
        <v>781</v>
      </c>
      <c r="F23" s="2283" t="s">
        <v>781</v>
      </c>
      <c r="H23" s="2248"/>
      <c r="I23" s="1891" t="s">
        <v>805</v>
      </c>
      <c r="J23" s="1751" t="s">
        <v>806</v>
      </c>
      <c r="K23" s="2245" t="s">
        <v>683</v>
      </c>
      <c r="L23" s="954"/>
      <c r="M23" s="784"/>
      <c r="N23" s="4378"/>
      <c r="O23" s="4378"/>
      <c r="P23" s="4378"/>
      <c r="Q23" s="4378"/>
      <c r="R23" s="4378"/>
      <c r="S23" s="4378"/>
      <c r="T23" s="10351"/>
      <c r="U23" s="10351"/>
      <c r="V23" s="10351"/>
      <c r="W23" s="10351"/>
      <c r="X23" s="10351"/>
      <c r="Y23" s="10351"/>
      <c r="Z23" s="10351"/>
      <c r="AA23" s="10351"/>
      <c r="AB23" s="10351"/>
      <c r="AC23" s="10351"/>
      <c r="AD23" s="10351"/>
      <c r="AE23" s="10351"/>
      <c r="AF23" s="10351"/>
      <c r="AG23" s="10351"/>
      <c r="AH23" s="10351"/>
      <c r="AI23" s="10351"/>
      <c r="AJ23" s="10351"/>
      <c r="AK23" s="10351"/>
      <c r="AL23" s="10351"/>
      <c r="AM23" s="10351"/>
      <c r="AN23" s="10351"/>
      <c r="AO23" s="10351"/>
      <c r="AP23" s="10351"/>
      <c r="AQ23" s="10351"/>
      <c r="AR23" s="10351"/>
      <c r="AS23" s="10351"/>
      <c r="AT23" s="10351"/>
      <c r="AU23" s="10351"/>
      <c r="AV23" s="10351"/>
      <c r="AW23" s="10351"/>
      <c r="AX23" s="10351"/>
      <c r="AY23" s="10351"/>
      <c r="AZ23" s="10351"/>
      <c r="BA23" s="10351"/>
      <c r="BB23" s="10351"/>
      <c r="BC23" s="10351"/>
      <c r="BD23" s="10351"/>
      <c r="BE23" s="10351"/>
      <c r="BF23" s="10351"/>
      <c r="BG23" s="10351"/>
      <c r="BH23" s="10351"/>
      <c r="BI23" s="10351"/>
      <c r="BJ23" s="10351"/>
      <c r="BK23" s="10351"/>
      <c r="BL23" s="10351"/>
      <c r="BM23" s="10351"/>
      <c r="BN23" s="10351"/>
      <c r="BO23" s="770"/>
      <c r="BP23" s="1752" t="s">
        <v>792</v>
      </c>
      <c r="BQ23" s="770"/>
      <c r="CL23" s="1858">
        <v>19</v>
      </c>
    </row>
    <row customHeight="1" ht="19.95">
      <c r="A24" s="2281"/>
      <c r="B24" s="2280" t="s">
        <v>807</v>
      </c>
      <c r="C24" s="2280" t="s">
        <v>808</v>
      </c>
      <c r="D24" s="2279" t="s">
        <v>770</v>
      </c>
      <c r="E24" s="2283" t="s">
        <v>781</v>
      </c>
      <c r="F24" s="2283" t="s">
        <v>781</v>
      </c>
      <c r="H24" s="2248"/>
      <c r="I24" s="1891" t="s">
        <v>809</v>
      </c>
      <c r="J24" s="1751" t="s">
        <v>810</v>
      </c>
      <c r="K24" s="2245" t="s">
        <v>683</v>
      </c>
      <c r="L24" s="954"/>
      <c r="M24" s="784"/>
      <c r="N24" s="4378"/>
      <c r="O24" s="4378"/>
      <c r="P24" s="4378"/>
      <c r="Q24" s="4378"/>
      <c r="R24" s="4378"/>
      <c r="S24" s="4378"/>
      <c r="T24" s="10351"/>
      <c r="U24" s="10351"/>
      <c r="V24" s="10351"/>
      <c r="W24" s="10351"/>
      <c r="X24" s="10351"/>
      <c r="Y24" s="10351"/>
      <c r="Z24" s="10351"/>
      <c r="AA24" s="10351"/>
      <c r="AB24" s="10351"/>
      <c r="AC24" s="10351"/>
      <c r="AD24" s="10351"/>
      <c r="AE24" s="10351"/>
      <c r="AF24" s="10351"/>
      <c r="AG24" s="10351"/>
      <c r="AH24" s="10351"/>
      <c r="AI24" s="10351"/>
      <c r="AJ24" s="10351"/>
      <c r="AK24" s="10351"/>
      <c r="AL24" s="10351"/>
      <c r="AM24" s="10351"/>
      <c r="AN24" s="10351"/>
      <c r="AO24" s="10351"/>
      <c r="AP24" s="10351"/>
      <c r="AQ24" s="10351"/>
      <c r="AR24" s="10351"/>
      <c r="AS24" s="10351"/>
      <c r="AT24" s="10351"/>
      <c r="AU24" s="10351"/>
      <c r="AV24" s="10351"/>
      <c r="AW24" s="10351"/>
      <c r="AX24" s="10351"/>
      <c r="AY24" s="10351"/>
      <c r="AZ24" s="10351"/>
      <c r="BA24" s="10351"/>
      <c r="BB24" s="10351"/>
      <c r="BC24" s="10351"/>
      <c r="BD24" s="10351"/>
      <c r="BE24" s="10351"/>
      <c r="BF24" s="10351"/>
      <c r="BG24" s="10351"/>
      <c r="BH24" s="10351"/>
      <c r="BI24" s="10351"/>
      <c r="BJ24" s="10351"/>
      <c r="BK24" s="10351"/>
      <c r="BL24" s="10351"/>
      <c r="BM24" s="10351"/>
      <c r="BN24" s="10351"/>
      <c r="BO24" s="770"/>
      <c r="BP24" s="1752"/>
      <c r="BQ24" s="770"/>
      <c r="CL24" s="1858">
        <v>19</v>
      </c>
    </row>
    <row customHeight="1" ht="24">
      <c r="A25" s="2281"/>
      <c r="B25" s="2280" t="s">
        <v>811</v>
      </c>
      <c r="C25" s="2280" t="s">
        <v>812</v>
      </c>
      <c r="D25" s="2279" t="s">
        <v>770</v>
      </c>
      <c r="E25" s="2283" t="s">
        <v>781</v>
      </c>
      <c r="F25" s="2283" t="s">
        <v>781</v>
      </c>
      <c r="H25" s="2248"/>
      <c r="I25" s="1891" t="s">
        <v>813</v>
      </c>
      <c r="J25" s="1751" t="s">
        <v>814</v>
      </c>
      <c r="K25" s="2245" t="s">
        <v>683</v>
      </c>
      <c r="L25" s="954"/>
      <c r="M25" s="784"/>
      <c r="N25" s="4378"/>
      <c r="O25" s="4378"/>
      <c r="P25" s="4378"/>
      <c r="Q25" s="4378"/>
      <c r="R25" s="4378"/>
      <c r="S25" s="4378"/>
      <c r="T25" s="10351"/>
      <c r="U25" s="10351"/>
      <c r="V25" s="10351"/>
      <c r="W25" s="10351"/>
      <c r="X25" s="10351"/>
      <c r="Y25" s="10351"/>
      <c r="Z25" s="10351"/>
      <c r="AA25" s="10351"/>
      <c r="AB25" s="10351"/>
      <c r="AC25" s="10351"/>
      <c r="AD25" s="10351"/>
      <c r="AE25" s="10351"/>
      <c r="AF25" s="10351"/>
      <c r="AG25" s="10351"/>
      <c r="AH25" s="10351"/>
      <c r="AI25" s="10351"/>
      <c r="AJ25" s="10351"/>
      <c r="AK25" s="10351"/>
      <c r="AL25" s="10351"/>
      <c r="AM25" s="10351"/>
      <c r="AN25" s="10351"/>
      <c r="AO25" s="10351"/>
      <c r="AP25" s="10351"/>
      <c r="AQ25" s="10351"/>
      <c r="AR25" s="10351"/>
      <c r="AS25" s="10351"/>
      <c r="AT25" s="10351"/>
      <c r="AU25" s="10351"/>
      <c r="AV25" s="10351"/>
      <c r="AW25" s="10351"/>
      <c r="AX25" s="10351"/>
      <c r="AY25" s="10351"/>
      <c r="AZ25" s="10351"/>
      <c r="BA25" s="10351"/>
      <c r="BB25" s="10351"/>
      <c r="BC25" s="10351"/>
      <c r="BD25" s="10351"/>
      <c r="BE25" s="10351"/>
      <c r="BF25" s="10351"/>
      <c r="BG25" s="10351"/>
      <c r="BH25" s="10351"/>
      <c r="BI25" s="10351"/>
      <c r="BJ25" s="10351"/>
      <c r="BK25" s="10351"/>
      <c r="BL25" s="10351"/>
      <c r="BM25" s="10351"/>
      <c r="BN25" s="10351"/>
      <c r="BO25" s="770"/>
      <c r="BP25" s="1752"/>
      <c r="BQ25" s="770"/>
      <c r="CL25" s="1858">
        <v>23</v>
      </c>
    </row>
    <row customHeight="1" ht="24">
      <c r="A26" s="2281"/>
      <c r="B26" s="2280" t="s">
        <v>815</v>
      </c>
      <c r="C26" s="2280" t="s">
        <v>816</v>
      </c>
      <c r="D26" s="2279" t="s">
        <v>770</v>
      </c>
      <c r="E26" s="2283" t="s">
        <v>781</v>
      </c>
      <c r="F26" s="2283" t="s">
        <v>781</v>
      </c>
      <c r="H26" s="2248"/>
      <c r="I26" s="1891">
        <v>7</v>
      </c>
      <c r="J26" s="2249" t="s">
        <v>816</v>
      </c>
      <c r="K26" s="2245" t="s">
        <v>817</v>
      </c>
      <c r="L26" s="954"/>
      <c r="M26" s="784"/>
      <c r="N26" s="4378"/>
      <c r="O26" s="4378"/>
      <c r="P26" s="4378"/>
      <c r="Q26" s="4378"/>
      <c r="R26" s="4378"/>
      <c r="S26" s="4378"/>
      <c r="T26" s="10351"/>
      <c r="U26" s="10351"/>
      <c r="V26" s="10351"/>
      <c r="W26" s="10351"/>
      <c r="X26" s="10351"/>
      <c r="Y26" s="10351"/>
      <c r="Z26" s="10351"/>
      <c r="AA26" s="10351"/>
      <c r="AB26" s="10351"/>
      <c r="AC26" s="10351"/>
      <c r="AD26" s="10351"/>
      <c r="AE26" s="10351"/>
      <c r="AF26" s="10351"/>
      <c r="AG26" s="10351"/>
      <c r="AH26" s="10351"/>
      <c r="AI26" s="10351"/>
      <c r="AJ26" s="10351"/>
      <c r="AK26" s="10351"/>
      <c r="AL26" s="10351"/>
      <c r="AM26" s="10351"/>
      <c r="AN26" s="10351"/>
      <c r="AO26" s="10351"/>
      <c r="AP26" s="10351"/>
      <c r="AQ26" s="10351"/>
      <c r="AR26" s="10351"/>
      <c r="AS26" s="10351"/>
      <c r="AT26" s="10351"/>
      <c r="AU26" s="10351"/>
      <c r="AV26" s="10351"/>
      <c r="AW26" s="10351"/>
      <c r="AX26" s="10351"/>
      <c r="AY26" s="10351"/>
      <c r="AZ26" s="10351"/>
      <c r="BA26" s="10351"/>
      <c r="BB26" s="10351"/>
      <c r="BC26" s="10351"/>
      <c r="BD26" s="10351"/>
      <c r="BE26" s="10351"/>
      <c r="BF26" s="10351"/>
      <c r="BG26" s="10351"/>
      <c r="BH26" s="10351"/>
      <c r="BI26" s="10351"/>
      <c r="BJ26" s="10351"/>
      <c r="BK26" s="10351"/>
      <c r="BL26" s="10351"/>
      <c r="BM26" s="10351"/>
      <c r="BN26" s="10351"/>
      <c r="BO26" s="770"/>
      <c r="BP26" s="1752"/>
      <c r="BQ26" s="770"/>
      <c r="CL26" s="1858">
        <v>23</v>
      </c>
    </row>
    <row customHeight="1" ht="24">
      <c r="A27" s="2281"/>
      <c r="B27" s="2280" t="s">
        <v>818</v>
      </c>
      <c r="C27" s="2280" t="s">
        <v>819</v>
      </c>
      <c r="D27" s="2279" t="s">
        <v>770</v>
      </c>
      <c r="E27" s="2283" t="s">
        <v>781</v>
      </c>
      <c r="F27" s="2283" t="s">
        <v>781</v>
      </c>
      <c r="H27" s="2248"/>
      <c r="I27" s="1891">
        <v>8</v>
      </c>
      <c r="J27" s="2249" t="s">
        <v>819</v>
      </c>
      <c r="K27" s="2245" t="s">
        <v>689</v>
      </c>
      <c r="L27" s="954"/>
      <c r="M27" s="784"/>
      <c r="N27" s="4378"/>
      <c r="O27" s="4378"/>
      <c r="P27" s="4378"/>
      <c r="Q27" s="4378"/>
      <c r="R27" s="4378"/>
      <c r="S27" s="4378"/>
      <c r="T27" s="10351"/>
      <c r="U27" s="10351"/>
      <c r="V27" s="10351"/>
      <c r="W27" s="10351"/>
      <c r="X27" s="10351"/>
      <c r="Y27" s="10351"/>
      <c r="Z27" s="10351"/>
      <c r="AA27" s="10351"/>
      <c r="AB27" s="10351"/>
      <c r="AC27" s="10351"/>
      <c r="AD27" s="10351"/>
      <c r="AE27" s="10351"/>
      <c r="AF27" s="10351"/>
      <c r="AG27" s="10351"/>
      <c r="AH27" s="10351"/>
      <c r="AI27" s="10351"/>
      <c r="AJ27" s="10351"/>
      <c r="AK27" s="10351"/>
      <c r="AL27" s="10351"/>
      <c r="AM27" s="10351"/>
      <c r="AN27" s="10351"/>
      <c r="AO27" s="10351"/>
      <c r="AP27" s="10351"/>
      <c r="AQ27" s="10351"/>
      <c r="AR27" s="10351"/>
      <c r="AS27" s="10351"/>
      <c r="AT27" s="10351"/>
      <c r="AU27" s="10351"/>
      <c r="AV27" s="10351"/>
      <c r="AW27" s="10351"/>
      <c r="AX27" s="10351"/>
      <c r="AY27" s="10351"/>
      <c r="AZ27" s="10351"/>
      <c r="BA27" s="10351"/>
      <c r="BB27" s="10351"/>
      <c r="BC27" s="10351"/>
      <c r="BD27" s="10351"/>
      <c r="BE27" s="10351"/>
      <c r="BF27" s="10351"/>
      <c r="BG27" s="10351"/>
      <c r="BH27" s="10351"/>
      <c r="BI27" s="10351"/>
      <c r="BJ27" s="10351"/>
      <c r="BK27" s="10351"/>
      <c r="BL27" s="10351"/>
      <c r="BM27" s="10351"/>
      <c r="BN27" s="10351"/>
      <c r="BO27" s="770"/>
      <c r="BP27" s="1752"/>
      <c r="BQ27" s="770"/>
      <c r="CL27" s="1858">
        <v>23</v>
      </c>
    </row>
    <row customHeight="1" ht="35.699999999999996">
      <c r="A28" s="2281"/>
      <c r="B28" s="2280" t="s">
        <v>820</v>
      </c>
      <c r="C28" s="2280" t="s">
        <v>821</v>
      </c>
      <c r="D28" s="2279" t="s">
        <v>770</v>
      </c>
      <c r="E28" s="2283" t="s">
        <v>781</v>
      </c>
      <c r="F28" s="2283" t="s">
        <v>781</v>
      </c>
      <c r="H28" s="2248"/>
      <c r="I28" s="1902">
        <v>9</v>
      </c>
      <c r="J28" s="2249" t="s">
        <v>822</v>
      </c>
      <c r="K28" s="2245" t="s">
        <v>639</v>
      </c>
      <c r="L28" s="954"/>
      <c r="M28" s="784"/>
      <c r="N28" s="4378"/>
      <c r="O28" s="4378"/>
      <c r="P28" s="4378"/>
      <c r="Q28" s="4378"/>
      <c r="R28" s="4378"/>
      <c r="S28" s="4378"/>
      <c r="T28" s="10351"/>
      <c r="U28" s="10351"/>
      <c r="V28" s="10351"/>
      <c r="W28" s="10351"/>
      <c r="X28" s="10351"/>
      <c r="Y28" s="10351"/>
      <c r="Z28" s="10351"/>
      <c r="AA28" s="10351"/>
      <c r="AB28" s="10351"/>
      <c r="AC28" s="10351"/>
      <c r="AD28" s="10351"/>
      <c r="AE28" s="10351"/>
      <c r="AF28" s="10351"/>
      <c r="AG28" s="10351"/>
      <c r="AH28" s="10351"/>
      <c r="AI28" s="10351"/>
      <c r="AJ28" s="10351"/>
      <c r="AK28" s="10351"/>
      <c r="AL28" s="10351"/>
      <c r="AM28" s="10351"/>
      <c r="AN28" s="10351"/>
      <c r="AO28" s="10351"/>
      <c r="AP28" s="10351"/>
      <c r="AQ28" s="10351"/>
      <c r="AR28" s="10351"/>
      <c r="AS28" s="10351"/>
      <c r="AT28" s="10351"/>
      <c r="AU28" s="10351"/>
      <c r="AV28" s="10351"/>
      <c r="AW28" s="10351"/>
      <c r="AX28" s="10351"/>
      <c r="AY28" s="10351"/>
      <c r="AZ28" s="10351"/>
      <c r="BA28" s="10351"/>
      <c r="BB28" s="10351"/>
      <c r="BC28" s="10351"/>
      <c r="BD28" s="10351"/>
      <c r="BE28" s="10351"/>
      <c r="BF28" s="10351"/>
      <c r="BG28" s="10351"/>
      <c r="BH28" s="10351"/>
      <c r="BI28" s="10351"/>
      <c r="BJ28" s="10351"/>
      <c r="BK28" s="10351"/>
      <c r="BL28" s="10351"/>
      <c r="BM28" s="10351"/>
      <c r="BN28" s="10351"/>
      <c r="BO28" s="770"/>
      <c r="BP28" s="1752"/>
      <c r="BQ28" s="770"/>
      <c r="CL28" s="1858">
        <v>34</v>
      </c>
    </row>
    <row customHeight="1" ht="35.699999999999996">
      <c r="A29" s="2281"/>
      <c r="B29" s="2280" t="s">
        <v>823</v>
      </c>
      <c r="C29" s="2280" t="s">
        <v>824</v>
      </c>
      <c r="D29" s="2279" t="s">
        <v>770</v>
      </c>
      <c r="E29" s="2283" t="s">
        <v>781</v>
      </c>
      <c r="F29" s="2283" t="s">
        <v>781</v>
      </c>
      <c r="H29" s="2248"/>
      <c r="I29" s="1902">
        <v>10</v>
      </c>
      <c r="J29" s="2249" t="s">
        <v>825</v>
      </c>
      <c r="K29" s="2245" t="s">
        <v>639</v>
      </c>
      <c r="L29" s="954"/>
      <c r="M29" s="784"/>
      <c r="N29" s="4378"/>
      <c r="O29" s="4378"/>
      <c r="P29" s="4378"/>
      <c r="Q29" s="4378"/>
      <c r="R29" s="4378"/>
      <c r="S29" s="4378"/>
      <c r="T29" s="10351"/>
      <c r="U29" s="10351"/>
      <c r="V29" s="10351"/>
      <c r="W29" s="10351"/>
      <c r="X29" s="10351"/>
      <c r="Y29" s="10351"/>
      <c r="Z29" s="10351"/>
      <c r="AA29" s="10351"/>
      <c r="AB29" s="10351"/>
      <c r="AC29" s="10351"/>
      <c r="AD29" s="10351"/>
      <c r="AE29" s="10351"/>
      <c r="AF29" s="10351"/>
      <c r="AG29" s="10351"/>
      <c r="AH29" s="10351"/>
      <c r="AI29" s="10351"/>
      <c r="AJ29" s="10351"/>
      <c r="AK29" s="10351"/>
      <c r="AL29" s="10351"/>
      <c r="AM29" s="10351"/>
      <c r="AN29" s="10351"/>
      <c r="AO29" s="10351"/>
      <c r="AP29" s="10351"/>
      <c r="AQ29" s="10351"/>
      <c r="AR29" s="10351"/>
      <c r="AS29" s="10351"/>
      <c r="AT29" s="10351"/>
      <c r="AU29" s="10351"/>
      <c r="AV29" s="10351"/>
      <c r="AW29" s="10351"/>
      <c r="AX29" s="10351"/>
      <c r="AY29" s="10351"/>
      <c r="AZ29" s="10351"/>
      <c r="BA29" s="10351"/>
      <c r="BB29" s="10351"/>
      <c r="BC29" s="10351"/>
      <c r="BD29" s="10351"/>
      <c r="BE29" s="10351"/>
      <c r="BF29" s="10351"/>
      <c r="BG29" s="10351"/>
      <c r="BH29" s="10351"/>
      <c r="BI29" s="10351"/>
      <c r="BJ29" s="10351"/>
      <c r="BK29" s="10351"/>
      <c r="BL29" s="10351"/>
      <c r="BM29" s="10351"/>
      <c r="BN29" s="10351"/>
      <c r="BO29" s="770"/>
      <c r="BP29" s="1752"/>
      <c r="BQ29" s="770"/>
      <c r="CL29" s="1858">
        <v>34</v>
      </c>
    </row>
    <row customHeight="1" ht="24">
      <c r="A30" s="2281"/>
      <c r="B30" s="2280" t="s">
        <v>826</v>
      </c>
      <c r="C30" s="2280" t="s">
        <v>827</v>
      </c>
      <c r="D30" s="2279" t="s">
        <v>770</v>
      </c>
      <c r="E30" s="2283" t="s">
        <v>781</v>
      </c>
      <c r="F30" s="2283" t="s">
        <v>781</v>
      </c>
      <c r="H30" s="2248"/>
      <c r="I30" s="1902">
        <v>11</v>
      </c>
      <c r="J30" s="2249" t="s">
        <v>827</v>
      </c>
      <c r="K30" s="2245" t="s">
        <v>690</v>
      </c>
      <c r="L30" s="2296"/>
      <c r="M30" s="1848"/>
      <c r="N30" s="4381"/>
      <c r="O30" s="4381"/>
      <c r="P30" s="4381"/>
      <c r="Q30" s="4381"/>
      <c r="R30" s="4381"/>
      <c r="S30" s="4381"/>
      <c r="T30" s="10355"/>
      <c r="U30" s="10355"/>
      <c r="V30" s="10355"/>
      <c r="W30" s="10355"/>
      <c r="X30" s="10355"/>
      <c r="Y30" s="10355"/>
      <c r="Z30" s="10355"/>
      <c r="AA30" s="10355"/>
      <c r="AB30" s="10355"/>
      <c r="AC30" s="10355"/>
      <c r="AD30" s="10355"/>
      <c r="AE30" s="10355"/>
      <c r="AF30" s="10355"/>
      <c r="AG30" s="10355"/>
      <c r="AH30" s="10355"/>
      <c r="AI30" s="10355"/>
      <c r="AJ30" s="10355"/>
      <c r="AK30" s="10355"/>
      <c r="AL30" s="10355"/>
      <c r="AM30" s="10355"/>
      <c r="AN30" s="10355"/>
      <c r="AO30" s="10355"/>
      <c r="AP30" s="10355"/>
      <c r="AQ30" s="10355"/>
      <c r="AR30" s="10355"/>
      <c r="AS30" s="10355"/>
      <c r="AT30" s="10355"/>
      <c r="AU30" s="10355"/>
      <c r="AV30" s="10355"/>
      <c r="AW30" s="10355"/>
      <c r="AX30" s="10355"/>
      <c r="AY30" s="10355"/>
      <c r="AZ30" s="10355"/>
      <c r="BA30" s="10355"/>
      <c r="BB30" s="10355"/>
      <c r="BC30" s="10355"/>
      <c r="BD30" s="10355"/>
      <c r="BE30" s="10355"/>
      <c r="BF30" s="10355"/>
      <c r="BG30" s="10355"/>
      <c r="BH30" s="10355"/>
      <c r="BI30" s="10355"/>
      <c r="BJ30" s="10355"/>
      <c r="BK30" s="10355"/>
      <c r="BL30" s="10355"/>
      <c r="BM30" s="10355"/>
      <c r="BN30" s="10355"/>
      <c r="BO30" s="770"/>
      <c r="BP30" s="1752"/>
      <c r="BQ30" s="770"/>
      <c r="CL30" s="1858">
        <v>23</v>
      </c>
    </row>
    <row customHeight="1" ht="24">
      <c r="A31" s="2281"/>
      <c r="B31" s="2280" t="s">
        <v>828</v>
      </c>
      <c r="C31" s="2280" t="s">
        <v>829</v>
      </c>
      <c r="D31" s="2279" t="s">
        <v>770</v>
      </c>
      <c r="E31" s="2283" t="s">
        <v>781</v>
      </c>
      <c r="F31" s="2283" t="s">
        <v>781</v>
      </c>
      <c r="H31" s="2248"/>
      <c r="I31" s="1902">
        <v>12</v>
      </c>
      <c r="J31" s="2249" t="s">
        <v>829</v>
      </c>
      <c r="K31" s="2245" t="s">
        <v>690</v>
      </c>
      <c r="L31" s="2296"/>
      <c r="M31" s="1848"/>
      <c r="N31" s="4381"/>
      <c r="O31" s="4381"/>
      <c r="P31" s="4381"/>
      <c r="Q31" s="4381"/>
      <c r="R31" s="4381"/>
      <c r="S31" s="4381"/>
      <c r="T31" s="10355"/>
      <c r="U31" s="10355"/>
      <c r="V31" s="10355"/>
      <c r="W31" s="10355"/>
      <c r="X31" s="10355"/>
      <c r="Y31" s="10355"/>
      <c r="Z31" s="10355"/>
      <c r="AA31" s="10355"/>
      <c r="AB31" s="10355"/>
      <c r="AC31" s="10355"/>
      <c r="AD31" s="10355"/>
      <c r="AE31" s="10355"/>
      <c r="AF31" s="10355"/>
      <c r="AG31" s="10355"/>
      <c r="AH31" s="10355"/>
      <c r="AI31" s="10355"/>
      <c r="AJ31" s="10355"/>
      <c r="AK31" s="10355"/>
      <c r="AL31" s="10355"/>
      <c r="AM31" s="10355"/>
      <c r="AN31" s="10355"/>
      <c r="AO31" s="10355"/>
      <c r="AP31" s="10355"/>
      <c r="AQ31" s="10355"/>
      <c r="AR31" s="10355"/>
      <c r="AS31" s="10355"/>
      <c r="AT31" s="10355"/>
      <c r="AU31" s="10355"/>
      <c r="AV31" s="10355"/>
      <c r="AW31" s="10355"/>
      <c r="AX31" s="10355"/>
      <c r="AY31" s="10355"/>
      <c r="AZ31" s="10355"/>
      <c r="BA31" s="10355"/>
      <c r="BB31" s="10355"/>
      <c r="BC31" s="10355"/>
      <c r="BD31" s="10355"/>
      <c r="BE31" s="10355"/>
      <c r="BF31" s="10355"/>
      <c r="BG31" s="10355"/>
      <c r="BH31" s="10355"/>
      <c r="BI31" s="10355"/>
      <c r="BJ31" s="10355"/>
      <c r="BK31" s="10355"/>
      <c r="BL31" s="10355"/>
      <c r="BM31" s="10355"/>
      <c r="BN31" s="10355"/>
      <c r="BO31" s="770"/>
      <c r="BP31" s="1752"/>
      <c r="BQ31" s="770"/>
      <c r="CL31" s="1858">
        <v>23</v>
      </c>
    </row>
    <row customHeight="1" ht="48.29999999999999">
      <c r="A32" s="2281"/>
      <c r="B32" s="2280" t="s">
        <v>830</v>
      </c>
      <c r="C32" s="2280" t="s">
        <v>831</v>
      </c>
      <c r="D32" s="2279" t="s">
        <v>770</v>
      </c>
      <c r="E32" s="2283" t="s">
        <v>781</v>
      </c>
      <c r="F32" s="2283" t="s">
        <v>781</v>
      </c>
      <c r="H32" s="2248"/>
      <c r="I32" s="1902">
        <v>13</v>
      </c>
      <c r="J32" s="2249" t="s">
        <v>832</v>
      </c>
      <c r="K32" s="2245" t="s">
        <v>700</v>
      </c>
      <c r="L32" s="954"/>
      <c r="M32" s="784"/>
      <c r="N32" s="4378"/>
      <c r="O32" s="4378"/>
      <c r="P32" s="4378"/>
      <c r="Q32" s="4378"/>
      <c r="R32" s="4378"/>
      <c r="S32" s="4378"/>
      <c r="T32" s="10351"/>
      <c r="U32" s="10351"/>
      <c r="V32" s="10351"/>
      <c r="W32" s="10351"/>
      <c r="X32" s="10351"/>
      <c r="Y32" s="10351"/>
      <c r="Z32" s="10351"/>
      <c r="AA32" s="10351"/>
      <c r="AB32" s="10351"/>
      <c r="AC32" s="10351"/>
      <c r="AD32" s="10351"/>
      <c r="AE32" s="10351"/>
      <c r="AF32" s="10351"/>
      <c r="AG32" s="10351"/>
      <c r="AH32" s="10351"/>
      <c r="AI32" s="10351"/>
      <c r="AJ32" s="10351"/>
      <c r="AK32" s="10351"/>
      <c r="AL32" s="10351"/>
      <c r="AM32" s="10351"/>
      <c r="AN32" s="10351"/>
      <c r="AO32" s="10351"/>
      <c r="AP32" s="10351"/>
      <c r="AQ32" s="10351"/>
      <c r="AR32" s="10351"/>
      <c r="AS32" s="10351"/>
      <c r="AT32" s="10351"/>
      <c r="AU32" s="10351"/>
      <c r="AV32" s="10351"/>
      <c r="AW32" s="10351"/>
      <c r="AX32" s="10351"/>
      <c r="AY32" s="10351"/>
      <c r="AZ32" s="10351"/>
      <c r="BA32" s="10351"/>
      <c r="BB32" s="10351"/>
      <c r="BC32" s="10351"/>
      <c r="BD32" s="10351"/>
      <c r="BE32" s="10351"/>
      <c r="BF32" s="10351"/>
      <c r="BG32" s="10351"/>
      <c r="BH32" s="10351"/>
      <c r="BI32" s="10351"/>
      <c r="BJ32" s="10351"/>
      <c r="BK32" s="10351"/>
      <c r="BL32" s="10351"/>
      <c r="BM32" s="10351"/>
      <c r="BN32" s="10351"/>
      <c r="BO32" s="770"/>
      <c r="BP32" s="1752" t="s">
        <v>792</v>
      </c>
      <c r="BQ32" s="770"/>
      <c r="CL32" s="1858">
        <v>46</v>
      </c>
    </row>
    <row s="12330" customFormat="1" customHeight="1" ht="48.29999999999999">
      <c r="A33" s="2281"/>
      <c r="B33" s="2280" t="s">
        <v>833</v>
      </c>
      <c r="C33" s="2280" t="s">
        <v>834</v>
      </c>
      <c r="D33" s="2279" t="s">
        <v>770</v>
      </c>
      <c r="E33" s="2283" t="s">
        <v>781</v>
      </c>
      <c r="F33" s="2283" t="s">
        <v>781</v>
      </c>
      <c r="G33" s="1863"/>
      <c r="H33" s="2248"/>
      <c r="I33" s="1902">
        <v>14</v>
      </c>
      <c r="J33" s="2261" t="s">
        <v>835</v>
      </c>
      <c r="K33" s="2250" t="s">
        <v>836</v>
      </c>
      <c r="L33" s="954"/>
      <c r="M33" s="784"/>
      <c r="N33" s="4378"/>
      <c r="O33" s="4378"/>
      <c r="P33" s="4378"/>
      <c r="Q33" s="4378"/>
      <c r="R33" s="4378"/>
      <c r="S33" s="4378"/>
      <c r="T33" s="10351"/>
      <c r="U33" s="10351"/>
      <c r="V33" s="10351"/>
      <c r="W33" s="10351"/>
      <c r="X33" s="10351"/>
      <c r="Y33" s="10351"/>
      <c r="Z33" s="10351"/>
      <c r="AA33" s="10351"/>
      <c r="AB33" s="10351"/>
      <c r="AC33" s="10351"/>
      <c r="AD33" s="10351"/>
      <c r="AE33" s="10351"/>
      <c r="AF33" s="10351"/>
      <c r="AG33" s="10351"/>
      <c r="AH33" s="10351"/>
      <c r="AI33" s="10351"/>
      <c r="AJ33" s="10351"/>
      <c r="AK33" s="10351"/>
      <c r="AL33" s="10351"/>
      <c r="AM33" s="10351"/>
      <c r="AN33" s="10351"/>
      <c r="AO33" s="10351"/>
      <c r="AP33" s="10351"/>
      <c r="AQ33" s="10351"/>
      <c r="AR33" s="10351"/>
      <c r="AS33" s="10351"/>
      <c r="AT33" s="10351"/>
      <c r="AU33" s="10351"/>
      <c r="AV33" s="10351"/>
      <c r="AW33" s="10351"/>
      <c r="AX33" s="10351"/>
      <c r="AY33" s="10351"/>
      <c r="AZ33" s="10351"/>
      <c r="BA33" s="10351"/>
      <c r="BB33" s="10351"/>
      <c r="BC33" s="10351"/>
      <c r="BD33" s="10351"/>
      <c r="BE33" s="10351"/>
      <c r="BF33" s="10351"/>
      <c r="BG33" s="10351"/>
      <c r="BH33" s="10351"/>
      <c r="BI33" s="10351"/>
      <c r="BJ33" s="10351"/>
      <c r="BK33" s="10351"/>
      <c r="BL33" s="10351"/>
      <c r="BM33" s="10351"/>
      <c r="BN33" s="10351"/>
      <c r="BO33" s="770"/>
      <c r="BP33" s="1752" t="s">
        <v>792</v>
      </c>
      <c r="BQ33" s="770"/>
      <c r="BR33" s="1863"/>
      <c r="BS33" s="1863"/>
      <c r="BX33" s="1863"/>
      <c r="CA33" s="771"/>
      <c r="CG33" s="1859"/>
      <c r="CH33" s="1859"/>
      <c r="CI33" s="1859"/>
      <c r="CJ33" s="1859"/>
      <c r="CK33" s="1859"/>
      <c r="CL33" s="1593">
        <v>46</v>
      </c>
    </row>
    <row customHeight="1" ht="108">
      <c r="A34" s="2281"/>
      <c r="B34" s="2280" t="s">
        <v>837</v>
      </c>
      <c r="C34" s="2280" t="s">
        <v>838</v>
      </c>
      <c r="D34" s="2279" t="s">
        <v>780</v>
      </c>
      <c r="E34" s="2283" t="s">
        <v>781</v>
      </c>
      <c r="F34" s="2283" t="s">
        <v>781</v>
      </c>
      <c r="G34" s="1863" t="s">
        <v>688</v>
      </c>
      <c r="H34" s="2248"/>
      <c r="I34" s="2259">
        <v>15</v>
      </c>
      <c r="J34" s="2260" t="s">
        <v>839</v>
      </c>
      <c r="K34" s="2245" t="s">
        <v>385</v>
      </c>
      <c r="L34" s="612"/>
      <c r="M34" s="1391"/>
      <c r="N34" s="4387"/>
      <c r="O34" s="4387"/>
      <c r="P34" s="4387"/>
      <c r="Q34" s="4387"/>
      <c r="R34" s="4387"/>
      <c r="S34" s="4387"/>
      <c r="T34" s="10362"/>
      <c r="U34" s="10362"/>
      <c r="V34" s="10362"/>
      <c r="W34" s="10362"/>
      <c r="X34" s="10362"/>
      <c r="Y34" s="10362"/>
      <c r="Z34" s="10362"/>
      <c r="AA34" s="10362"/>
      <c r="AB34" s="10362"/>
      <c r="AC34" s="10362"/>
      <c r="AD34" s="10362"/>
      <c r="AE34" s="10362"/>
      <c r="AF34" s="10362"/>
      <c r="AG34" s="10362"/>
      <c r="AH34" s="10362"/>
      <c r="AI34" s="10362"/>
      <c r="AJ34" s="10362"/>
      <c r="AK34" s="10362"/>
      <c r="AL34" s="10362"/>
      <c r="AM34" s="10362"/>
      <c r="AN34" s="10362"/>
      <c r="AO34" s="10362"/>
      <c r="AP34" s="10362"/>
      <c r="AQ34" s="10362"/>
      <c r="AR34" s="10362"/>
      <c r="AS34" s="10362"/>
      <c r="AT34" s="10362"/>
      <c r="AU34" s="10362"/>
      <c r="AV34" s="10362"/>
      <c r="AW34" s="10362"/>
      <c r="AX34" s="10362"/>
      <c r="AY34" s="10362"/>
      <c r="AZ34" s="10362"/>
      <c r="BA34" s="10362"/>
      <c r="BB34" s="10362"/>
      <c r="BC34" s="10362"/>
      <c r="BD34" s="10362"/>
      <c r="BE34" s="10362"/>
      <c r="BF34" s="10362"/>
      <c r="BG34" s="10362"/>
      <c r="BH34" s="10362"/>
      <c r="BI34" s="10362"/>
      <c r="BJ34" s="10362"/>
      <c r="BK34" s="10362"/>
      <c r="BL34" s="10362"/>
      <c r="BM34" s="10362"/>
      <c r="BN34" s="10362"/>
      <c r="BO34" s="770"/>
      <c r="BP34" s="1752" t="s">
        <v>784</v>
      </c>
      <c r="BQ34" s="770"/>
      <c r="CL34" s="1858">
        <v>103</v>
      </c>
    </row>
    <row s="12874" customFormat="1" customHeight="1" ht="11.549999999999999">
      <c r="A35" s="1214"/>
      <c r="B35" s="1214"/>
      <c r="C35" s="1214"/>
      <c r="D35" s="1214"/>
      <c r="E35" s="1214"/>
      <c r="F35" s="1863"/>
      <c r="G35" s="1863"/>
      <c r="H35" s="578"/>
      <c r="N35" s="4250"/>
      <c r="O35" s="4250"/>
      <c r="P35" s="4250"/>
      <c r="Q35" s="4250"/>
      <c r="R35" s="4250"/>
      <c r="S35" s="4250"/>
      <c r="T35" s="10164"/>
      <c r="U35" s="10164"/>
      <c r="V35" s="10164"/>
      <c r="W35" s="10164"/>
      <c r="X35" s="10164"/>
      <c r="Y35" s="10164"/>
      <c r="Z35" s="10164"/>
      <c r="AA35" s="10164"/>
      <c r="AB35" s="10164"/>
      <c r="AC35" s="10164"/>
      <c r="AD35" s="10164"/>
      <c r="AE35" s="10164"/>
      <c r="AF35" s="10164"/>
      <c r="AG35" s="10164"/>
      <c r="AH35" s="10164"/>
      <c r="AI35" s="10164"/>
      <c r="AJ35" s="10164"/>
      <c r="AK35" s="10164"/>
      <c r="AL35" s="10164"/>
      <c r="AM35" s="10164"/>
      <c r="AN35" s="10164"/>
      <c r="AO35" s="10164"/>
      <c r="AP35" s="10164"/>
      <c r="AQ35" s="10164"/>
      <c r="AR35" s="10164"/>
      <c r="AS35" s="10164"/>
      <c r="AT35" s="10164"/>
      <c r="AU35" s="10164"/>
      <c r="AV35" s="10164"/>
      <c r="AW35" s="10164"/>
      <c r="AX35" s="10164"/>
      <c r="AY35" s="10164"/>
      <c r="AZ35" s="10164"/>
      <c r="BA35" s="10164"/>
      <c r="BB35" s="10164"/>
      <c r="BC35" s="10164"/>
      <c r="BD35" s="10164"/>
      <c r="BE35" s="10164"/>
      <c r="BF35" s="10164"/>
      <c r="BG35" s="10164"/>
      <c r="BH35" s="10164"/>
      <c r="BI35" s="10164"/>
      <c r="BJ35" s="10164"/>
      <c r="BK35" s="10164"/>
      <c r="BL35" s="10164"/>
      <c r="BM35" s="10164"/>
      <c r="BN35" s="10164"/>
      <c r="BO35" s="1593"/>
      <c r="BQ35" s="1593"/>
      <c r="BR35" s="1863"/>
      <c r="BS35" s="1863"/>
      <c r="BT35" s="1593"/>
      <c r="BU35" s="1593"/>
      <c r="BV35" s="1593"/>
      <c r="BW35" s="1593"/>
      <c r="BX35" s="1863"/>
      <c r="BY35" s="1593"/>
      <c r="BZ35" s="1593"/>
      <c r="CA35" s="771"/>
      <c r="CB35" s="1593"/>
      <c r="CC35" s="1593"/>
      <c r="CD35" s="1593"/>
      <c r="CE35" s="1593"/>
      <c r="CF35" s="1593"/>
      <c r="CG35" s="1859"/>
      <c r="CH35" s="849"/>
      <c r="CI35" s="849"/>
      <c r="CJ35" s="849"/>
      <c r="CK35" s="849"/>
      <c r="CL35" s="1868">
        <v>11</v>
      </c>
    </row>
    <row s="12874" customFormat="1" customHeight="1" ht="11.549999999999999">
      <c r="A36" s="1214"/>
      <c r="B36" s="1214"/>
      <c r="C36" s="1214"/>
      <c r="D36" s="1214"/>
      <c r="E36" s="1214"/>
      <c r="F36" s="1863"/>
      <c r="G36" s="1863"/>
      <c r="H36" s="578"/>
      <c r="N36" s="4250"/>
      <c r="O36" s="4250"/>
      <c r="P36" s="4250"/>
      <c r="Q36" s="4250"/>
      <c r="R36" s="4250"/>
      <c r="S36" s="4250"/>
      <c r="T36" s="10164"/>
      <c r="U36" s="10164"/>
      <c r="V36" s="10164"/>
      <c r="W36" s="10164"/>
      <c r="X36" s="10164"/>
      <c r="Y36" s="10164"/>
      <c r="Z36" s="10164"/>
      <c r="AA36" s="10164"/>
      <c r="AB36" s="10164"/>
      <c r="AC36" s="10164"/>
      <c r="AD36" s="10164"/>
      <c r="AE36" s="10164"/>
      <c r="AF36" s="10164"/>
      <c r="AG36" s="10164"/>
      <c r="AH36" s="10164"/>
      <c r="AI36" s="10164"/>
      <c r="AJ36" s="10164"/>
      <c r="AK36" s="10164"/>
      <c r="AL36" s="10164"/>
      <c r="AM36" s="10164"/>
      <c r="AN36" s="10164"/>
      <c r="AO36" s="10164"/>
      <c r="AP36" s="10164"/>
      <c r="AQ36" s="10164"/>
      <c r="AR36" s="10164"/>
      <c r="AS36" s="10164"/>
      <c r="AT36" s="10164"/>
      <c r="AU36" s="10164"/>
      <c r="AV36" s="10164"/>
      <c r="AW36" s="10164"/>
      <c r="AX36" s="10164"/>
      <c r="AY36" s="10164"/>
      <c r="AZ36" s="10164"/>
      <c r="BA36" s="10164"/>
      <c r="BB36" s="10164"/>
      <c r="BC36" s="10164"/>
      <c r="BD36" s="10164"/>
      <c r="BE36" s="10164"/>
      <c r="BF36" s="10164"/>
      <c r="BG36" s="10164"/>
      <c r="BH36" s="10164"/>
      <c r="BI36" s="10164"/>
      <c r="BJ36" s="10164"/>
      <c r="BK36" s="10164"/>
      <c r="BL36" s="10164"/>
      <c r="BM36" s="10164"/>
      <c r="BN36" s="10164"/>
      <c r="BO36" s="1593"/>
      <c r="BQ36" s="1593"/>
      <c r="BR36" s="1863"/>
      <c r="BS36" s="1863"/>
      <c r="BT36" s="1593"/>
      <c r="BU36" s="1593"/>
      <c r="BV36" s="1593"/>
      <c r="BW36" s="1593"/>
      <c r="BX36" s="1863"/>
      <c r="BY36" s="1593"/>
      <c r="BZ36" s="1593"/>
      <c r="CA36" s="771"/>
      <c r="CB36" s="1593"/>
      <c r="CC36" s="1593"/>
      <c r="CD36" s="1593"/>
      <c r="CE36" s="1593"/>
      <c r="CF36" s="1593"/>
      <c r="CG36" s="1859"/>
      <c r="CH36" s="849"/>
      <c r="CI36" s="849"/>
      <c r="CJ36" s="849"/>
      <c r="CK36" s="849"/>
      <c r="CL36" s="1868">
        <v>11</v>
      </c>
    </row>
    <row s="12874" customFormat="1" customHeight="1" ht="11.549999999999999">
      <c r="A37" s="1214"/>
      <c r="B37" s="1214"/>
      <c r="C37" s="1214"/>
      <c r="D37" s="1214"/>
      <c r="E37" s="1214"/>
      <c r="F37" s="1863"/>
      <c r="G37" s="1863"/>
      <c r="H37" s="578"/>
      <c r="L37" s="849"/>
      <c r="M37" s="849"/>
      <c r="N37" s="4251"/>
      <c r="O37" s="4251"/>
      <c r="P37" s="4251"/>
      <c r="Q37" s="4251"/>
      <c r="R37" s="4251"/>
      <c r="S37" s="4251"/>
      <c r="T37" s="10166"/>
      <c r="U37" s="10166"/>
      <c r="V37" s="10166"/>
      <c r="W37" s="10166"/>
      <c r="X37" s="10166"/>
      <c r="Y37" s="10166"/>
      <c r="Z37" s="10166"/>
      <c r="AA37" s="10166"/>
      <c r="AB37" s="10166"/>
      <c r="AC37" s="10166"/>
      <c r="AD37" s="10166"/>
      <c r="AE37" s="10166"/>
      <c r="AF37" s="10166"/>
      <c r="AG37" s="10166"/>
      <c r="AH37" s="10166"/>
      <c r="AI37" s="10166"/>
      <c r="AJ37" s="10166"/>
      <c r="AK37" s="10166"/>
      <c r="AL37" s="10166"/>
      <c r="AM37" s="10166"/>
      <c r="AN37" s="10166"/>
      <c r="AO37" s="10166"/>
      <c r="AP37" s="10166"/>
      <c r="AQ37" s="10166"/>
      <c r="AR37" s="10166"/>
      <c r="AS37" s="10166"/>
      <c r="AT37" s="10166"/>
      <c r="AU37" s="10166"/>
      <c r="AV37" s="10166"/>
      <c r="AW37" s="10166"/>
      <c r="AX37" s="10166"/>
      <c r="AY37" s="10166"/>
      <c r="AZ37" s="10166"/>
      <c r="BA37" s="10166"/>
      <c r="BB37" s="10166"/>
      <c r="BC37" s="10166"/>
      <c r="BD37" s="10166"/>
      <c r="BE37" s="10166"/>
      <c r="BF37" s="10166"/>
      <c r="BG37" s="10166"/>
      <c r="BH37" s="10166"/>
      <c r="BI37" s="10166"/>
      <c r="BJ37" s="10166"/>
      <c r="BK37" s="10166"/>
      <c r="BL37" s="10166"/>
      <c r="BM37" s="10166"/>
      <c r="BN37" s="10166"/>
      <c r="BO37" s="1593"/>
      <c r="BQ37" s="1593"/>
      <c r="BR37" s="1863"/>
      <c r="BS37" s="1863"/>
      <c r="BT37" s="1593"/>
      <c r="BU37" s="1593"/>
      <c r="BV37" s="1593"/>
      <c r="BW37" s="1593"/>
      <c r="BX37" s="1863"/>
      <c r="BY37" s="1593"/>
      <c r="BZ37" s="1593"/>
      <c r="CA37" s="771"/>
      <c r="CB37" s="1593"/>
      <c r="CC37" s="1593"/>
      <c r="CD37" s="1593"/>
      <c r="CE37" s="1593"/>
      <c r="CF37" s="1593"/>
      <c r="CG37" s="1859"/>
      <c r="CH37" s="849"/>
      <c r="CI37" s="849"/>
      <c r="CJ37" s="849"/>
      <c r="CK37" s="849"/>
      <c r="CL37" s="1868">
        <v>11</v>
      </c>
    </row>
    <row s="12874" customFormat="1" customHeight="1" ht="11.549999999999999">
      <c r="A38" s="1214"/>
      <c r="B38" s="1214"/>
      <c r="C38" s="1214"/>
      <c r="D38" s="1214"/>
      <c r="E38" s="1214"/>
      <c r="F38" s="1863"/>
      <c r="G38" s="1863"/>
      <c r="H38" s="578"/>
      <c r="N38" s="4250"/>
      <c r="O38" s="4250"/>
      <c r="P38" s="4250"/>
      <c r="Q38" s="4250"/>
      <c r="R38" s="4250"/>
      <c r="S38" s="4250"/>
      <c r="T38" s="10164"/>
      <c r="U38" s="10164"/>
      <c r="V38" s="10164"/>
      <c r="W38" s="10164"/>
      <c r="X38" s="10164"/>
      <c r="Y38" s="10164"/>
      <c r="Z38" s="10164"/>
      <c r="AA38" s="10164"/>
      <c r="AB38" s="10164"/>
      <c r="AC38" s="10164"/>
      <c r="AD38" s="10164"/>
      <c r="AE38" s="10164"/>
      <c r="AF38" s="10164"/>
      <c r="AG38" s="10164"/>
      <c r="AH38" s="10164"/>
      <c r="AI38" s="10164"/>
      <c r="AJ38" s="10164"/>
      <c r="AK38" s="10164"/>
      <c r="AL38" s="10164"/>
      <c r="AM38" s="10164"/>
      <c r="AN38" s="10164"/>
      <c r="AO38" s="10164"/>
      <c r="AP38" s="10164"/>
      <c r="AQ38" s="10164"/>
      <c r="AR38" s="10164"/>
      <c r="AS38" s="10164"/>
      <c r="AT38" s="10164"/>
      <c r="AU38" s="10164"/>
      <c r="AV38" s="10164"/>
      <c r="AW38" s="10164"/>
      <c r="AX38" s="10164"/>
      <c r="AY38" s="10164"/>
      <c r="AZ38" s="10164"/>
      <c r="BA38" s="10164"/>
      <c r="BB38" s="10164"/>
      <c r="BC38" s="10164"/>
      <c r="BD38" s="10164"/>
      <c r="BE38" s="10164"/>
      <c r="BF38" s="10164"/>
      <c r="BG38" s="10164"/>
      <c r="BH38" s="10164"/>
      <c r="BI38" s="10164"/>
      <c r="BJ38" s="10164"/>
      <c r="BK38" s="10164"/>
      <c r="BL38" s="10164"/>
      <c r="BM38" s="10164"/>
      <c r="BN38" s="10164"/>
      <c r="BO38" s="1593"/>
      <c r="BQ38" s="1593"/>
      <c r="BR38" s="1863"/>
      <c r="BS38" s="1863"/>
      <c r="BT38" s="1593"/>
      <c r="BU38" s="1593"/>
      <c r="BV38" s="1593"/>
      <c r="BW38" s="1593"/>
      <c r="BX38" s="1863"/>
      <c r="BY38" s="1593"/>
      <c r="BZ38" s="1593"/>
      <c r="CA38" s="771"/>
      <c r="CB38" s="1593"/>
      <c r="CC38" s="1593"/>
      <c r="CD38" s="1593"/>
      <c r="CE38" s="1593"/>
      <c r="CF38" s="1593"/>
      <c r="CG38" s="1859"/>
      <c r="CH38" s="849"/>
      <c r="CI38" s="849"/>
      <c r="CJ38" s="849"/>
      <c r="CK38" s="849"/>
      <c r="CL38" s="1868">
        <v>11</v>
      </c>
    </row>
    <row s="12874" customFormat="1" customHeight="1" ht="11.549999999999999">
      <c r="A39" s="1214"/>
      <c r="B39" s="1214"/>
      <c r="C39" s="1214"/>
      <c r="D39" s="1214"/>
      <c r="E39" s="1214"/>
      <c r="F39" s="1863"/>
      <c r="G39" s="1863"/>
      <c r="H39" s="578"/>
      <c r="N39" s="4250"/>
      <c r="O39" s="4250"/>
      <c r="P39" s="4250"/>
      <c r="Q39" s="4250"/>
      <c r="R39" s="4250"/>
      <c r="S39" s="4250"/>
      <c r="T39" s="10164"/>
      <c r="U39" s="10164"/>
      <c r="V39" s="10164"/>
      <c r="W39" s="10164"/>
      <c r="X39" s="10164"/>
      <c r="Y39" s="10164"/>
      <c r="Z39" s="10164"/>
      <c r="AA39" s="10164"/>
      <c r="AB39" s="10164"/>
      <c r="AC39" s="10164"/>
      <c r="AD39" s="10164"/>
      <c r="AE39" s="10164"/>
      <c r="AF39" s="10164"/>
      <c r="AG39" s="10164"/>
      <c r="AH39" s="10164"/>
      <c r="AI39" s="10164"/>
      <c r="AJ39" s="10164"/>
      <c r="AK39" s="10164"/>
      <c r="AL39" s="10164"/>
      <c r="AM39" s="10164"/>
      <c r="AN39" s="10164"/>
      <c r="AO39" s="10164"/>
      <c r="AP39" s="10164"/>
      <c r="AQ39" s="10164"/>
      <c r="AR39" s="10164"/>
      <c r="AS39" s="10164"/>
      <c r="AT39" s="10164"/>
      <c r="AU39" s="10164"/>
      <c r="AV39" s="10164"/>
      <c r="AW39" s="10164"/>
      <c r="AX39" s="10164"/>
      <c r="AY39" s="10164"/>
      <c r="AZ39" s="10164"/>
      <c r="BA39" s="10164"/>
      <c r="BB39" s="10164"/>
      <c r="BC39" s="10164"/>
      <c r="BD39" s="10164"/>
      <c r="BE39" s="10164"/>
      <c r="BF39" s="10164"/>
      <c r="BG39" s="10164"/>
      <c r="BH39" s="10164"/>
      <c r="BI39" s="10164"/>
      <c r="BJ39" s="10164"/>
      <c r="BK39" s="10164"/>
      <c r="BL39" s="10164"/>
      <c r="BM39" s="10164"/>
      <c r="BN39" s="10164"/>
      <c r="BO39" s="1593"/>
      <c r="BQ39" s="1593"/>
      <c r="BR39" s="1863"/>
      <c r="BS39" s="1863"/>
      <c r="BT39" s="1593"/>
      <c r="BU39" s="1593"/>
      <c r="BV39" s="1593"/>
      <c r="BW39" s="1593"/>
      <c r="BX39" s="1863"/>
      <c r="BY39" s="1593"/>
      <c r="BZ39" s="1593"/>
      <c r="CA39" s="771"/>
      <c r="CB39" s="1593"/>
      <c r="CC39" s="1593"/>
      <c r="CD39" s="1593"/>
      <c r="CE39" s="1593"/>
      <c r="CF39" s="1593"/>
      <c r="CG39" s="1859"/>
      <c r="CH39" s="849"/>
      <c r="CI39" s="849"/>
      <c r="CJ39" s="849"/>
      <c r="CK39" s="849"/>
      <c r="CL39" s="1868">
        <v>11</v>
      </c>
    </row>
    <row s="12874" customFormat="1" customHeight="1" ht="11.549999999999999">
      <c r="A40" s="1214"/>
      <c r="B40" s="1214"/>
      <c r="C40" s="1214"/>
      <c r="D40" s="1214"/>
      <c r="E40" s="1214"/>
      <c r="F40" s="1863"/>
      <c r="G40" s="1863"/>
      <c r="H40" s="578"/>
      <c r="N40" s="4250"/>
      <c r="O40" s="4250"/>
      <c r="P40" s="4250"/>
      <c r="Q40" s="4250"/>
      <c r="R40" s="4250"/>
      <c r="S40" s="4250"/>
      <c r="T40" s="10164"/>
      <c r="U40" s="10164"/>
      <c r="V40" s="10164"/>
      <c r="W40" s="10164"/>
      <c r="X40" s="10164"/>
      <c r="Y40" s="10164"/>
      <c r="Z40" s="10164"/>
      <c r="AA40" s="10164"/>
      <c r="AB40" s="10164"/>
      <c r="AC40" s="10164"/>
      <c r="AD40" s="10164"/>
      <c r="AE40" s="10164"/>
      <c r="AF40" s="10164"/>
      <c r="AG40" s="10164"/>
      <c r="AH40" s="10164"/>
      <c r="AI40" s="10164"/>
      <c r="AJ40" s="10164"/>
      <c r="AK40" s="10164"/>
      <c r="AL40" s="10164"/>
      <c r="AM40" s="10164"/>
      <c r="AN40" s="10164"/>
      <c r="AO40" s="10164"/>
      <c r="AP40" s="10164"/>
      <c r="AQ40" s="10164"/>
      <c r="AR40" s="10164"/>
      <c r="AS40" s="10164"/>
      <c r="AT40" s="10164"/>
      <c r="AU40" s="10164"/>
      <c r="AV40" s="10164"/>
      <c r="AW40" s="10164"/>
      <c r="AX40" s="10164"/>
      <c r="AY40" s="10164"/>
      <c r="AZ40" s="10164"/>
      <c r="BA40" s="10164"/>
      <c r="BB40" s="10164"/>
      <c r="BC40" s="10164"/>
      <c r="BD40" s="10164"/>
      <c r="BE40" s="10164"/>
      <c r="BF40" s="10164"/>
      <c r="BG40" s="10164"/>
      <c r="BH40" s="10164"/>
      <c r="BI40" s="10164"/>
      <c r="BJ40" s="10164"/>
      <c r="BK40" s="10164"/>
      <c r="BL40" s="10164"/>
      <c r="BM40" s="10164"/>
      <c r="BN40" s="10164"/>
      <c r="BO40" s="1593"/>
      <c r="BQ40" s="1593"/>
      <c r="BR40" s="1863"/>
      <c r="BS40" s="1863"/>
      <c r="BT40" s="1593"/>
      <c r="BU40" s="1593"/>
      <c r="BV40" s="1593"/>
      <c r="BW40" s="1593"/>
      <c r="BX40" s="1863"/>
      <c r="BY40" s="1593"/>
      <c r="BZ40" s="1593"/>
      <c r="CA40" s="771"/>
      <c r="CB40" s="1593"/>
      <c r="CC40" s="1593"/>
      <c r="CD40" s="1593"/>
      <c r="CE40" s="1593"/>
      <c r="CF40" s="1593"/>
      <c r="CG40" s="1859"/>
      <c r="CH40" s="849"/>
      <c r="CI40" s="849"/>
      <c r="CJ40" s="849"/>
      <c r="CK40" s="849"/>
      <c r="CL40" s="1868">
        <v>11</v>
      </c>
    </row>
    <row s="12874" customFormat="1" customHeight="1" ht="11.549999999999999">
      <c r="A41" s="1214"/>
      <c r="B41" s="1214"/>
      <c r="C41" s="1214"/>
      <c r="D41" s="1214"/>
      <c r="E41" s="1214"/>
      <c r="F41" s="1863"/>
      <c r="G41" s="1863"/>
      <c r="H41" s="578"/>
      <c r="N41" s="4250"/>
      <c r="O41" s="4250"/>
      <c r="P41" s="4250"/>
      <c r="Q41" s="4250"/>
      <c r="R41" s="4250"/>
      <c r="S41" s="4250"/>
      <c r="T41" s="10164"/>
      <c r="U41" s="10164"/>
      <c r="V41" s="10164"/>
      <c r="W41" s="10164"/>
      <c r="X41" s="10164"/>
      <c r="Y41" s="10164"/>
      <c r="Z41" s="10164"/>
      <c r="AA41" s="10164"/>
      <c r="AB41" s="10164"/>
      <c r="AC41" s="10164"/>
      <c r="AD41" s="10164"/>
      <c r="AE41" s="10164"/>
      <c r="AF41" s="10164"/>
      <c r="AG41" s="10164"/>
      <c r="AH41" s="10164"/>
      <c r="AI41" s="10164"/>
      <c r="AJ41" s="10164"/>
      <c r="AK41" s="10164"/>
      <c r="AL41" s="10164"/>
      <c r="AM41" s="10164"/>
      <c r="AN41" s="10164"/>
      <c r="AO41" s="10164"/>
      <c r="AP41" s="10164"/>
      <c r="AQ41" s="10164"/>
      <c r="AR41" s="10164"/>
      <c r="AS41" s="10164"/>
      <c r="AT41" s="10164"/>
      <c r="AU41" s="10164"/>
      <c r="AV41" s="10164"/>
      <c r="AW41" s="10164"/>
      <c r="AX41" s="10164"/>
      <c r="AY41" s="10164"/>
      <c r="AZ41" s="10164"/>
      <c r="BA41" s="10164"/>
      <c r="BB41" s="10164"/>
      <c r="BC41" s="10164"/>
      <c r="BD41" s="10164"/>
      <c r="BE41" s="10164"/>
      <c r="BF41" s="10164"/>
      <c r="BG41" s="10164"/>
      <c r="BH41" s="10164"/>
      <c r="BI41" s="10164"/>
      <c r="BJ41" s="10164"/>
      <c r="BK41" s="10164"/>
      <c r="BL41" s="10164"/>
      <c r="BM41" s="10164"/>
      <c r="BN41" s="10164"/>
      <c r="BO41" s="1593"/>
      <c r="BQ41" s="1593"/>
      <c r="BR41" s="1863"/>
      <c r="BS41" s="1863"/>
      <c r="BT41" s="1593"/>
      <c r="BU41" s="1593"/>
      <c r="BV41" s="1593"/>
      <c r="BW41" s="1593"/>
      <c r="BX41" s="1863"/>
      <c r="BY41" s="1593"/>
      <c r="BZ41" s="1593"/>
      <c r="CA41" s="771"/>
      <c r="CB41" s="1593"/>
      <c r="CC41" s="1593"/>
      <c r="CD41" s="1593"/>
      <c r="CE41" s="1593"/>
      <c r="CF41" s="1593"/>
      <c r="CG41" s="1859"/>
      <c r="CH41" s="849"/>
      <c r="CI41" s="849"/>
      <c r="CJ41" s="849"/>
      <c r="CK41" s="849"/>
      <c r="CL41" s="1868">
        <v>11</v>
      </c>
    </row>
    <row s="12874" customFormat="1" customHeight="1" ht="11.549999999999999">
      <c r="A42" s="1214"/>
      <c r="B42" s="1214"/>
      <c r="C42" s="1214"/>
      <c r="D42" s="1214"/>
      <c r="E42" s="1214"/>
      <c r="F42" s="1863"/>
      <c r="G42" s="1863"/>
      <c r="H42" s="578"/>
      <c r="N42" s="4250"/>
      <c r="O42" s="4250"/>
      <c r="P42" s="4250"/>
      <c r="Q42" s="4250"/>
      <c r="R42" s="4250"/>
      <c r="S42" s="4250"/>
      <c r="T42" s="10164"/>
      <c r="U42" s="10164"/>
      <c r="V42" s="10164"/>
      <c r="W42" s="10164"/>
      <c r="X42" s="10164"/>
      <c r="Y42" s="10164"/>
      <c r="Z42" s="10164"/>
      <c r="AA42" s="10164"/>
      <c r="AB42" s="10164"/>
      <c r="AC42" s="10164"/>
      <c r="AD42" s="10164"/>
      <c r="AE42" s="10164"/>
      <c r="AF42" s="10164"/>
      <c r="AG42" s="10164"/>
      <c r="AH42" s="10164"/>
      <c r="AI42" s="10164"/>
      <c r="AJ42" s="10164"/>
      <c r="AK42" s="10164"/>
      <c r="AL42" s="10164"/>
      <c r="AM42" s="10164"/>
      <c r="AN42" s="10164"/>
      <c r="AO42" s="10164"/>
      <c r="AP42" s="10164"/>
      <c r="AQ42" s="10164"/>
      <c r="AR42" s="10164"/>
      <c r="AS42" s="10164"/>
      <c r="AT42" s="10164"/>
      <c r="AU42" s="10164"/>
      <c r="AV42" s="10164"/>
      <c r="AW42" s="10164"/>
      <c r="AX42" s="10164"/>
      <c r="AY42" s="10164"/>
      <c r="AZ42" s="10164"/>
      <c r="BA42" s="10164"/>
      <c r="BB42" s="10164"/>
      <c r="BC42" s="10164"/>
      <c r="BD42" s="10164"/>
      <c r="BE42" s="10164"/>
      <c r="BF42" s="10164"/>
      <c r="BG42" s="10164"/>
      <c r="BH42" s="10164"/>
      <c r="BI42" s="10164"/>
      <c r="BJ42" s="10164"/>
      <c r="BK42" s="10164"/>
      <c r="BL42" s="10164"/>
      <c r="BM42" s="10164"/>
      <c r="BN42" s="10164"/>
      <c r="BO42" s="1593"/>
      <c r="BQ42" s="1593"/>
      <c r="BR42" s="1863"/>
      <c r="BS42" s="1863"/>
      <c r="BT42" s="1593"/>
      <c r="BU42" s="1593"/>
      <c r="BV42" s="1593"/>
      <c r="BW42" s="1593"/>
      <c r="BX42" s="1863"/>
      <c r="BY42" s="1593"/>
      <c r="BZ42" s="1593"/>
      <c r="CA42" s="771"/>
      <c r="CB42" s="1593"/>
      <c r="CC42" s="1593"/>
      <c r="CD42" s="1593"/>
      <c r="CE42" s="1593"/>
      <c r="CF42" s="1593"/>
      <c r="CG42" s="1859"/>
      <c r="CH42" s="849"/>
      <c r="CI42" s="849"/>
      <c r="CJ42" s="849"/>
      <c r="CK42" s="849"/>
      <c r="CL42" s="1868">
        <v>11</v>
      </c>
    </row>
    <row s="12874" customFormat="1" customHeight="1" ht="11.549999999999999">
      <c r="A43" s="1214"/>
      <c r="B43" s="1214"/>
      <c r="C43" s="1214"/>
      <c r="D43" s="1214"/>
      <c r="E43" s="1214"/>
      <c r="F43" s="1863"/>
      <c r="G43" s="1863"/>
      <c r="H43" s="578"/>
      <c r="N43" s="4250"/>
      <c r="O43" s="4250"/>
      <c r="P43" s="4250"/>
      <c r="Q43" s="4250"/>
      <c r="R43" s="4250"/>
      <c r="S43" s="4250"/>
      <c r="T43" s="10164"/>
      <c r="U43" s="10164"/>
      <c r="V43" s="10164"/>
      <c r="W43" s="10164"/>
      <c r="X43" s="10164"/>
      <c r="Y43" s="10164"/>
      <c r="Z43" s="10164"/>
      <c r="AA43" s="10164"/>
      <c r="AB43" s="10164"/>
      <c r="AC43" s="10164"/>
      <c r="AD43" s="10164"/>
      <c r="AE43" s="10164"/>
      <c r="AF43" s="10164"/>
      <c r="AG43" s="10164"/>
      <c r="AH43" s="10164"/>
      <c r="AI43" s="10164"/>
      <c r="AJ43" s="10164"/>
      <c r="AK43" s="10164"/>
      <c r="AL43" s="10164"/>
      <c r="AM43" s="10164"/>
      <c r="AN43" s="10164"/>
      <c r="AO43" s="10164"/>
      <c r="AP43" s="10164"/>
      <c r="AQ43" s="10164"/>
      <c r="AR43" s="10164"/>
      <c r="AS43" s="10164"/>
      <c r="AT43" s="10164"/>
      <c r="AU43" s="10164"/>
      <c r="AV43" s="10164"/>
      <c r="AW43" s="10164"/>
      <c r="AX43" s="10164"/>
      <c r="AY43" s="10164"/>
      <c r="AZ43" s="10164"/>
      <c r="BA43" s="10164"/>
      <c r="BB43" s="10164"/>
      <c r="BC43" s="10164"/>
      <c r="BD43" s="10164"/>
      <c r="BE43" s="10164"/>
      <c r="BF43" s="10164"/>
      <c r="BG43" s="10164"/>
      <c r="BH43" s="10164"/>
      <c r="BI43" s="10164"/>
      <c r="BJ43" s="10164"/>
      <c r="BK43" s="10164"/>
      <c r="BL43" s="10164"/>
      <c r="BM43" s="10164"/>
      <c r="BN43" s="10164"/>
      <c r="BO43" s="1593"/>
      <c r="BQ43" s="1593"/>
      <c r="BR43" s="1863"/>
      <c r="BS43" s="1863"/>
      <c r="BT43" s="1593"/>
      <c r="BU43" s="1593"/>
      <c r="BV43" s="1593"/>
      <c r="BW43" s="1593"/>
      <c r="BX43" s="1863"/>
      <c r="BY43" s="1593"/>
      <c r="BZ43" s="1593"/>
      <c r="CA43" s="771"/>
      <c r="CB43" s="1593"/>
      <c r="CC43" s="1593"/>
      <c r="CD43" s="1593"/>
      <c r="CE43" s="1593"/>
      <c r="CF43" s="1593"/>
      <c r="CG43" s="1859"/>
      <c r="CH43" s="849"/>
      <c r="CI43" s="849"/>
      <c r="CJ43" s="849"/>
      <c r="CK43" s="849"/>
      <c r="CL43" s="1868">
        <v>11</v>
      </c>
    </row>
    <row s="12874" customFormat="1" customHeight="1" ht="11.549999999999999">
      <c r="A44" s="1214"/>
      <c r="B44" s="1214"/>
      <c r="C44" s="1214"/>
      <c r="D44" s="1214"/>
      <c r="E44" s="1214"/>
      <c r="F44" s="1863"/>
      <c r="G44" s="1863"/>
      <c r="H44" s="578"/>
      <c r="N44" s="4250"/>
      <c r="O44" s="4250"/>
      <c r="P44" s="4250"/>
      <c r="Q44" s="4250"/>
      <c r="R44" s="4250"/>
      <c r="S44" s="4250"/>
      <c r="T44" s="10164"/>
      <c r="U44" s="10164"/>
      <c r="V44" s="10164"/>
      <c r="W44" s="10164"/>
      <c r="X44" s="10164"/>
      <c r="Y44" s="10164"/>
      <c r="Z44" s="10164"/>
      <c r="AA44" s="10164"/>
      <c r="AB44" s="10164"/>
      <c r="AC44" s="10164"/>
      <c r="AD44" s="10164"/>
      <c r="AE44" s="10164"/>
      <c r="AF44" s="10164"/>
      <c r="AG44" s="10164"/>
      <c r="AH44" s="10164"/>
      <c r="AI44" s="10164"/>
      <c r="AJ44" s="10164"/>
      <c r="AK44" s="10164"/>
      <c r="AL44" s="10164"/>
      <c r="AM44" s="10164"/>
      <c r="AN44" s="10164"/>
      <c r="AO44" s="10164"/>
      <c r="AP44" s="10164"/>
      <c r="AQ44" s="10164"/>
      <c r="AR44" s="10164"/>
      <c r="AS44" s="10164"/>
      <c r="AT44" s="10164"/>
      <c r="AU44" s="10164"/>
      <c r="AV44" s="10164"/>
      <c r="AW44" s="10164"/>
      <c r="AX44" s="10164"/>
      <c r="AY44" s="10164"/>
      <c r="AZ44" s="10164"/>
      <c r="BA44" s="10164"/>
      <c r="BB44" s="10164"/>
      <c r="BC44" s="10164"/>
      <c r="BD44" s="10164"/>
      <c r="BE44" s="10164"/>
      <c r="BF44" s="10164"/>
      <c r="BG44" s="10164"/>
      <c r="BH44" s="10164"/>
      <c r="BI44" s="10164"/>
      <c r="BJ44" s="10164"/>
      <c r="BK44" s="10164"/>
      <c r="BL44" s="10164"/>
      <c r="BM44" s="10164"/>
      <c r="BN44" s="10164"/>
      <c r="BO44" s="1593"/>
      <c r="BQ44" s="1593"/>
      <c r="BR44" s="1863"/>
      <c r="BS44" s="1863"/>
      <c r="BT44" s="1593"/>
      <c r="BU44" s="1593"/>
      <c r="BV44" s="1593"/>
      <c r="BW44" s="1593"/>
      <c r="BX44" s="1863"/>
      <c r="BY44" s="1593"/>
      <c r="BZ44" s="1593"/>
      <c r="CA44" s="771"/>
      <c r="CB44" s="1593"/>
      <c r="CC44" s="1593"/>
      <c r="CD44" s="1593"/>
      <c r="CE44" s="1593"/>
      <c r="CF44" s="1593"/>
      <c r="CG44" s="1859"/>
      <c r="CH44" s="849"/>
      <c r="CI44" s="849"/>
      <c r="CJ44" s="849"/>
      <c r="CK44" s="849"/>
      <c r="CL44" s="1868">
        <v>11</v>
      </c>
    </row>
    <row s="12874" customFormat="1" customHeight="1" ht="11.549999999999999">
      <c r="A45" s="1214"/>
      <c r="B45" s="1214"/>
      <c r="C45" s="1214"/>
      <c r="D45" s="1214"/>
      <c r="E45" s="1214"/>
      <c r="F45" s="1863"/>
      <c r="G45" s="1863"/>
      <c r="H45" s="578"/>
      <c r="N45" s="4250"/>
      <c r="O45" s="4250"/>
      <c r="P45" s="4250"/>
      <c r="Q45" s="4250"/>
      <c r="R45" s="4250"/>
      <c r="S45" s="4250"/>
      <c r="T45" s="10164"/>
      <c r="U45" s="10164"/>
      <c r="V45" s="10164"/>
      <c r="W45" s="10164"/>
      <c r="X45" s="10164"/>
      <c r="Y45" s="10164"/>
      <c r="Z45" s="10164"/>
      <c r="AA45" s="10164"/>
      <c r="AB45" s="10164"/>
      <c r="AC45" s="10164"/>
      <c r="AD45" s="10164"/>
      <c r="AE45" s="10164"/>
      <c r="AF45" s="10164"/>
      <c r="AG45" s="10164"/>
      <c r="AH45" s="10164"/>
      <c r="AI45" s="10164"/>
      <c r="AJ45" s="10164"/>
      <c r="AK45" s="10164"/>
      <c r="AL45" s="10164"/>
      <c r="AM45" s="10164"/>
      <c r="AN45" s="10164"/>
      <c r="AO45" s="10164"/>
      <c r="AP45" s="10164"/>
      <c r="AQ45" s="10164"/>
      <c r="AR45" s="10164"/>
      <c r="AS45" s="10164"/>
      <c r="AT45" s="10164"/>
      <c r="AU45" s="10164"/>
      <c r="AV45" s="10164"/>
      <c r="AW45" s="10164"/>
      <c r="AX45" s="10164"/>
      <c r="AY45" s="10164"/>
      <c r="AZ45" s="10164"/>
      <c r="BA45" s="10164"/>
      <c r="BB45" s="10164"/>
      <c r="BC45" s="10164"/>
      <c r="BD45" s="10164"/>
      <c r="BE45" s="10164"/>
      <c r="BF45" s="10164"/>
      <c r="BG45" s="10164"/>
      <c r="BH45" s="10164"/>
      <c r="BI45" s="10164"/>
      <c r="BJ45" s="10164"/>
      <c r="BK45" s="10164"/>
      <c r="BL45" s="10164"/>
      <c r="BM45" s="10164"/>
      <c r="BN45" s="10164"/>
      <c r="BO45" s="1593"/>
      <c r="BQ45" s="1593"/>
      <c r="BR45" s="1863"/>
      <c r="BS45" s="1863"/>
      <c r="BT45" s="1593"/>
      <c r="BU45" s="1593"/>
      <c r="BV45" s="1593"/>
      <c r="BW45" s="1593"/>
      <c r="BX45" s="1863"/>
      <c r="BY45" s="1593"/>
      <c r="BZ45" s="1593"/>
      <c r="CA45" s="771"/>
      <c r="CB45" s="1593"/>
      <c r="CC45" s="1593"/>
      <c r="CD45" s="1593"/>
      <c r="CE45" s="1593"/>
      <c r="CF45" s="1593"/>
      <c r="CG45" s="1859"/>
      <c r="CH45" s="849"/>
      <c r="CI45" s="849"/>
      <c r="CJ45" s="849"/>
      <c r="CK45" s="849"/>
      <c r="CL45" s="1868">
        <v>11</v>
      </c>
    </row>
    <row s="12874" customFormat="1" customHeight="1" ht="11.549999999999999">
      <c r="A46" s="1214"/>
      <c r="B46" s="1214"/>
      <c r="C46" s="1214"/>
      <c r="D46" s="1214"/>
      <c r="E46" s="1214"/>
      <c r="F46" s="1863"/>
      <c r="G46" s="1863"/>
      <c r="H46" s="578"/>
      <c r="N46" s="4250"/>
      <c r="O46" s="4250"/>
      <c r="P46" s="4250"/>
      <c r="Q46" s="4250"/>
      <c r="R46" s="4250"/>
      <c r="S46" s="4250"/>
      <c r="T46" s="10164"/>
      <c r="U46" s="10164"/>
      <c r="V46" s="10164"/>
      <c r="W46" s="10164"/>
      <c r="X46" s="10164"/>
      <c r="Y46" s="10164"/>
      <c r="Z46" s="10164"/>
      <c r="AA46" s="10164"/>
      <c r="AB46" s="10164"/>
      <c r="AC46" s="10164"/>
      <c r="AD46" s="10164"/>
      <c r="AE46" s="10164"/>
      <c r="AF46" s="10164"/>
      <c r="AG46" s="10164"/>
      <c r="AH46" s="10164"/>
      <c r="AI46" s="10164"/>
      <c r="AJ46" s="10164"/>
      <c r="AK46" s="10164"/>
      <c r="AL46" s="10164"/>
      <c r="AM46" s="10164"/>
      <c r="AN46" s="10164"/>
      <c r="AO46" s="10164"/>
      <c r="AP46" s="10164"/>
      <c r="AQ46" s="10164"/>
      <c r="AR46" s="10164"/>
      <c r="AS46" s="10164"/>
      <c r="AT46" s="10164"/>
      <c r="AU46" s="10164"/>
      <c r="AV46" s="10164"/>
      <c r="AW46" s="10164"/>
      <c r="AX46" s="10164"/>
      <c r="AY46" s="10164"/>
      <c r="AZ46" s="10164"/>
      <c r="BA46" s="10164"/>
      <c r="BB46" s="10164"/>
      <c r="BC46" s="10164"/>
      <c r="BD46" s="10164"/>
      <c r="BE46" s="10164"/>
      <c r="BF46" s="10164"/>
      <c r="BG46" s="10164"/>
      <c r="BH46" s="10164"/>
      <c r="BI46" s="10164"/>
      <c r="BJ46" s="10164"/>
      <c r="BK46" s="10164"/>
      <c r="BL46" s="10164"/>
      <c r="BM46" s="10164"/>
      <c r="BN46" s="10164"/>
      <c r="BO46" s="1593"/>
      <c r="BQ46" s="1593"/>
      <c r="BR46" s="1863"/>
      <c r="BS46" s="1863"/>
      <c r="BT46" s="1593"/>
      <c r="BU46" s="1593"/>
      <c r="BV46" s="1593"/>
      <c r="BW46" s="1593"/>
      <c r="BX46" s="1863"/>
      <c r="BY46" s="1593"/>
      <c r="BZ46" s="1593"/>
      <c r="CA46" s="771"/>
      <c r="CB46" s="1593"/>
      <c r="CC46" s="1593"/>
      <c r="CD46" s="1593"/>
      <c r="CE46" s="1593"/>
      <c r="CF46" s="1593"/>
      <c r="CG46" s="1859"/>
      <c r="CH46" s="849"/>
      <c r="CI46" s="849"/>
      <c r="CJ46" s="849"/>
      <c r="CK46" s="849"/>
      <c r="CL46" s="1868">
        <v>11</v>
      </c>
    </row>
    <row s="12874" customFormat="1" customHeight="1" ht="11.549999999999999">
      <c r="A47" s="1214"/>
      <c r="B47" s="1214"/>
      <c r="C47" s="1214"/>
      <c r="D47" s="1214"/>
      <c r="E47" s="1214"/>
      <c r="F47" s="1863"/>
      <c r="G47" s="1863"/>
      <c r="H47" s="578"/>
      <c r="N47" s="4250"/>
      <c r="O47" s="4250"/>
      <c r="P47" s="4250"/>
      <c r="Q47" s="4250"/>
      <c r="R47" s="4250"/>
      <c r="S47" s="4250"/>
      <c r="T47" s="10164"/>
      <c r="U47" s="10164"/>
      <c r="V47" s="10164"/>
      <c r="W47" s="10164"/>
      <c r="X47" s="10164"/>
      <c r="Y47" s="10164"/>
      <c r="Z47" s="10164"/>
      <c r="AA47" s="10164"/>
      <c r="AB47" s="10164"/>
      <c r="AC47" s="10164"/>
      <c r="AD47" s="10164"/>
      <c r="AE47" s="10164"/>
      <c r="AF47" s="10164"/>
      <c r="AG47" s="10164"/>
      <c r="AH47" s="10164"/>
      <c r="AI47" s="10164"/>
      <c r="AJ47" s="10164"/>
      <c r="AK47" s="10164"/>
      <c r="AL47" s="10164"/>
      <c r="AM47" s="10164"/>
      <c r="AN47" s="10164"/>
      <c r="AO47" s="10164"/>
      <c r="AP47" s="10164"/>
      <c r="AQ47" s="10164"/>
      <c r="AR47" s="10164"/>
      <c r="AS47" s="10164"/>
      <c r="AT47" s="10164"/>
      <c r="AU47" s="10164"/>
      <c r="AV47" s="10164"/>
      <c r="AW47" s="10164"/>
      <c r="AX47" s="10164"/>
      <c r="AY47" s="10164"/>
      <c r="AZ47" s="10164"/>
      <c r="BA47" s="10164"/>
      <c r="BB47" s="10164"/>
      <c r="BC47" s="10164"/>
      <c r="BD47" s="10164"/>
      <c r="BE47" s="10164"/>
      <c r="BF47" s="10164"/>
      <c r="BG47" s="10164"/>
      <c r="BH47" s="10164"/>
      <c r="BI47" s="10164"/>
      <c r="BJ47" s="10164"/>
      <c r="BK47" s="10164"/>
      <c r="BL47" s="10164"/>
      <c r="BM47" s="10164"/>
      <c r="BN47" s="10164"/>
      <c r="BO47" s="1593"/>
      <c r="BQ47" s="1593"/>
      <c r="BR47" s="1863"/>
      <c r="BS47" s="1863"/>
      <c r="BT47" s="1593"/>
      <c r="BU47" s="1593"/>
      <c r="BV47" s="1593"/>
      <c r="BW47" s="1593"/>
      <c r="BX47" s="1863"/>
      <c r="BY47" s="1593"/>
      <c r="BZ47" s="1593"/>
      <c r="CA47" s="771"/>
      <c r="CB47" s="1593"/>
      <c r="CC47" s="1593"/>
      <c r="CD47" s="1593"/>
      <c r="CE47" s="1593"/>
      <c r="CF47" s="1593"/>
      <c r="CG47" s="1859"/>
      <c r="CH47" s="849"/>
      <c r="CI47" s="849"/>
      <c r="CJ47" s="849"/>
      <c r="CK47" s="849"/>
      <c r="CL47" s="1868">
        <v>11</v>
      </c>
    </row>
    <row s="12874" customFormat="1" customHeight="1" ht="11.549999999999999">
      <c r="A48" s="1214"/>
      <c r="B48" s="1214"/>
      <c r="C48" s="1214"/>
      <c r="D48" s="1214"/>
      <c r="E48" s="1214"/>
      <c r="F48" s="1863"/>
      <c r="G48" s="1863"/>
      <c r="H48" s="578"/>
      <c r="N48" s="4250"/>
      <c r="O48" s="4250"/>
      <c r="P48" s="4250"/>
      <c r="Q48" s="4250"/>
      <c r="R48" s="4250"/>
      <c r="S48" s="4250"/>
      <c r="T48" s="10164"/>
      <c r="U48" s="10164"/>
      <c r="V48" s="10164"/>
      <c r="W48" s="10164"/>
      <c r="X48" s="10164"/>
      <c r="Y48" s="10164"/>
      <c r="Z48" s="10164"/>
      <c r="AA48" s="10164"/>
      <c r="AB48" s="10164"/>
      <c r="AC48" s="10164"/>
      <c r="AD48" s="10164"/>
      <c r="AE48" s="10164"/>
      <c r="AF48" s="10164"/>
      <c r="AG48" s="10164"/>
      <c r="AH48" s="10164"/>
      <c r="AI48" s="10164"/>
      <c r="AJ48" s="10164"/>
      <c r="AK48" s="10164"/>
      <c r="AL48" s="10164"/>
      <c r="AM48" s="10164"/>
      <c r="AN48" s="10164"/>
      <c r="AO48" s="10164"/>
      <c r="AP48" s="10164"/>
      <c r="AQ48" s="10164"/>
      <c r="AR48" s="10164"/>
      <c r="AS48" s="10164"/>
      <c r="AT48" s="10164"/>
      <c r="AU48" s="10164"/>
      <c r="AV48" s="10164"/>
      <c r="AW48" s="10164"/>
      <c r="AX48" s="10164"/>
      <c r="AY48" s="10164"/>
      <c r="AZ48" s="10164"/>
      <c r="BA48" s="10164"/>
      <c r="BB48" s="10164"/>
      <c r="BC48" s="10164"/>
      <c r="BD48" s="10164"/>
      <c r="BE48" s="10164"/>
      <c r="BF48" s="10164"/>
      <c r="BG48" s="10164"/>
      <c r="BH48" s="10164"/>
      <c r="BI48" s="10164"/>
      <c r="BJ48" s="10164"/>
      <c r="BK48" s="10164"/>
      <c r="BL48" s="10164"/>
      <c r="BM48" s="10164"/>
      <c r="BN48" s="10164"/>
      <c r="BO48" s="1593"/>
      <c r="BQ48" s="1593"/>
      <c r="BR48" s="1863"/>
      <c r="BS48" s="1863"/>
      <c r="BT48" s="1593"/>
      <c r="BU48" s="1593"/>
      <c r="BV48" s="1593"/>
      <c r="BW48" s="1593"/>
      <c r="BX48" s="1863"/>
      <c r="BY48" s="1593"/>
      <c r="BZ48" s="1593"/>
      <c r="CA48" s="771"/>
      <c r="CB48" s="1593"/>
      <c r="CC48" s="1593"/>
      <c r="CD48" s="1593"/>
      <c r="CE48" s="1593"/>
      <c r="CF48" s="1593"/>
      <c r="CG48" s="1859"/>
      <c r="CH48" s="849"/>
      <c r="CI48" s="849"/>
      <c r="CJ48" s="849"/>
      <c r="CK48" s="849"/>
      <c r="CL48" s="1868">
        <v>11</v>
      </c>
    </row>
    <row s="12874" customFormat="1" customHeight="1" ht="11.549999999999999">
      <c r="A49" s="1214"/>
      <c r="B49" s="1214"/>
      <c r="C49" s="1214"/>
      <c r="D49" s="1214"/>
      <c r="E49" s="1214"/>
      <c r="F49" s="1863"/>
      <c r="G49" s="1863"/>
      <c r="H49" s="578"/>
      <c r="N49" s="4250"/>
      <c r="O49" s="4250"/>
      <c r="P49" s="4250"/>
      <c r="Q49" s="4250"/>
      <c r="R49" s="4250"/>
      <c r="S49" s="4250"/>
      <c r="T49" s="10164"/>
      <c r="U49" s="10164"/>
      <c r="V49" s="10164"/>
      <c r="W49" s="10164"/>
      <c r="X49" s="10164"/>
      <c r="Y49" s="10164"/>
      <c r="Z49" s="10164"/>
      <c r="AA49" s="10164"/>
      <c r="AB49" s="10164"/>
      <c r="AC49" s="10164"/>
      <c r="AD49" s="10164"/>
      <c r="AE49" s="10164"/>
      <c r="AF49" s="10164"/>
      <c r="AG49" s="10164"/>
      <c r="AH49" s="10164"/>
      <c r="AI49" s="10164"/>
      <c r="AJ49" s="10164"/>
      <c r="AK49" s="10164"/>
      <c r="AL49" s="10164"/>
      <c r="AM49" s="10164"/>
      <c r="AN49" s="10164"/>
      <c r="AO49" s="10164"/>
      <c r="AP49" s="10164"/>
      <c r="AQ49" s="10164"/>
      <c r="AR49" s="10164"/>
      <c r="AS49" s="10164"/>
      <c r="AT49" s="10164"/>
      <c r="AU49" s="10164"/>
      <c r="AV49" s="10164"/>
      <c r="AW49" s="10164"/>
      <c r="AX49" s="10164"/>
      <c r="AY49" s="10164"/>
      <c r="AZ49" s="10164"/>
      <c r="BA49" s="10164"/>
      <c r="BB49" s="10164"/>
      <c r="BC49" s="10164"/>
      <c r="BD49" s="10164"/>
      <c r="BE49" s="10164"/>
      <c r="BF49" s="10164"/>
      <c r="BG49" s="10164"/>
      <c r="BH49" s="10164"/>
      <c r="BI49" s="10164"/>
      <c r="BJ49" s="10164"/>
      <c r="BK49" s="10164"/>
      <c r="BL49" s="10164"/>
      <c r="BM49" s="10164"/>
      <c r="BN49" s="10164"/>
      <c r="BO49" s="1593"/>
      <c r="BQ49" s="1593"/>
      <c r="BR49" s="1863"/>
      <c r="BS49" s="1863"/>
      <c r="BT49" s="1593"/>
      <c r="BU49" s="1593"/>
      <c r="BV49" s="1593"/>
      <c r="BW49" s="1593"/>
      <c r="BX49" s="1863"/>
      <c r="BY49" s="1593"/>
      <c r="BZ49" s="1593"/>
      <c r="CA49" s="771"/>
      <c r="CB49" s="1593"/>
      <c r="CC49" s="1593"/>
      <c r="CD49" s="1593"/>
      <c r="CE49" s="1593"/>
      <c r="CF49" s="1593"/>
      <c r="CG49" s="1859"/>
      <c r="CH49" s="849"/>
      <c r="CI49" s="849"/>
      <c r="CJ49" s="849"/>
      <c r="CK49" s="849"/>
      <c r="CL49" s="1868">
        <v>11</v>
      </c>
    </row>
    <row s="12874" customFormat="1" customHeight="1" ht="11.549999999999999">
      <c r="A50" s="1214"/>
      <c r="B50" s="1214"/>
      <c r="C50" s="1214"/>
      <c r="D50" s="1214"/>
      <c r="E50" s="1214"/>
      <c r="F50" s="1863"/>
      <c r="G50" s="1863"/>
      <c r="H50" s="578"/>
      <c r="N50" s="4250"/>
      <c r="O50" s="4250"/>
      <c r="P50" s="4250"/>
      <c r="Q50" s="4250"/>
      <c r="R50" s="4250"/>
      <c r="S50" s="4250"/>
      <c r="T50" s="10164"/>
      <c r="U50" s="10164"/>
      <c r="V50" s="10164"/>
      <c r="W50" s="10164"/>
      <c r="X50" s="10164"/>
      <c r="Y50" s="10164"/>
      <c r="Z50" s="10164"/>
      <c r="AA50" s="10164"/>
      <c r="AB50" s="10164"/>
      <c r="AC50" s="10164"/>
      <c r="AD50" s="10164"/>
      <c r="AE50" s="10164"/>
      <c r="AF50" s="10164"/>
      <c r="AG50" s="10164"/>
      <c r="AH50" s="10164"/>
      <c r="AI50" s="10164"/>
      <c r="AJ50" s="10164"/>
      <c r="AK50" s="10164"/>
      <c r="AL50" s="10164"/>
      <c r="AM50" s="10164"/>
      <c r="AN50" s="10164"/>
      <c r="AO50" s="10164"/>
      <c r="AP50" s="10164"/>
      <c r="AQ50" s="10164"/>
      <c r="AR50" s="10164"/>
      <c r="AS50" s="10164"/>
      <c r="AT50" s="10164"/>
      <c r="AU50" s="10164"/>
      <c r="AV50" s="10164"/>
      <c r="AW50" s="10164"/>
      <c r="AX50" s="10164"/>
      <c r="AY50" s="10164"/>
      <c r="AZ50" s="10164"/>
      <c r="BA50" s="10164"/>
      <c r="BB50" s="10164"/>
      <c r="BC50" s="10164"/>
      <c r="BD50" s="10164"/>
      <c r="BE50" s="10164"/>
      <c r="BF50" s="10164"/>
      <c r="BG50" s="10164"/>
      <c r="BH50" s="10164"/>
      <c r="BI50" s="10164"/>
      <c r="BJ50" s="10164"/>
      <c r="BK50" s="10164"/>
      <c r="BL50" s="10164"/>
      <c r="BM50" s="10164"/>
      <c r="BN50" s="10164"/>
      <c r="BO50" s="1593"/>
      <c r="BQ50" s="1593"/>
      <c r="BR50" s="1863"/>
      <c r="BS50" s="1863"/>
      <c r="BT50" s="1593"/>
      <c r="BU50" s="1593"/>
      <c r="BV50" s="1593"/>
      <c r="BW50" s="1593"/>
      <c r="BX50" s="1863"/>
      <c r="BY50" s="1593"/>
      <c r="BZ50" s="1593"/>
      <c r="CA50" s="771"/>
      <c r="CB50" s="1593"/>
      <c r="CC50" s="1593"/>
      <c r="CD50" s="1593"/>
      <c r="CE50" s="1593"/>
      <c r="CF50" s="1593"/>
      <c r="CG50" s="1859"/>
      <c r="CH50" s="849"/>
      <c r="CI50" s="849"/>
      <c r="CJ50" s="849"/>
      <c r="CK50" s="849"/>
      <c r="CL50" s="1868">
        <v>11</v>
      </c>
    </row>
    <row s="12874" customFormat="1" customHeight="1" ht="11.549999999999999">
      <c r="A51" s="1214"/>
      <c r="B51" s="1214"/>
      <c r="C51" s="1214"/>
      <c r="D51" s="1214"/>
      <c r="E51" s="1214"/>
      <c r="F51" s="1863"/>
      <c r="G51" s="1863"/>
      <c r="H51" s="578"/>
      <c r="N51" s="4250"/>
      <c r="O51" s="4250"/>
      <c r="P51" s="4250"/>
      <c r="Q51" s="4250"/>
      <c r="R51" s="4250"/>
      <c r="S51" s="4250"/>
      <c r="T51" s="10164"/>
      <c r="U51" s="10164"/>
      <c r="V51" s="10164"/>
      <c r="W51" s="10164"/>
      <c r="X51" s="10164"/>
      <c r="Y51" s="10164"/>
      <c r="Z51" s="10164"/>
      <c r="AA51" s="10164"/>
      <c r="AB51" s="10164"/>
      <c r="AC51" s="10164"/>
      <c r="AD51" s="10164"/>
      <c r="AE51" s="10164"/>
      <c r="AF51" s="10164"/>
      <c r="AG51" s="10164"/>
      <c r="AH51" s="10164"/>
      <c r="AI51" s="10164"/>
      <c r="AJ51" s="10164"/>
      <c r="AK51" s="10164"/>
      <c r="AL51" s="10164"/>
      <c r="AM51" s="10164"/>
      <c r="AN51" s="10164"/>
      <c r="AO51" s="10164"/>
      <c r="AP51" s="10164"/>
      <c r="AQ51" s="10164"/>
      <c r="AR51" s="10164"/>
      <c r="AS51" s="10164"/>
      <c r="AT51" s="10164"/>
      <c r="AU51" s="10164"/>
      <c r="AV51" s="10164"/>
      <c r="AW51" s="10164"/>
      <c r="AX51" s="10164"/>
      <c r="AY51" s="10164"/>
      <c r="AZ51" s="10164"/>
      <c r="BA51" s="10164"/>
      <c r="BB51" s="10164"/>
      <c r="BC51" s="10164"/>
      <c r="BD51" s="10164"/>
      <c r="BE51" s="10164"/>
      <c r="BF51" s="10164"/>
      <c r="BG51" s="10164"/>
      <c r="BH51" s="10164"/>
      <c r="BI51" s="10164"/>
      <c r="BJ51" s="10164"/>
      <c r="BK51" s="10164"/>
      <c r="BL51" s="10164"/>
      <c r="BM51" s="10164"/>
      <c r="BN51" s="10164"/>
      <c r="BO51" s="1593"/>
      <c r="BQ51" s="1593"/>
      <c r="BR51" s="1863"/>
      <c r="BS51" s="1863"/>
      <c r="BT51" s="1593"/>
      <c r="BU51" s="1593"/>
      <c r="BV51" s="1593"/>
      <c r="BW51" s="1593"/>
      <c r="BX51" s="1863"/>
      <c r="BY51" s="1593"/>
      <c r="BZ51" s="1593"/>
      <c r="CA51" s="771"/>
      <c r="CB51" s="1593"/>
      <c r="CC51" s="1593"/>
      <c r="CD51" s="1593"/>
      <c r="CE51" s="1593"/>
      <c r="CF51" s="1593"/>
      <c r="CG51" s="1859"/>
      <c r="CH51" s="849"/>
      <c r="CI51" s="849"/>
      <c r="CJ51" s="849"/>
      <c r="CK51" s="849"/>
      <c r="CL51" s="1868">
        <v>11</v>
      </c>
    </row>
    <row s="12874" customFormat="1" customHeight="1" ht="11.549999999999999">
      <c r="A52" s="1214"/>
      <c r="B52" s="1214"/>
      <c r="C52" s="1214"/>
      <c r="D52" s="1214"/>
      <c r="E52" s="1214"/>
      <c r="F52" s="1863"/>
      <c r="G52" s="1863"/>
      <c r="H52" s="578"/>
      <c r="N52" s="4250"/>
      <c r="O52" s="4250"/>
      <c r="P52" s="4250"/>
      <c r="Q52" s="4250"/>
      <c r="R52" s="4250"/>
      <c r="S52" s="4250"/>
      <c r="T52" s="10164"/>
      <c r="U52" s="10164"/>
      <c r="V52" s="10164"/>
      <c r="W52" s="10164"/>
      <c r="X52" s="10164"/>
      <c r="Y52" s="10164"/>
      <c r="Z52" s="10164"/>
      <c r="AA52" s="10164"/>
      <c r="AB52" s="10164"/>
      <c r="AC52" s="10164"/>
      <c r="AD52" s="10164"/>
      <c r="AE52" s="10164"/>
      <c r="AF52" s="10164"/>
      <c r="AG52" s="10164"/>
      <c r="AH52" s="10164"/>
      <c r="AI52" s="10164"/>
      <c r="AJ52" s="10164"/>
      <c r="AK52" s="10164"/>
      <c r="AL52" s="10164"/>
      <c r="AM52" s="10164"/>
      <c r="AN52" s="10164"/>
      <c r="AO52" s="10164"/>
      <c r="AP52" s="10164"/>
      <c r="AQ52" s="10164"/>
      <c r="AR52" s="10164"/>
      <c r="AS52" s="10164"/>
      <c r="AT52" s="10164"/>
      <c r="AU52" s="10164"/>
      <c r="AV52" s="10164"/>
      <c r="AW52" s="10164"/>
      <c r="AX52" s="10164"/>
      <c r="AY52" s="10164"/>
      <c r="AZ52" s="10164"/>
      <c r="BA52" s="10164"/>
      <c r="BB52" s="10164"/>
      <c r="BC52" s="10164"/>
      <c r="BD52" s="10164"/>
      <c r="BE52" s="10164"/>
      <c r="BF52" s="10164"/>
      <c r="BG52" s="10164"/>
      <c r="BH52" s="10164"/>
      <c r="BI52" s="10164"/>
      <c r="BJ52" s="10164"/>
      <c r="BK52" s="10164"/>
      <c r="BL52" s="10164"/>
      <c r="BM52" s="10164"/>
      <c r="BN52" s="10164"/>
      <c r="BO52" s="1593"/>
      <c r="BQ52" s="1593"/>
      <c r="BR52" s="1863"/>
      <c r="BS52" s="1863"/>
      <c r="BT52" s="1593"/>
      <c r="BU52" s="1593"/>
      <c r="BV52" s="1593"/>
      <c r="BW52" s="1593"/>
      <c r="BX52" s="1863"/>
      <c r="BY52" s="1593"/>
      <c r="BZ52" s="1593"/>
      <c r="CA52" s="771"/>
      <c r="CB52" s="1593"/>
      <c r="CC52" s="1593"/>
      <c r="CD52" s="1593"/>
      <c r="CE52" s="1593"/>
      <c r="CF52" s="1593"/>
      <c r="CG52" s="1859"/>
      <c r="CH52" s="849"/>
      <c r="CI52" s="849"/>
      <c r="CJ52" s="849"/>
      <c r="CK52" s="849"/>
      <c r="CL52" s="1868">
        <v>11</v>
      </c>
    </row>
    <row s="12874" customFormat="1" customHeight="1" ht="11.549999999999999">
      <c r="A53" s="1214"/>
      <c r="B53" s="1214"/>
      <c r="C53" s="1214"/>
      <c r="D53" s="1214"/>
      <c r="E53" s="1214"/>
      <c r="F53" s="1863"/>
      <c r="G53" s="1863"/>
      <c r="H53" s="578"/>
      <c r="N53" s="4250"/>
      <c r="O53" s="4250"/>
      <c r="P53" s="4250"/>
      <c r="Q53" s="4250"/>
      <c r="R53" s="4250"/>
      <c r="S53" s="4250"/>
      <c r="T53" s="10164"/>
      <c r="U53" s="10164"/>
      <c r="V53" s="10164"/>
      <c r="W53" s="10164"/>
      <c r="X53" s="10164"/>
      <c r="Y53" s="10164"/>
      <c r="Z53" s="10164"/>
      <c r="AA53" s="10164"/>
      <c r="AB53" s="10164"/>
      <c r="AC53" s="10164"/>
      <c r="AD53" s="10164"/>
      <c r="AE53" s="10164"/>
      <c r="AF53" s="10164"/>
      <c r="AG53" s="10164"/>
      <c r="AH53" s="10164"/>
      <c r="AI53" s="10164"/>
      <c r="AJ53" s="10164"/>
      <c r="AK53" s="10164"/>
      <c r="AL53" s="10164"/>
      <c r="AM53" s="10164"/>
      <c r="AN53" s="10164"/>
      <c r="AO53" s="10164"/>
      <c r="AP53" s="10164"/>
      <c r="AQ53" s="10164"/>
      <c r="AR53" s="10164"/>
      <c r="AS53" s="10164"/>
      <c r="AT53" s="10164"/>
      <c r="AU53" s="10164"/>
      <c r="AV53" s="10164"/>
      <c r="AW53" s="10164"/>
      <c r="AX53" s="10164"/>
      <c r="AY53" s="10164"/>
      <c r="AZ53" s="10164"/>
      <c r="BA53" s="10164"/>
      <c r="BB53" s="10164"/>
      <c r="BC53" s="10164"/>
      <c r="BD53" s="10164"/>
      <c r="BE53" s="10164"/>
      <c r="BF53" s="10164"/>
      <c r="BG53" s="10164"/>
      <c r="BH53" s="10164"/>
      <c r="BI53" s="10164"/>
      <c r="BJ53" s="10164"/>
      <c r="BK53" s="10164"/>
      <c r="BL53" s="10164"/>
      <c r="BM53" s="10164"/>
      <c r="BN53" s="10164"/>
      <c r="BO53" s="1593"/>
      <c r="BQ53" s="1593"/>
      <c r="BR53" s="1863"/>
      <c r="BS53" s="1863"/>
      <c r="BT53" s="1593"/>
      <c r="BU53" s="1593"/>
      <c r="BV53" s="1593"/>
      <c r="BW53" s="1593"/>
      <c r="BX53" s="1863"/>
      <c r="BY53" s="1593"/>
      <c r="BZ53" s="1593"/>
      <c r="CA53" s="771"/>
      <c r="CB53" s="1593"/>
      <c r="CC53" s="1593"/>
      <c r="CD53" s="1593"/>
      <c r="CE53" s="1593"/>
      <c r="CF53" s="1593"/>
      <c r="CG53" s="1859"/>
      <c r="CH53" s="849"/>
      <c r="CI53" s="849"/>
      <c r="CJ53" s="849"/>
      <c r="CK53" s="849"/>
      <c r="CL53" s="1868">
        <v>11</v>
      </c>
    </row>
    <row s="12874" customFormat="1" customHeight="1" ht="11.549999999999999">
      <c r="A54" s="1214"/>
      <c r="B54" s="1214"/>
      <c r="C54" s="1214"/>
      <c r="D54" s="1214"/>
      <c r="E54" s="1214"/>
      <c r="F54" s="1863"/>
      <c r="G54" s="1863"/>
      <c r="H54" s="578"/>
      <c r="N54" s="4250"/>
      <c r="O54" s="4250"/>
      <c r="P54" s="4250"/>
      <c r="Q54" s="4250"/>
      <c r="R54" s="4250"/>
      <c r="S54" s="4250"/>
      <c r="T54" s="10164"/>
      <c r="U54" s="10164"/>
      <c r="V54" s="10164"/>
      <c r="W54" s="10164"/>
      <c r="X54" s="10164"/>
      <c r="Y54" s="10164"/>
      <c r="Z54" s="10164"/>
      <c r="AA54" s="10164"/>
      <c r="AB54" s="10164"/>
      <c r="AC54" s="10164"/>
      <c r="AD54" s="10164"/>
      <c r="AE54" s="10164"/>
      <c r="AF54" s="10164"/>
      <c r="AG54" s="10164"/>
      <c r="AH54" s="10164"/>
      <c r="AI54" s="10164"/>
      <c r="AJ54" s="10164"/>
      <c r="AK54" s="10164"/>
      <c r="AL54" s="10164"/>
      <c r="AM54" s="10164"/>
      <c r="AN54" s="10164"/>
      <c r="AO54" s="10164"/>
      <c r="AP54" s="10164"/>
      <c r="AQ54" s="10164"/>
      <c r="AR54" s="10164"/>
      <c r="AS54" s="10164"/>
      <c r="AT54" s="10164"/>
      <c r="AU54" s="10164"/>
      <c r="AV54" s="10164"/>
      <c r="AW54" s="10164"/>
      <c r="AX54" s="10164"/>
      <c r="AY54" s="10164"/>
      <c r="AZ54" s="10164"/>
      <c r="BA54" s="10164"/>
      <c r="BB54" s="10164"/>
      <c r="BC54" s="10164"/>
      <c r="BD54" s="10164"/>
      <c r="BE54" s="10164"/>
      <c r="BF54" s="10164"/>
      <c r="BG54" s="10164"/>
      <c r="BH54" s="10164"/>
      <c r="BI54" s="10164"/>
      <c r="BJ54" s="10164"/>
      <c r="BK54" s="10164"/>
      <c r="BL54" s="10164"/>
      <c r="BM54" s="10164"/>
      <c r="BN54" s="10164"/>
      <c r="BO54" s="1593"/>
      <c r="BQ54" s="1593"/>
      <c r="BR54" s="1863"/>
      <c r="BS54" s="1863"/>
      <c r="BT54" s="1593"/>
      <c r="BU54" s="1593"/>
      <c r="BV54" s="1593"/>
      <c r="BW54" s="1593"/>
      <c r="BX54" s="1863"/>
      <c r="BY54" s="1593"/>
      <c r="BZ54" s="1593"/>
      <c r="CA54" s="771"/>
      <c r="CB54" s="1593"/>
      <c r="CC54" s="1593"/>
      <c r="CD54" s="1593"/>
      <c r="CE54" s="1593"/>
      <c r="CF54" s="1593"/>
      <c r="CG54" s="1859"/>
      <c r="CH54" s="849"/>
      <c r="CI54" s="849"/>
      <c r="CJ54" s="849"/>
      <c r="CK54" s="849"/>
      <c r="CL54" s="1868">
        <v>11</v>
      </c>
    </row>
    <row s="12874" customFormat="1" customHeight="1" ht="11.549999999999999">
      <c r="A55" s="1214"/>
      <c r="B55" s="1214"/>
      <c r="C55" s="1214"/>
      <c r="D55" s="1214"/>
      <c r="E55" s="1214"/>
      <c r="F55" s="1863"/>
      <c r="G55" s="1863"/>
      <c r="H55" s="578"/>
      <c r="N55" s="4250"/>
      <c r="O55" s="4250"/>
      <c r="P55" s="4250"/>
      <c r="Q55" s="4250"/>
      <c r="R55" s="4250"/>
      <c r="S55" s="4250"/>
      <c r="T55" s="10164"/>
      <c r="U55" s="10164"/>
      <c r="V55" s="10164"/>
      <c r="W55" s="10164"/>
      <c r="X55" s="10164"/>
      <c r="Y55" s="10164"/>
      <c r="Z55" s="10164"/>
      <c r="AA55" s="10164"/>
      <c r="AB55" s="10164"/>
      <c r="AC55" s="10164"/>
      <c r="AD55" s="10164"/>
      <c r="AE55" s="10164"/>
      <c r="AF55" s="10164"/>
      <c r="AG55" s="10164"/>
      <c r="AH55" s="10164"/>
      <c r="AI55" s="10164"/>
      <c r="AJ55" s="10164"/>
      <c r="AK55" s="10164"/>
      <c r="AL55" s="10164"/>
      <c r="AM55" s="10164"/>
      <c r="AN55" s="10164"/>
      <c r="AO55" s="10164"/>
      <c r="AP55" s="10164"/>
      <c r="AQ55" s="10164"/>
      <c r="AR55" s="10164"/>
      <c r="AS55" s="10164"/>
      <c r="AT55" s="10164"/>
      <c r="AU55" s="10164"/>
      <c r="AV55" s="10164"/>
      <c r="AW55" s="10164"/>
      <c r="AX55" s="10164"/>
      <c r="AY55" s="10164"/>
      <c r="AZ55" s="10164"/>
      <c r="BA55" s="10164"/>
      <c r="BB55" s="10164"/>
      <c r="BC55" s="10164"/>
      <c r="BD55" s="10164"/>
      <c r="BE55" s="10164"/>
      <c r="BF55" s="10164"/>
      <c r="BG55" s="10164"/>
      <c r="BH55" s="10164"/>
      <c r="BI55" s="10164"/>
      <c r="BJ55" s="10164"/>
      <c r="BK55" s="10164"/>
      <c r="BL55" s="10164"/>
      <c r="BM55" s="10164"/>
      <c r="BN55" s="10164"/>
      <c r="BO55" s="1593"/>
      <c r="BQ55" s="1593"/>
      <c r="BR55" s="1863"/>
      <c r="BS55" s="1863"/>
      <c r="BT55" s="1593"/>
      <c r="BU55" s="1593"/>
      <c r="BV55" s="1593"/>
      <c r="BW55" s="1593"/>
      <c r="BX55" s="1863"/>
      <c r="BY55" s="1593"/>
      <c r="BZ55" s="1593"/>
      <c r="CA55" s="771"/>
      <c r="CB55" s="1593"/>
      <c r="CC55" s="1593"/>
      <c r="CD55" s="1593"/>
      <c r="CE55" s="1593"/>
      <c r="CF55" s="1593"/>
      <c r="CG55" s="1859"/>
      <c r="CH55" s="849"/>
      <c r="CI55" s="849"/>
      <c r="CJ55" s="849"/>
      <c r="CK55" s="849"/>
      <c r="CL55" s="1868">
        <v>11</v>
      </c>
    </row>
    <row s="12874" customFormat="1" customHeight="1" ht="11.549999999999999">
      <c r="A56" s="1214"/>
      <c r="B56" s="1214"/>
      <c r="C56" s="1214"/>
      <c r="D56" s="1214"/>
      <c r="E56" s="1214"/>
      <c r="F56" s="1863"/>
      <c r="G56" s="1863"/>
      <c r="H56" s="578"/>
      <c r="N56" s="4250"/>
      <c r="O56" s="4250"/>
      <c r="P56" s="4250"/>
      <c r="Q56" s="4250"/>
      <c r="R56" s="4250"/>
      <c r="S56" s="4250"/>
      <c r="T56" s="10164"/>
      <c r="U56" s="10164"/>
      <c r="V56" s="10164"/>
      <c r="W56" s="10164"/>
      <c r="X56" s="10164"/>
      <c r="Y56" s="10164"/>
      <c r="Z56" s="10164"/>
      <c r="AA56" s="10164"/>
      <c r="AB56" s="10164"/>
      <c r="AC56" s="10164"/>
      <c r="AD56" s="10164"/>
      <c r="AE56" s="10164"/>
      <c r="AF56" s="10164"/>
      <c r="AG56" s="10164"/>
      <c r="AH56" s="10164"/>
      <c r="AI56" s="10164"/>
      <c r="AJ56" s="10164"/>
      <c r="AK56" s="10164"/>
      <c r="AL56" s="10164"/>
      <c r="AM56" s="10164"/>
      <c r="AN56" s="10164"/>
      <c r="AO56" s="10164"/>
      <c r="AP56" s="10164"/>
      <c r="AQ56" s="10164"/>
      <c r="AR56" s="10164"/>
      <c r="AS56" s="10164"/>
      <c r="AT56" s="10164"/>
      <c r="AU56" s="10164"/>
      <c r="AV56" s="10164"/>
      <c r="AW56" s="10164"/>
      <c r="AX56" s="10164"/>
      <c r="AY56" s="10164"/>
      <c r="AZ56" s="10164"/>
      <c r="BA56" s="10164"/>
      <c r="BB56" s="10164"/>
      <c r="BC56" s="10164"/>
      <c r="BD56" s="10164"/>
      <c r="BE56" s="10164"/>
      <c r="BF56" s="10164"/>
      <c r="BG56" s="10164"/>
      <c r="BH56" s="10164"/>
      <c r="BI56" s="10164"/>
      <c r="BJ56" s="10164"/>
      <c r="BK56" s="10164"/>
      <c r="BL56" s="10164"/>
      <c r="BM56" s="10164"/>
      <c r="BN56" s="10164"/>
      <c r="BO56" s="1593"/>
      <c r="BQ56" s="1593"/>
      <c r="BR56" s="1863"/>
      <c r="BS56" s="1863"/>
      <c r="BT56" s="1593"/>
      <c r="BU56" s="1593"/>
      <c r="BV56" s="1593"/>
      <c r="BW56" s="1593"/>
      <c r="BX56" s="1863"/>
      <c r="BY56" s="1593"/>
      <c r="BZ56" s="1593"/>
      <c r="CA56" s="771"/>
      <c r="CB56" s="1593"/>
      <c r="CC56" s="1593"/>
      <c r="CD56" s="1593"/>
      <c r="CE56" s="1593"/>
      <c r="CF56" s="1593"/>
      <c r="CG56" s="1859"/>
      <c r="CH56" s="849"/>
      <c r="CI56" s="849"/>
      <c r="CJ56" s="849"/>
      <c r="CK56" s="849"/>
      <c r="CL56" s="1868">
        <v>11</v>
      </c>
    </row>
    <row s="12874" customFormat="1" customHeight="1" ht="11.549999999999999">
      <c r="A57" s="1214"/>
      <c r="B57" s="1214"/>
      <c r="C57" s="1214"/>
      <c r="D57" s="1214"/>
      <c r="E57" s="1214"/>
      <c r="F57" s="1863"/>
      <c r="G57" s="1863"/>
      <c r="H57" s="578"/>
      <c r="N57" s="4250"/>
      <c r="O57" s="4250"/>
      <c r="P57" s="4250"/>
      <c r="Q57" s="4250"/>
      <c r="R57" s="4250"/>
      <c r="S57" s="4250"/>
      <c r="T57" s="10164"/>
      <c r="U57" s="10164"/>
      <c r="V57" s="10164"/>
      <c r="W57" s="10164"/>
      <c r="X57" s="10164"/>
      <c r="Y57" s="10164"/>
      <c r="Z57" s="10164"/>
      <c r="AA57" s="10164"/>
      <c r="AB57" s="10164"/>
      <c r="AC57" s="10164"/>
      <c r="AD57" s="10164"/>
      <c r="AE57" s="10164"/>
      <c r="AF57" s="10164"/>
      <c r="AG57" s="10164"/>
      <c r="AH57" s="10164"/>
      <c r="AI57" s="10164"/>
      <c r="AJ57" s="10164"/>
      <c r="AK57" s="10164"/>
      <c r="AL57" s="10164"/>
      <c r="AM57" s="10164"/>
      <c r="AN57" s="10164"/>
      <c r="AO57" s="10164"/>
      <c r="AP57" s="10164"/>
      <c r="AQ57" s="10164"/>
      <c r="AR57" s="10164"/>
      <c r="AS57" s="10164"/>
      <c r="AT57" s="10164"/>
      <c r="AU57" s="10164"/>
      <c r="AV57" s="10164"/>
      <c r="AW57" s="10164"/>
      <c r="AX57" s="10164"/>
      <c r="AY57" s="10164"/>
      <c r="AZ57" s="10164"/>
      <c r="BA57" s="10164"/>
      <c r="BB57" s="10164"/>
      <c r="BC57" s="10164"/>
      <c r="BD57" s="10164"/>
      <c r="BE57" s="10164"/>
      <c r="BF57" s="10164"/>
      <c r="BG57" s="10164"/>
      <c r="BH57" s="10164"/>
      <c r="BI57" s="10164"/>
      <c r="BJ57" s="10164"/>
      <c r="BK57" s="10164"/>
      <c r="BL57" s="10164"/>
      <c r="BM57" s="10164"/>
      <c r="BN57" s="10164"/>
      <c r="BO57" s="1593"/>
      <c r="BQ57" s="1593"/>
      <c r="BR57" s="1863"/>
      <c r="BS57" s="1863"/>
      <c r="BT57" s="1593"/>
      <c r="BU57" s="1593"/>
      <c r="BV57" s="1593"/>
      <c r="BW57" s="1593"/>
      <c r="BX57" s="1863"/>
      <c r="BY57" s="1593"/>
      <c r="BZ57" s="1593"/>
      <c r="CA57" s="771"/>
      <c r="CB57" s="1593"/>
      <c r="CC57" s="1593"/>
      <c r="CD57" s="1593"/>
      <c r="CE57" s="1593"/>
      <c r="CF57" s="1593"/>
      <c r="CG57" s="1859"/>
      <c r="CH57" s="849"/>
      <c r="CI57" s="849"/>
      <c r="CJ57" s="849"/>
      <c r="CK57" s="849"/>
      <c r="CL57" s="1868">
        <v>11</v>
      </c>
    </row>
    <row s="12874" customFormat="1" customHeight="1" ht="11.549999999999999">
      <c r="A58" s="1214"/>
      <c r="B58" s="1214"/>
      <c r="C58" s="1214"/>
      <c r="D58" s="1214"/>
      <c r="E58" s="1214"/>
      <c r="F58" s="1863"/>
      <c r="G58" s="1863"/>
      <c r="H58" s="578"/>
      <c r="N58" s="4250"/>
      <c r="O58" s="4250"/>
      <c r="P58" s="4250"/>
      <c r="Q58" s="4250"/>
      <c r="R58" s="4250"/>
      <c r="S58" s="4250"/>
      <c r="T58" s="10164"/>
      <c r="U58" s="10164"/>
      <c r="V58" s="10164"/>
      <c r="W58" s="10164"/>
      <c r="X58" s="10164"/>
      <c r="Y58" s="10164"/>
      <c r="Z58" s="10164"/>
      <c r="AA58" s="10164"/>
      <c r="AB58" s="10164"/>
      <c r="AC58" s="10164"/>
      <c r="AD58" s="10164"/>
      <c r="AE58" s="10164"/>
      <c r="AF58" s="10164"/>
      <c r="AG58" s="10164"/>
      <c r="AH58" s="10164"/>
      <c r="AI58" s="10164"/>
      <c r="AJ58" s="10164"/>
      <c r="AK58" s="10164"/>
      <c r="AL58" s="10164"/>
      <c r="AM58" s="10164"/>
      <c r="AN58" s="10164"/>
      <c r="AO58" s="10164"/>
      <c r="AP58" s="10164"/>
      <c r="AQ58" s="10164"/>
      <c r="AR58" s="10164"/>
      <c r="AS58" s="10164"/>
      <c r="AT58" s="10164"/>
      <c r="AU58" s="10164"/>
      <c r="AV58" s="10164"/>
      <c r="AW58" s="10164"/>
      <c r="AX58" s="10164"/>
      <c r="AY58" s="10164"/>
      <c r="AZ58" s="10164"/>
      <c r="BA58" s="10164"/>
      <c r="BB58" s="10164"/>
      <c r="BC58" s="10164"/>
      <c r="BD58" s="10164"/>
      <c r="BE58" s="10164"/>
      <c r="BF58" s="10164"/>
      <c r="BG58" s="10164"/>
      <c r="BH58" s="10164"/>
      <c r="BI58" s="10164"/>
      <c r="BJ58" s="10164"/>
      <c r="BK58" s="10164"/>
      <c r="BL58" s="10164"/>
      <c r="BM58" s="10164"/>
      <c r="BN58" s="10164"/>
      <c r="BO58" s="1593"/>
      <c r="BQ58" s="1593"/>
      <c r="BR58" s="1863"/>
      <c r="BS58" s="1863"/>
      <c r="BT58" s="1593"/>
      <c r="BU58" s="1593"/>
      <c r="BV58" s="1593"/>
      <c r="BW58" s="1593"/>
      <c r="BX58" s="1863"/>
      <c r="BY58" s="1593"/>
      <c r="BZ58" s="1593"/>
      <c r="CA58" s="771"/>
      <c r="CB58" s="1593"/>
      <c r="CC58" s="1593"/>
      <c r="CD58" s="1593"/>
      <c r="CE58" s="1593"/>
      <c r="CF58" s="1593"/>
      <c r="CG58" s="1859"/>
      <c r="CH58" s="849"/>
      <c r="CI58" s="849"/>
      <c r="CJ58" s="849"/>
      <c r="CK58" s="849"/>
      <c r="CL58" s="1868">
        <v>11</v>
      </c>
    </row>
    <row s="12874" customFormat="1" customHeight="1" ht="11.549999999999999">
      <c r="A59" s="1214"/>
      <c r="B59" s="1214"/>
      <c r="C59" s="1214"/>
      <c r="D59" s="1214"/>
      <c r="E59" s="1214"/>
      <c r="F59" s="1863"/>
      <c r="G59" s="1863"/>
      <c r="H59" s="578"/>
      <c r="N59" s="4250"/>
      <c r="O59" s="4250"/>
      <c r="P59" s="4250"/>
      <c r="Q59" s="4250"/>
      <c r="R59" s="4250"/>
      <c r="S59" s="4250"/>
      <c r="T59" s="10164"/>
      <c r="U59" s="10164"/>
      <c r="V59" s="10164"/>
      <c r="W59" s="10164"/>
      <c r="X59" s="10164"/>
      <c r="Y59" s="10164"/>
      <c r="Z59" s="10164"/>
      <c r="AA59" s="10164"/>
      <c r="AB59" s="10164"/>
      <c r="AC59" s="10164"/>
      <c r="AD59" s="10164"/>
      <c r="AE59" s="10164"/>
      <c r="AF59" s="10164"/>
      <c r="AG59" s="10164"/>
      <c r="AH59" s="10164"/>
      <c r="AI59" s="10164"/>
      <c r="AJ59" s="10164"/>
      <c r="AK59" s="10164"/>
      <c r="AL59" s="10164"/>
      <c r="AM59" s="10164"/>
      <c r="AN59" s="10164"/>
      <c r="AO59" s="10164"/>
      <c r="AP59" s="10164"/>
      <c r="AQ59" s="10164"/>
      <c r="AR59" s="10164"/>
      <c r="AS59" s="10164"/>
      <c r="AT59" s="10164"/>
      <c r="AU59" s="10164"/>
      <c r="AV59" s="10164"/>
      <c r="AW59" s="10164"/>
      <c r="AX59" s="10164"/>
      <c r="AY59" s="10164"/>
      <c r="AZ59" s="10164"/>
      <c r="BA59" s="10164"/>
      <c r="BB59" s="10164"/>
      <c r="BC59" s="10164"/>
      <c r="BD59" s="10164"/>
      <c r="BE59" s="10164"/>
      <c r="BF59" s="10164"/>
      <c r="BG59" s="10164"/>
      <c r="BH59" s="10164"/>
      <c r="BI59" s="10164"/>
      <c r="BJ59" s="10164"/>
      <c r="BK59" s="10164"/>
      <c r="BL59" s="10164"/>
      <c r="BM59" s="10164"/>
      <c r="BN59" s="10164"/>
      <c r="BO59" s="1593"/>
      <c r="BQ59" s="1593"/>
      <c r="BR59" s="1863"/>
      <c r="BS59" s="1863"/>
      <c r="BT59" s="1593"/>
      <c r="BU59" s="1593"/>
      <c r="BV59" s="1593"/>
      <c r="BW59" s="1593"/>
      <c r="BX59" s="1863"/>
      <c r="BY59" s="1593"/>
      <c r="BZ59" s="1593"/>
      <c r="CA59" s="771"/>
      <c r="CB59" s="1593"/>
      <c r="CC59" s="1593"/>
      <c r="CD59" s="1593"/>
      <c r="CE59" s="1593"/>
      <c r="CF59" s="1593"/>
      <c r="CG59" s="1859"/>
      <c r="CH59" s="849"/>
      <c r="CI59" s="849"/>
      <c r="CJ59" s="849"/>
      <c r="CK59" s="849"/>
      <c r="CL59" s="1868">
        <v>11</v>
      </c>
    </row>
    <row s="12874" customFormat="1" customHeight="1" ht="11.549999999999999">
      <c r="A60" s="1214"/>
      <c r="B60" s="1214"/>
      <c r="C60" s="1214"/>
      <c r="D60" s="1214"/>
      <c r="E60" s="1214"/>
      <c r="F60" s="1863"/>
      <c r="G60" s="1863"/>
      <c r="H60" s="578"/>
      <c r="N60" s="4250"/>
      <c r="O60" s="4250"/>
      <c r="P60" s="4250"/>
      <c r="Q60" s="4250"/>
      <c r="R60" s="4250"/>
      <c r="S60" s="4250"/>
      <c r="T60" s="10164"/>
      <c r="U60" s="10164"/>
      <c r="V60" s="10164"/>
      <c r="W60" s="10164"/>
      <c r="X60" s="10164"/>
      <c r="Y60" s="10164"/>
      <c r="Z60" s="10164"/>
      <c r="AA60" s="10164"/>
      <c r="AB60" s="10164"/>
      <c r="AC60" s="10164"/>
      <c r="AD60" s="10164"/>
      <c r="AE60" s="10164"/>
      <c r="AF60" s="10164"/>
      <c r="AG60" s="10164"/>
      <c r="AH60" s="10164"/>
      <c r="AI60" s="10164"/>
      <c r="AJ60" s="10164"/>
      <c r="AK60" s="10164"/>
      <c r="AL60" s="10164"/>
      <c r="AM60" s="10164"/>
      <c r="AN60" s="10164"/>
      <c r="AO60" s="10164"/>
      <c r="AP60" s="10164"/>
      <c r="AQ60" s="10164"/>
      <c r="AR60" s="10164"/>
      <c r="AS60" s="10164"/>
      <c r="AT60" s="10164"/>
      <c r="AU60" s="10164"/>
      <c r="AV60" s="10164"/>
      <c r="AW60" s="10164"/>
      <c r="AX60" s="10164"/>
      <c r="AY60" s="10164"/>
      <c r="AZ60" s="10164"/>
      <c r="BA60" s="10164"/>
      <c r="BB60" s="10164"/>
      <c r="BC60" s="10164"/>
      <c r="BD60" s="10164"/>
      <c r="BE60" s="10164"/>
      <c r="BF60" s="10164"/>
      <c r="BG60" s="10164"/>
      <c r="BH60" s="10164"/>
      <c r="BI60" s="10164"/>
      <c r="BJ60" s="10164"/>
      <c r="BK60" s="10164"/>
      <c r="BL60" s="10164"/>
      <c r="BM60" s="10164"/>
      <c r="BN60" s="10164"/>
      <c r="BO60" s="1593"/>
      <c r="BQ60" s="1593"/>
      <c r="BR60" s="1863"/>
      <c r="BS60" s="1863"/>
      <c r="BT60" s="1593"/>
      <c r="BU60" s="1593"/>
      <c r="BV60" s="1593"/>
      <c r="BW60" s="1593"/>
      <c r="BX60" s="1863"/>
      <c r="BY60" s="1593"/>
      <c r="BZ60" s="1593"/>
      <c r="CA60" s="771"/>
      <c r="CB60" s="1593"/>
      <c r="CC60" s="1593"/>
      <c r="CD60" s="1593"/>
      <c r="CE60" s="1593"/>
      <c r="CF60" s="1593"/>
      <c r="CG60" s="1859"/>
      <c r="CH60" s="849"/>
      <c r="CI60" s="849"/>
      <c r="CJ60" s="849"/>
      <c r="CK60" s="849"/>
      <c r="CL60" s="1868">
        <v>11</v>
      </c>
    </row>
    <row s="12874" customFormat="1" customHeight="1" ht="11.549999999999999">
      <c r="A61" s="1214"/>
      <c r="B61" s="1214"/>
      <c r="C61" s="1214"/>
      <c r="D61" s="1214"/>
      <c r="E61" s="1214"/>
      <c r="F61" s="1863"/>
      <c r="G61" s="1863"/>
      <c r="H61" s="578"/>
      <c r="N61" s="4250"/>
      <c r="O61" s="4250"/>
      <c r="P61" s="4250"/>
      <c r="Q61" s="4250"/>
      <c r="R61" s="4250"/>
      <c r="S61" s="4250"/>
      <c r="T61" s="10164"/>
      <c r="U61" s="10164"/>
      <c r="V61" s="10164"/>
      <c r="W61" s="10164"/>
      <c r="X61" s="10164"/>
      <c r="Y61" s="10164"/>
      <c r="Z61" s="10164"/>
      <c r="AA61" s="10164"/>
      <c r="AB61" s="10164"/>
      <c r="AC61" s="10164"/>
      <c r="AD61" s="10164"/>
      <c r="AE61" s="10164"/>
      <c r="AF61" s="10164"/>
      <c r="AG61" s="10164"/>
      <c r="AH61" s="10164"/>
      <c r="AI61" s="10164"/>
      <c r="AJ61" s="10164"/>
      <c r="AK61" s="10164"/>
      <c r="AL61" s="10164"/>
      <c r="AM61" s="10164"/>
      <c r="AN61" s="10164"/>
      <c r="AO61" s="10164"/>
      <c r="AP61" s="10164"/>
      <c r="AQ61" s="10164"/>
      <c r="AR61" s="10164"/>
      <c r="AS61" s="10164"/>
      <c r="AT61" s="10164"/>
      <c r="AU61" s="10164"/>
      <c r="AV61" s="10164"/>
      <c r="AW61" s="10164"/>
      <c r="AX61" s="10164"/>
      <c r="AY61" s="10164"/>
      <c r="AZ61" s="10164"/>
      <c r="BA61" s="10164"/>
      <c r="BB61" s="10164"/>
      <c r="BC61" s="10164"/>
      <c r="BD61" s="10164"/>
      <c r="BE61" s="10164"/>
      <c r="BF61" s="10164"/>
      <c r="BG61" s="10164"/>
      <c r="BH61" s="10164"/>
      <c r="BI61" s="10164"/>
      <c r="BJ61" s="10164"/>
      <c r="BK61" s="10164"/>
      <c r="BL61" s="10164"/>
      <c r="BM61" s="10164"/>
      <c r="BN61" s="10164"/>
      <c r="BO61" s="1593"/>
      <c r="BQ61" s="1593"/>
      <c r="BR61" s="1863"/>
      <c r="BS61" s="1863"/>
      <c r="BT61" s="1593"/>
      <c r="BU61" s="1593"/>
      <c r="BV61" s="1593"/>
      <c r="BW61" s="1593"/>
      <c r="BX61" s="1863"/>
      <c r="BY61" s="1593"/>
      <c r="BZ61" s="1593"/>
      <c r="CA61" s="771"/>
      <c r="CB61" s="1593"/>
      <c r="CC61" s="1593"/>
      <c r="CD61" s="1593"/>
      <c r="CE61" s="1593"/>
      <c r="CF61" s="1593"/>
      <c r="CG61" s="1859"/>
      <c r="CH61" s="849"/>
      <c r="CI61" s="849"/>
      <c r="CJ61" s="849"/>
      <c r="CK61" s="849"/>
      <c r="CL61" s="1868">
        <v>11</v>
      </c>
    </row>
    <row s="12874" customFormat="1" customHeight="1" ht="11.549999999999999">
      <c r="A62" s="1214"/>
      <c r="B62" s="1214"/>
      <c r="C62" s="1214"/>
      <c r="D62" s="1214"/>
      <c r="E62" s="1214"/>
      <c r="F62" s="1863"/>
      <c r="G62" s="1863"/>
      <c r="H62" s="578"/>
      <c r="N62" s="4250"/>
      <c r="O62" s="4250"/>
      <c r="P62" s="4250"/>
      <c r="Q62" s="4250"/>
      <c r="R62" s="4250"/>
      <c r="S62" s="4250"/>
      <c r="T62" s="10164"/>
      <c r="U62" s="10164"/>
      <c r="V62" s="10164"/>
      <c r="W62" s="10164"/>
      <c r="X62" s="10164"/>
      <c r="Y62" s="10164"/>
      <c r="Z62" s="10164"/>
      <c r="AA62" s="10164"/>
      <c r="AB62" s="10164"/>
      <c r="AC62" s="10164"/>
      <c r="AD62" s="10164"/>
      <c r="AE62" s="10164"/>
      <c r="AF62" s="10164"/>
      <c r="AG62" s="10164"/>
      <c r="AH62" s="10164"/>
      <c r="AI62" s="10164"/>
      <c r="AJ62" s="10164"/>
      <c r="AK62" s="10164"/>
      <c r="AL62" s="10164"/>
      <c r="AM62" s="10164"/>
      <c r="AN62" s="10164"/>
      <c r="AO62" s="10164"/>
      <c r="AP62" s="10164"/>
      <c r="AQ62" s="10164"/>
      <c r="AR62" s="10164"/>
      <c r="AS62" s="10164"/>
      <c r="AT62" s="10164"/>
      <c r="AU62" s="10164"/>
      <c r="AV62" s="10164"/>
      <c r="AW62" s="10164"/>
      <c r="AX62" s="10164"/>
      <c r="AY62" s="10164"/>
      <c r="AZ62" s="10164"/>
      <c r="BA62" s="10164"/>
      <c r="BB62" s="10164"/>
      <c r="BC62" s="10164"/>
      <c r="BD62" s="10164"/>
      <c r="BE62" s="10164"/>
      <c r="BF62" s="10164"/>
      <c r="BG62" s="10164"/>
      <c r="BH62" s="10164"/>
      <c r="BI62" s="10164"/>
      <c r="BJ62" s="10164"/>
      <c r="BK62" s="10164"/>
      <c r="BL62" s="10164"/>
      <c r="BM62" s="10164"/>
      <c r="BN62" s="10164"/>
      <c r="BO62" s="1593"/>
      <c r="BQ62" s="1593"/>
      <c r="BR62" s="1863"/>
      <c r="BS62" s="1863"/>
      <c r="BT62" s="1593"/>
      <c r="BU62" s="1593"/>
      <c r="BV62" s="1593"/>
      <c r="BW62" s="1593"/>
      <c r="BX62" s="1863"/>
      <c r="BY62" s="1593"/>
      <c r="BZ62" s="1593"/>
      <c r="CA62" s="771"/>
      <c r="CB62" s="1593"/>
      <c r="CC62" s="1593"/>
      <c r="CD62" s="1593"/>
      <c r="CE62" s="1593"/>
      <c r="CF62" s="1593"/>
      <c r="CG62" s="1859"/>
      <c r="CH62" s="849"/>
      <c r="CI62" s="849"/>
      <c r="CJ62" s="849"/>
      <c r="CK62" s="849"/>
      <c r="CL62" s="1868">
        <v>11</v>
      </c>
    </row>
    <row s="12874" customFormat="1" customHeight="1" ht="11.549999999999999">
      <c r="A63" s="1214"/>
      <c r="B63" s="1214"/>
      <c r="C63" s="1214"/>
      <c r="D63" s="1214"/>
      <c r="E63" s="1214"/>
      <c r="F63" s="1863"/>
      <c r="G63" s="1863"/>
      <c r="H63" s="578"/>
      <c r="N63" s="4250"/>
      <c r="O63" s="4250"/>
      <c r="P63" s="4250"/>
      <c r="Q63" s="4250"/>
      <c r="R63" s="4250"/>
      <c r="S63" s="4250"/>
      <c r="T63" s="10164"/>
      <c r="U63" s="10164"/>
      <c r="V63" s="10164"/>
      <c r="W63" s="10164"/>
      <c r="X63" s="10164"/>
      <c r="Y63" s="10164"/>
      <c r="Z63" s="10164"/>
      <c r="AA63" s="10164"/>
      <c r="AB63" s="10164"/>
      <c r="AC63" s="10164"/>
      <c r="AD63" s="10164"/>
      <c r="AE63" s="10164"/>
      <c r="AF63" s="10164"/>
      <c r="AG63" s="10164"/>
      <c r="AH63" s="10164"/>
      <c r="AI63" s="10164"/>
      <c r="AJ63" s="10164"/>
      <c r="AK63" s="10164"/>
      <c r="AL63" s="10164"/>
      <c r="AM63" s="10164"/>
      <c r="AN63" s="10164"/>
      <c r="AO63" s="10164"/>
      <c r="AP63" s="10164"/>
      <c r="AQ63" s="10164"/>
      <c r="AR63" s="10164"/>
      <c r="AS63" s="10164"/>
      <c r="AT63" s="10164"/>
      <c r="AU63" s="10164"/>
      <c r="AV63" s="10164"/>
      <c r="AW63" s="10164"/>
      <c r="AX63" s="10164"/>
      <c r="AY63" s="10164"/>
      <c r="AZ63" s="10164"/>
      <c r="BA63" s="10164"/>
      <c r="BB63" s="10164"/>
      <c r="BC63" s="10164"/>
      <c r="BD63" s="10164"/>
      <c r="BE63" s="10164"/>
      <c r="BF63" s="10164"/>
      <c r="BG63" s="10164"/>
      <c r="BH63" s="10164"/>
      <c r="BI63" s="10164"/>
      <c r="BJ63" s="10164"/>
      <c r="BK63" s="10164"/>
      <c r="BL63" s="10164"/>
      <c r="BM63" s="10164"/>
      <c r="BN63" s="10164"/>
      <c r="BO63" s="1593"/>
      <c r="BQ63" s="1593"/>
      <c r="BR63" s="1863"/>
      <c r="BS63" s="1863"/>
      <c r="BT63" s="1593"/>
      <c r="BU63" s="1593"/>
      <c r="BV63" s="1593"/>
      <c r="BW63" s="1593"/>
      <c r="BX63" s="1863"/>
      <c r="BY63" s="1593"/>
      <c r="BZ63" s="1593"/>
      <c r="CA63" s="771"/>
      <c r="CB63" s="1593"/>
      <c r="CC63" s="1593"/>
      <c r="CD63" s="1593"/>
      <c r="CE63" s="1593"/>
      <c r="CF63" s="1593"/>
      <c r="CG63" s="1859"/>
      <c r="CH63" s="849"/>
      <c r="CI63" s="849"/>
      <c r="CJ63" s="849"/>
      <c r="CK63" s="849"/>
      <c r="CL63" s="1868">
        <v>11</v>
      </c>
    </row>
    <row s="12874" customFormat="1" customHeight="1" ht="11.549999999999999">
      <c r="A64" s="1214"/>
      <c r="B64" s="1214"/>
      <c r="C64" s="1214"/>
      <c r="D64" s="1214"/>
      <c r="E64" s="1214"/>
      <c r="F64" s="1863"/>
      <c r="G64" s="1863"/>
      <c r="H64" s="578"/>
      <c r="N64" s="4250"/>
      <c r="O64" s="4250"/>
      <c r="P64" s="4250"/>
      <c r="Q64" s="4250"/>
      <c r="R64" s="4250"/>
      <c r="S64" s="4250"/>
      <c r="T64" s="10164"/>
      <c r="U64" s="10164"/>
      <c r="V64" s="10164"/>
      <c r="W64" s="10164"/>
      <c r="X64" s="10164"/>
      <c r="Y64" s="10164"/>
      <c r="Z64" s="10164"/>
      <c r="AA64" s="10164"/>
      <c r="AB64" s="10164"/>
      <c r="AC64" s="10164"/>
      <c r="AD64" s="10164"/>
      <c r="AE64" s="10164"/>
      <c r="AF64" s="10164"/>
      <c r="AG64" s="10164"/>
      <c r="AH64" s="10164"/>
      <c r="AI64" s="10164"/>
      <c r="AJ64" s="10164"/>
      <c r="AK64" s="10164"/>
      <c r="AL64" s="10164"/>
      <c r="AM64" s="10164"/>
      <c r="AN64" s="10164"/>
      <c r="AO64" s="10164"/>
      <c r="AP64" s="10164"/>
      <c r="AQ64" s="10164"/>
      <c r="AR64" s="10164"/>
      <c r="AS64" s="10164"/>
      <c r="AT64" s="10164"/>
      <c r="AU64" s="10164"/>
      <c r="AV64" s="10164"/>
      <c r="AW64" s="10164"/>
      <c r="AX64" s="10164"/>
      <c r="AY64" s="10164"/>
      <c r="AZ64" s="10164"/>
      <c r="BA64" s="10164"/>
      <c r="BB64" s="10164"/>
      <c r="BC64" s="10164"/>
      <c r="BD64" s="10164"/>
      <c r="BE64" s="10164"/>
      <c r="BF64" s="10164"/>
      <c r="BG64" s="10164"/>
      <c r="BH64" s="10164"/>
      <c r="BI64" s="10164"/>
      <c r="BJ64" s="10164"/>
      <c r="BK64" s="10164"/>
      <c r="BL64" s="10164"/>
      <c r="BM64" s="10164"/>
      <c r="BN64" s="10164"/>
      <c r="BO64" s="1593"/>
      <c r="BQ64" s="1593"/>
      <c r="BR64" s="1863"/>
      <c r="BS64" s="1863"/>
      <c r="BT64" s="1593"/>
      <c r="BU64" s="1593"/>
      <c r="BV64" s="1593"/>
      <c r="BW64" s="1593"/>
      <c r="BX64" s="1863"/>
      <c r="BY64" s="1593"/>
      <c r="BZ64" s="1593"/>
      <c r="CA64" s="771"/>
      <c r="CB64" s="1593"/>
      <c r="CC64" s="1593"/>
      <c r="CD64" s="1593"/>
      <c r="CE64" s="1593"/>
      <c r="CF64" s="1593"/>
      <c r="CG64" s="1859"/>
      <c r="CH64" s="849"/>
      <c r="CI64" s="849"/>
      <c r="CJ64" s="849"/>
      <c r="CK64" s="849"/>
      <c r="CL64" s="1868">
        <v>11</v>
      </c>
    </row>
    <row s="12874" customFormat="1" customHeight="1" ht="11.549999999999999">
      <c r="A65" s="1214"/>
      <c r="B65" s="1214"/>
      <c r="C65" s="1214"/>
      <c r="D65" s="1214"/>
      <c r="E65" s="1214"/>
      <c r="F65" s="1863"/>
      <c r="G65" s="1863"/>
      <c r="H65" s="578"/>
      <c r="N65" s="4250"/>
      <c r="O65" s="4250"/>
      <c r="P65" s="4250"/>
      <c r="Q65" s="4250"/>
      <c r="R65" s="4250"/>
      <c r="S65" s="4250"/>
      <c r="T65" s="10164"/>
      <c r="U65" s="10164"/>
      <c r="V65" s="10164"/>
      <c r="W65" s="10164"/>
      <c r="X65" s="10164"/>
      <c r="Y65" s="10164"/>
      <c r="Z65" s="10164"/>
      <c r="AA65" s="10164"/>
      <c r="AB65" s="10164"/>
      <c r="AC65" s="10164"/>
      <c r="AD65" s="10164"/>
      <c r="AE65" s="10164"/>
      <c r="AF65" s="10164"/>
      <c r="AG65" s="10164"/>
      <c r="AH65" s="10164"/>
      <c r="AI65" s="10164"/>
      <c r="AJ65" s="10164"/>
      <c r="AK65" s="10164"/>
      <c r="AL65" s="10164"/>
      <c r="AM65" s="10164"/>
      <c r="AN65" s="10164"/>
      <c r="AO65" s="10164"/>
      <c r="AP65" s="10164"/>
      <c r="AQ65" s="10164"/>
      <c r="AR65" s="10164"/>
      <c r="AS65" s="10164"/>
      <c r="AT65" s="10164"/>
      <c r="AU65" s="10164"/>
      <c r="AV65" s="10164"/>
      <c r="AW65" s="10164"/>
      <c r="AX65" s="10164"/>
      <c r="AY65" s="10164"/>
      <c r="AZ65" s="10164"/>
      <c r="BA65" s="10164"/>
      <c r="BB65" s="10164"/>
      <c r="BC65" s="10164"/>
      <c r="BD65" s="10164"/>
      <c r="BE65" s="10164"/>
      <c r="BF65" s="10164"/>
      <c r="BG65" s="10164"/>
      <c r="BH65" s="10164"/>
      <c r="BI65" s="10164"/>
      <c r="BJ65" s="10164"/>
      <c r="BK65" s="10164"/>
      <c r="BL65" s="10164"/>
      <c r="BM65" s="10164"/>
      <c r="BN65" s="10164"/>
      <c r="BO65" s="1593"/>
      <c r="BQ65" s="1593"/>
      <c r="BR65" s="1863"/>
      <c r="BS65" s="1863"/>
      <c r="BT65" s="1593"/>
      <c r="BU65" s="1593"/>
      <c r="BV65" s="1593"/>
      <c r="BW65" s="1593"/>
      <c r="BX65" s="1863"/>
      <c r="BY65" s="1593"/>
      <c r="BZ65" s="1593"/>
      <c r="CA65" s="771"/>
      <c r="CB65" s="1593"/>
      <c r="CC65" s="1593"/>
      <c r="CD65" s="1593"/>
      <c r="CE65" s="1593"/>
      <c r="CF65" s="1593"/>
      <c r="CG65" s="1859"/>
      <c r="CH65" s="849"/>
      <c r="CI65" s="849"/>
      <c r="CJ65" s="849"/>
      <c r="CK65" s="849"/>
      <c r="CL65" s="1868">
        <v>11</v>
      </c>
    </row>
    <row s="12874" customFormat="1" customHeight="1" ht="11.549999999999999">
      <c r="A66" s="1214"/>
      <c r="B66" s="1214"/>
      <c r="C66" s="1214"/>
      <c r="D66" s="1214"/>
      <c r="E66" s="1214"/>
      <c r="F66" s="1863"/>
      <c r="G66" s="1863"/>
      <c r="H66" s="578"/>
      <c r="N66" s="4250"/>
      <c r="O66" s="4250"/>
      <c r="P66" s="4250"/>
      <c r="Q66" s="4250"/>
      <c r="R66" s="4250"/>
      <c r="S66" s="4250"/>
      <c r="T66" s="10164"/>
      <c r="U66" s="10164"/>
      <c r="V66" s="10164"/>
      <c r="W66" s="10164"/>
      <c r="X66" s="10164"/>
      <c r="Y66" s="10164"/>
      <c r="Z66" s="10164"/>
      <c r="AA66" s="10164"/>
      <c r="AB66" s="10164"/>
      <c r="AC66" s="10164"/>
      <c r="AD66" s="10164"/>
      <c r="AE66" s="10164"/>
      <c r="AF66" s="10164"/>
      <c r="AG66" s="10164"/>
      <c r="AH66" s="10164"/>
      <c r="AI66" s="10164"/>
      <c r="AJ66" s="10164"/>
      <c r="AK66" s="10164"/>
      <c r="AL66" s="10164"/>
      <c r="AM66" s="10164"/>
      <c r="AN66" s="10164"/>
      <c r="AO66" s="10164"/>
      <c r="AP66" s="10164"/>
      <c r="AQ66" s="10164"/>
      <c r="AR66" s="10164"/>
      <c r="AS66" s="10164"/>
      <c r="AT66" s="10164"/>
      <c r="AU66" s="10164"/>
      <c r="AV66" s="10164"/>
      <c r="AW66" s="10164"/>
      <c r="AX66" s="10164"/>
      <c r="AY66" s="10164"/>
      <c r="AZ66" s="10164"/>
      <c r="BA66" s="10164"/>
      <c r="BB66" s="10164"/>
      <c r="BC66" s="10164"/>
      <c r="BD66" s="10164"/>
      <c r="BE66" s="10164"/>
      <c r="BF66" s="10164"/>
      <c r="BG66" s="10164"/>
      <c r="BH66" s="10164"/>
      <c r="BI66" s="10164"/>
      <c r="BJ66" s="10164"/>
      <c r="BK66" s="10164"/>
      <c r="BL66" s="10164"/>
      <c r="BM66" s="10164"/>
      <c r="BN66" s="10164"/>
      <c r="BO66" s="1593"/>
      <c r="BQ66" s="1593"/>
      <c r="BR66" s="1863"/>
      <c r="BS66" s="1863"/>
      <c r="BT66" s="1593"/>
      <c r="BU66" s="1593"/>
      <c r="BV66" s="1593"/>
      <c r="BW66" s="1593"/>
      <c r="BX66" s="1863"/>
      <c r="BY66" s="1593"/>
      <c r="BZ66" s="1593"/>
      <c r="CA66" s="771"/>
      <c r="CB66" s="1593"/>
      <c r="CC66" s="1593"/>
      <c r="CD66" s="1593"/>
      <c r="CE66" s="1593"/>
      <c r="CF66" s="1593"/>
      <c r="CG66" s="1859"/>
      <c r="CH66" s="849"/>
      <c r="CI66" s="849"/>
      <c r="CJ66" s="849"/>
      <c r="CK66" s="849"/>
      <c r="CL66" s="1868">
        <v>11</v>
      </c>
    </row>
    <row s="12874" customFormat="1" customHeight="1" ht="11.549999999999999">
      <c r="A67" s="1214"/>
      <c r="B67" s="1214"/>
      <c r="C67" s="1214"/>
      <c r="D67" s="1214"/>
      <c r="E67" s="1214"/>
      <c r="F67" s="1863"/>
      <c r="G67" s="1863"/>
      <c r="H67" s="578"/>
      <c r="N67" s="4250"/>
      <c r="O67" s="4250"/>
      <c r="P67" s="4250"/>
      <c r="Q67" s="4250"/>
      <c r="R67" s="4250"/>
      <c r="S67" s="4250"/>
      <c r="T67" s="10164"/>
      <c r="U67" s="10164"/>
      <c r="V67" s="10164"/>
      <c r="W67" s="10164"/>
      <c r="X67" s="10164"/>
      <c r="Y67" s="10164"/>
      <c r="Z67" s="10164"/>
      <c r="AA67" s="10164"/>
      <c r="AB67" s="10164"/>
      <c r="AC67" s="10164"/>
      <c r="AD67" s="10164"/>
      <c r="AE67" s="10164"/>
      <c r="AF67" s="10164"/>
      <c r="AG67" s="10164"/>
      <c r="AH67" s="10164"/>
      <c r="AI67" s="10164"/>
      <c r="AJ67" s="10164"/>
      <c r="AK67" s="10164"/>
      <c r="AL67" s="10164"/>
      <c r="AM67" s="10164"/>
      <c r="AN67" s="10164"/>
      <c r="AO67" s="10164"/>
      <c r="AP67" s="10164"/>
      <c r="AQ67" s="10164"/>
      <c r="AR67" s="10164"/>
      <c r="AS67" s="10164"/>
      <c r="AT67" s="10164"/>
      <c r="AU67" s="10164"/>
      <c r="AV67" s="10164"/>
      <c r="AW67" s="10164"/>
      <c r="AX67" s="10164"/>
      <c r="AY67" s="10164"/>
      <c r="AZ67" s="10164"/>
      <c r="BA67" s="10164"/>
      <c r="BB67" s="10164"/>
      <c r="BC67" s="10164"/>
      <c r="BD67" s="10164"/>
      <c r="BE67" s="10164"/>
      <c r="BF67" s="10164"/>
      <c r="BG67" s="10164"/>
      <c r="BH67" s="10164"/>
      <c r="BI67" s="10164"/>
      <c r="BJ67" s="10164"/>
      <c r="BK67" s="10164"/>
      <c r="BL67" s="10164"/>
      <c r="BM67" s="10164"/>
      <c r="BN67" s="10164"/>
      <c r="BO67" s="1593"/>
      <c r="BQ67" s="1593"/>
      <c r="BR67" s="1863"/>
      <c r="BS67" s="1863"/>
      <c r="BT67" s="1593"/>
      <c r="BU67" s="1593"/>
      <c r="BV67" s="1593"/>
      <c r="BW67" s="1593"/>
      <c r="BX67" s="1863"/>
      <c r="BY67" s="1593"/>
      <c r="BZ67" s="1593"/>
      <c r="CA67" s="771"/>
      <c r="CB67" s="1593"/>
      <c r="CC67" s="1593"/>
      <c r="CD67" s="1593"/>
      <c r="CE67" s="1593"/>
      <c r="CF67" s="1593"/>
      <c r="CG67" s="1859"/>
      <c r="CH67" s="849"/>
      <c r="CI67" s="849"/>
      <c r="CJ67" s="849"/>
      <c r="CK67" s="849"/>
      <c r="CL67" s="1868">
        <v>11</v>
      </c>
    </row>
    <row s="12874" customFormat="1" customHeight="1" ht="11.549999999999999">
      <c r="A68" s="1214"/>
      <c r="B68" s="1214"/>
      <c r="C68" s="1214"/>
      <c r="D68" s="1214"/>
      <c r="E68" s="1214"/>
      <c r="F68" s="1863"/>
      <c r="G68" s="1863"/>
      <c r="H68" s="578"/>
      <c r="N68" s="4250"/>
      <c r="O68" s="4250"/>
      <c r="P68" s="4250"/>
      <c r="Q68" s="4250"/>
      <c r="R68" s="4250"/>
      <c r="S68" s="4250"/>
      <c r="T68" s="10164"/>
      <c r="U68" s="10164"/>
      <c r="V68" s="10164"/>
      <c r="W68" s="10164"/>
      <c r="X68" s="10164"/>
      <c r="Y68" s="10164"/>
      <c r="Z68" s="10164"/>
      <c r="AA68" s="10164"/>
      <c r="AB68" s="10164"/>
      <c r="AC68" s="10164"/>
      <c r="AD68" s="10164"/>
      <c r="AE68" s="10164"/>
      <c r="AF68" s="10164"/>
      <c r="AG68" s="10164"/>
      <c r="AH68" s="10164"/>
      <c r="AI68" s="10164"/>
      <c r="AJ68" s="10164"/>
      <c r="AK68" s="10164"/>
      <c r="AL68" s="10164"/>
      <c r="AM68" s="10164"/>
      <c r="AN68" s="10164"/>
      <c r="AO68" s="10164"/>
      <c r="AP68" s="10164"/>
      <c r="AQ68" s="10164"/>
      <c r="AR68" s="10164"/>
      <c r="AS68" s="10164"/>
      <c r="AT68" s="10164"/>
      <c r="AU68" s="10164"/>
      <c r="AV68" s="10164"/>
      <c r="AW68" s="10164"/>
      <c r="AX68" s="10164"/>
      <c r="AY68" s="10164"/>
      <c r="AZ68" s="10164"/>
      <c r="BA68" s="10164"/>
      <c r="BB68" s="10164"/>
      <c r="BC68" s="10164"/>
      <c r="BD68" s="10164"/>
      <c r="BE68" s="10164"/>
      <c r="BF68" s="10164"/>
      <c r="BG68" s="10164"/>
      <c r="BH68" s="10164"/>
      <c r="BI68" s="10164"/>
      <c r="BJ68" s="10164"/>
      <c r="BK68" s="10164"/>
      <c r="BL68" s="10164"/>
      <c r="BM68" s="10164"/>
      <c r="BN68" s="10164"/>
      <c r="BO68" s="1593"/>
      <c r="BQ68" s="1593"/>
      <c r="BR68" s="1863"/>
      <c r="BS68" s="1863"/>
      <c r="BT68" s="1593"/>
      <c r="BU68" s="1593"/>
      <c r="BV68" s="1593"/>
      <c r="BW68" s="1593"/>
      <c r="BX68" s="1863"/>
      <c r="BY68" s="1593"/>
      <c r="BZ68" s="1593"/>
      <c r="CA68" s="771"/>
      <c r="CB68" s="1593"/>
      <c r="CC68" s="1593"/>
      <c r="CD68" s="1593"/>
      <c r="CE68" s="1593"/>
      <c r="CF68" s="1593"/>
      <c r="CG68" s="1859"/>
      <c r="CH68" s="849"/>
      <c r="CI68" s="849"/>
      <c r="CJ68" s="849"/>
      <c r="CK68" s="849"/>
      <c r="CL68" s="1868">
        <v>11</v>
      </c>
    </row>
    <row s="12874" customFormat="1" customHeight="1" ht="11.549999999999999">
      <c r="A69" s="1214"/>
      <c r="B69" s="1214"/>
      <c r="C69" s="1214"/>
      <c r="D69" s="1214"/>
      <c r="E69" s="1214"/>
      <c r="F69" s="1863"/>
      <c r="G69" s="1863"/>
      <c r="H69" s="578"/>
      <c r="N69" s="4250"/>
      <c r="O69" s="4250"/>
      <c r="P69" s="4250"/>
      <c r="Q69" s="4250"/>
      <c r="R69" s="4250"/>
      <c r="S69" s="4250"/>
      <c r="T69" s="10164"/>
      <c r="U69" s="10164"/>
      <c r="V69" s="10164"/>
      <c r="W69" s="10164"/>
      <c r="X69" s="10164"/>
      <c r="Y69" s="10164"/>
      <c r="Z69" s="10164"/>
      <c r="AA69" s="10164"/>
      <c r="AB69" s="10164"/>
      <c r="AC69" s="10164"/>
      <c r="AD69" s="10164"/>
      <c r="AE69" s="10164"/>
      <c r="AF69" s="10164"/>
      <c r="AG69" s="10164"/>
      <c r="AH69" s="10164"/>
      <c r="AI69" s="10164"/>
      <c r="AJ69" s="10164"/>
      <c r="AK69" s="10164"/>
      <c r="AL69" s="10164"/>
      <c r="AM69" s="10164"/>
      <c r="AN69" s="10164"/>
      <c r="AO69" s="10164"/>
      <c r="AP69" s="10164"/>
      <c r="AQ69" s="10164"/>
      <c r="AR69" s="10164"/>
      <c r="AS69" s="10164"/>
      <c r="AT69" s="10164"/>
      <c r="AU69" s="10164"/>
      <c r="AV69" s="10164"/>
      <c r="AW69" s="10164"/>
      <c r="AX69" s="10164"/>
      <c r="AY69" s="10164"/>
      <c r="AZ69" s="10164"/>
      <c r="BA69" s="10164"/>
      <c r="BB69" s="10164"/>
      <c r="BC69" s="10164"/>
      <c r="BD69" s="10164"/>
      <c r="BE69" s="10164"/>
      <c r="BF69" s="10164"/>
      <c r="BG69" s="10164"/>
      <c r="BH69" s="10164"/>
      <c r="BI69" s="10164"/>
      <c r="BJ69" s="10164"/>
      <c r="BK69" s="10164"/>
      <c r="BL69" s="10164"/>
      <c r="BM69" s="10164"/>
      <c r="BN69" s="10164"/>
      <c r="BO69" s="1593"/>
      <c r="BQ69" s="1593"/>
      <c r="BR69" s="1863"/>
      <c r="BS69" s="1863"/>
      <c r="BT69" s="1593"/>
      <c r="BU69" s="1593"/>
      <c r="BV69" s="1593"/>
      <c r="BW69" s="1593"/>
      <c r="BX69" s="1863"/>
      <c r="BY69" s="1593"/>
      <c r="BZ69" s="1593"/>
      <c r="CA69" s="771"/>
      <c r="CB69" s="1593"/>
      <c r="CC69" s="1593"/>
      <c r="CD69" s="1593"/>
      <c r="CE69" s="1593"/>
      <c r="CF69" s="1593"/>
      <c r="CG69" s="1859"/>
      <c r="CH69" s="849"/>
      <c r="CI69" s="849"/>
      <c r="CJ69" s="849"/>
      <c r="CK69" s="849"/>
      <c r="CL69" s="1868">
        <v>11</v>
      </c>
    </row>
    <row s="12874" customFormat="1" customHeight="1" ht="11.549999999999999">
      <c r="A70" s="1214"/>
      <c r="B70" s="1214"/>
      <c r="C70" s="1214"/>
      <c r="D70" s="1214"/>
      <c r="E70" s="1214"/>
      <c r="F70" s="1863"/>
      <c r="G70" s="1863"/>
      <c r="H70" s="578"/>
      <c r="N70" s="4250"/>
      <c r="O70" s="4250"/>
      <c r="P70" s="4250"/>
      <c r="Q70" s="4250"/>
      <c r="R70" s="4250"/>
      <c r="S70" s="4250"/>
      <c r="T70" s="10164"/>
      <c r="U70" s="10164"/>
      <c r="V70" s="10164"/>
      <c r="W70" s="10164"/>
      <c r="X70" s="10164"/>
      <c r="Y70" s="10164"/>
      <c r="Z70" s="10164"/>
      <c r="AA70" s="10164"/>
      <c r="AB70" s="10164"/>
      <c r="AC70" s="10164"/>
      <c r="AD70" s="10164"/>
      <c r="AE70" s="10164"/>
      <c r="AF70" s="10164"/>
      <c r="AG70" s="10164"/>
      <c r="AH70" s="10164"/>
      <c r="AI70" s="10164"/>
      <c r="AJ70" s="10164"/>
      <c r="AK70" s="10164"/>
      <c r="AL70" s="10164"/>
      <c r="AM70" s="10164"/>
      <c r="AN70" s="10164"/>
      <c r="AO70" s="10164"/>
      <c r="AP70" s="10164"/>
      <c r="AQ70" s="10164"/>
      <c r="AR70" s="10164"/>
      <c r="AS70" s="10164"/>
      <c r="AT70" s="10164"/>
      <c r="AU70" s="10164"/>
      <c r="AV70" s="10164"/>
      <c r="AW70" s="10164"/>
      <c r="AX70" s="10164"/>
      <c r="AY70" s="10164"/>
      <c r="AZ70" s="10164"/>
      <c r="BA70" s="10164"/>
      <c r="BB70" s="10164"/>
      <c r="BC70" s="10164"/>
      <c r="BD70" s="10164"/>
      <c r="BE70" s="10164"/>
      <c r="BF70" s="10164"/>
      <c r="BG70" s="10164"/>
      <c r="BH70" s="10164"/>
      <c r="BI70" s="10164"/>
      <c r="BJ70" s="10164"/>
      <c r="BK70" s="10164"/>
      <c r="BL70" s="10164"/>
      <c r="BM70" s="10164"/>
      <c r="BN70" s="10164"/>
      <c r="BO70" s="1593"/>
      <c r="BQ70" s="1593"/>
      <c r="BR70" s="1863"/>
      <c r="BS70" s="1863"/>
      <c r="BT70" s="1593"/>
      <c r="BU70" s="1593"/>
      <c r="BV70" s="1593"/>
      <c r="BW70" s="1593"/>
      <c r="BX70" s="1863"/>
      <c r="BY70" s="1593"/>
      <c r="BZ70" s="1593"/>
      <c r="CA70" s="771"/>
      <c r="CB70" s="1593"/>
      <c r="CC70" s="1593"/>
      <c r="CD70" s="1593"/>
      <c r="CE70" s="1593"/>
      <c r="CF70" s="1593"/>
      <c r="CG70" s="1859"/>
      <c r="CH70" s="849"/>
      <c r="CI70" s="849"/>
      <c r="CJ70" s="849"/>
      <c r="CK70" s="849"/>
      <c r="CL70" s="1868">
        <v>11</v>
      </c>
    </row>
    <row s="12874" customFormat="1" customHeight="1" ht="11.549999999999999">
      <c r="A71" s="1214"/>
      <c r="B71" s="1214"/>
      <c r="C71" s="1214"/>
      <c r="D71" s="1214"/>
      <c r="E71" s="1214"/>
      <c r="F71" s="1863"/>
      <c r="G71" s="1863"/>
      <c r="H71" s="578"/>
      <c r="N71" s="4250"/>
      <c r="O71" s="4250"/>
      <c r="P71" s="4250"/>
      <c r="Q71" s="4250"/>
      <c r="R71" s="4250"/>
      <c r="S71" s="4250"/>
      <c r="T71" s="10164"/>
      <c r="U71" s="10164"/>
      <c r="V71" s="10164"/>
      <c r="W71" s="10164"/>
      <c r="X71" s="10164"/>
      <c r="Y71" s="10164"/>
      <c r="Z71" s="10164"/>
      <c r="AA71" s="10164"/>
      <c r="AB71" s="10164"/>
      <c r="AC71" s="10164"/>
      <c r="AD71" s="10164"/>
      <c r="AE71" s="10164"/>
      <c r="AF71" s="10164"/>
      <c r="AG71" s="10164"/>
      <c r="AH71" s="10164"/>
      <c r="AI71" s="10164"/>
      <c r="AJ71" s="10164"/>
      <c r="AK71" s="10164"/>
      <c r="AL71" s="10164"/>
      <c r="AM71" s="10164"/>
      <c r="AN71" s="10164"/>
      <c r="AO71" s="10164"/>
      <c r="AP71" s="10164"/>
      <c r="AQ71" s="10164"/>
      <c r="AR71" s="10164"/>
      <c r="AS71" s="10164"/>
      <c r="AT71" s="10164"/>
      <c r="AU71" s="10164"/>
      <c r="AV71" s="10164"/>
      <c r="AW71" s="10164"/>
      <c r="AX71" s="10164"/>
      <c r="AY71" s="10164"/>
      <c r="AZ71" s="10164"/>
      <c r="BA71" s="10164"/>
      <c r="BB71" s="10164"/>
      <c r="BC71" s="10164"/>
      <c r="BD71" s="10164"/>
      <c r="BE71" s="10164"/>
      <c r="BF71" s="10164"/>
      <c r="BG71" s="10164"/>
      <c r="BH71" s="10164"/>
      <c r="BI71" s="10164"/>
      <c r="BJ71" s="10164"/>
      <c r="BK71" s="10164"/>
      <c r="BL71" s="10164"/>
      <c r="BM71" s="10164"/>
      <c r="BN71" s="10164"/>
      <c r="BO71" s="1593"/>
      <c r="BQ71" s="1593"/>
      <c r="BR71" s="1863"/>
      <c r="BS71" s="1863"/>
      <c r="BT71" s="1593"/>
      <c r="BU71" s="1593"/>
      <c r="BV71" s="1593"/>
      <c r="BW71" s="1593"/>
      <c r="BX71" s="1863"/>
      <c r="BY71" s="1593"/>
      <c r="BZ71" s="1593"/>
      <c r="CA71" s="771"/>
      <c r="CB71" s="1593"/>
      <c r="CC71" s="1593"/>
      <c r="CD71" s="1593"/>
      <c r="CE71" s="1593"/>
      <c r="CF71" s="1593"/>
      <c r="CG71" s="1859"/>
      <c r="CH71" s="849"/>
      <c r="CI71" s="849"/>
      <c r="CJ71" s="849"/>
      <c r="CK71" s="849"/>
      <c r="CL71" s="1868">
        <v>11</v>
      </c>
    </row>
    <row s="12874" customFormat="1" customHeight="1" ht="11.549999999999999">
      <c r="A72" s="1214"/>
      <c r="B72" s="1214"/>
      <c r="C72" s="1214"/>
      <c r="D72" s="1214"/>
      <c r="E72" s="1214"/>
      <c r="F72" s="1863"/>
      <c r="G72" s="1863"/>
      <c r="H72" s="578"/>
      <c r="N72" s="4250"/>
      <c r="O72" s="4250"/>
      <c r="P72" s="4250"/>
      <c r="Q72" s="4250"/>
      <c r="R72" s="4250"/>
      <c r="S72" s="4250"/>
      <c r="T72" s="10164"/>
      <c r="U72" s="10164"/>
      <c r="V72" s="10164"/>
      <c r="W72" s="10164"/>
      <c r="X72" s="10164"/>
      <c r="Y72" s="10164"/>
      <c r="Z72" s="10164"/>
      <c r="AA72" s="10164"/>
      <c r="AB72" s="10164"/>
      <c r="AC72" s="10164"/>
      <c r="AD72" s="10164"/>
      <c r="AE72" s="10164"/>
      <c r="AF72" s="10164"/>
      <c r="AG72" s="10164"/>
      <c r="AH72" s="10164"/>
      <c r="AI72" s="10164"/>
      <c r="AJ72" s="10164"/>
      <c r="AK72" s="10164"/>
      <c r="AL72" s="10164"/>
      <c r="AM72" s="10164"/>
      <c r="AN72" s="10164"/>
      <c r="AO72" s="10164"/>
      <c r="AP72" s="10164"/>
      <c r="AQ72" s="10164"/>
      <c r="AR72" s="10164"/>
      <c r="AS72" s="10164"/>
      <c r="AT72" s="10164"/>
      <c r="AU72" s="10164"/>
      <c r="AV72" s="10164"/>
      <c r="AW72" s="10164"/>
      <c r="AX72" s="10164"/>
      <c r="AY72" s="10164"/>
      <c r="AZ72" s="10164"/>
      <c r="BA72" s="10164"/>
      <c r="BB72" s="10164"/>
      <c r="BC72" s="10164"/>
      <c r="BD72" s="10164"/>
      <c r="BE72" s="10164"/>
      <c r="BF72" s="10164"/>
      <c r="BG72" s="10164"/>
      <c r="BH72" s="10164"/>
      <c r="BI72" s="10164"/>
      <c r="BJ72" s="10164"/>
      <c r="BK72" s="10164"/>
      <c r="BL72" s="10164"/>
      <c r="BM72" s="10164"/>
      <c r="BN72" s="10164"/>
      <c r="BO72" s="1593"/>
      <c r="BQ72" s="1593"/>
      <c r="BR72" s="1863"/>
      <c r="BS72" s="1863"/>
      <c r="BT72" s="1593"/>
      <c r="BU72" s="1593"/>
      <c r="BV72" s="1593"/>
      <c r="BW72" s="1593"/>
      <c r="BX72" s="1863"/>
      <c r="BY72" s="1593"/>
      <c r="BZ72" s="1593"/>
      <c r="CA72" s="771"/>
      <c r="CB72" s="1593"/>
      <c r="CC72" s="1593"/>
      <c r="CD72" s="1593"/>
      <c r="CE72" s="1593"/>
      <c r="CF72" s="1593"/>
      <c r="CG72" s="1859"/>
      <c r="CH72" s="849"/>
      <c r="CI72" s="849"/>
      <c r="CJ72" s="849"/>
      <c r="CK72" s="849"/>
      <c r="CL72" s="1868">
        <v>11</v>
      </c>
    </row>
    <row s="12874" customFormat="1" customHeight="1" ht="11.549999999999999">
      <c r="A73" s="1214"/>
      <c r="B73" s="1214"/>
      <c r="C73" s="1214"/>
      <c r="D73" s="1214"/>
      <c r="E73" s="1214"/>
      <c r="F73" s="1863"/>
      <c r="G73" s="1863"/>
      <c r="H73" s="578"/>
      <c r="N73" s="4250"/>
      <c r="O73" s="4250"/>
      <c r="P73" s="4250"/>
      <c r="Q73" s="4250"/>
      <c r="R73" s="4250"/>
      <c r="S73" s="4250"/>
      <c r="T73" s="10164"/>
      <c r="U73" s="10164"/>
      <c r="V73" s="10164"/>
      <c r="W73" s="10164"/>
      <c r="X73" s="10164"/>
      <c r="Y73" s="10164"/>
      <c r="Z73" s="10164"/>
      <c r="AA73" s="10164"/>
      <c r="AB73" s="10164"/>
      <c r="AC73" s="10164"/>
      <c r="AD73" s="10164"/>
      <c r="AE73" s="10164"/>
      <c r="AF73" s="10164"/>
      <c r="AG73" s="10164"/>
      <c r="AH73" s="10164"/>
      <c r="AI73" s="10164"/>
      <c r="AJ73" s="10164"/>
      <c r="AK73" s="10164"/>
      <c r="AL73" s="10164"/>
      <c r="AM73" s="10164"/>
      <c r="AN73" s="10164"/>
      <c r="AO73" s="10164"/>
      <c r="AP73" s="10164"/>
      <c r="AQ73" s="10164"/>
      <c r="AR73" s="10164"/>
      <c r="AS73" s="10164"/>
      <c r="AT73" s="10164"/>
      <c r="AU73" s="10164"/>
      <c r="AV73" s="10164"/>
      <c r="AW73" s="10164"/>
      <c r="AX73" s="10164"/>
      <c r="AY73" s="10164"/>
      <c r="AZ73" s="10164"/>
      <c r="BA73" s="10164"/>
      <c r="BB73" s="10164"/>
      <c r="BC73" s="10164"/>
      <c r="BD73" s="10164"/>
      <c r="BE73" s="10164"/>
      <c r="BF73" s="10164"/>
      <c r="BG73" s="10164"/>
      <c r="BH73" s="10164"/>
      <c r="BI73" s="10164"/>
      <c r="BJ73" s="10164"/>
      <c r="BK73" s="10164"/>
      <c r="BL73" s="10164"/>
      <c r="BM73" s="10164"/>
      <c r="BN73" s="10164"/>
      <c r="BO73" s="1593"/>
      <c r="BQ73" s="1593"/>
      <c r="BR73" s="1863"/>
      <c r="BS73" s="1863"/>
      <c r="BT73" s="1593"/>
      <c r="BU73" s="1593"/>
      <c r="BV73" s="1593"/>
      <c r="BW73" s="1593"/>
      <c r="BX73" s="1863"/>
      <c r="BY73" s="1593"/>
      <c r="BZ73" s="1593"/>
      <c r="CA73" s="771"/>
      <c r="CB73" s="1593"/>
      <c r="CC73" s="1593"/>
      <c r="CD73" s="1593"/>
      <c r="CE73" s="1593"/>
      <c r="CF73" s="1593"/>
      <c r="CG73" s="1859"/>
      <c r="CH73" s="849"/>
      <c r="CI73" s="849"/>
      <c r="CJ73" s="849"/>
      <c r="CK73" s="849"/>
      <c r="CL73" s="1868">
        <v>11</v>
      </c>
    </row>
    <row s="12874" customFormat="1" customHeight="1" ht="11.549999999999999">
      <c r="A74" s="1214"/>
      <c r="B74" s="1214"/>
      <c r="C74" s="1214"/>
      <c r="D74" s="1214"/>
      <c r="E74" s="1214"/>
      <c r="F74" s="1863"/>
      <c r="G74" s="1863"/>
      <c r="H74" s="578"/>
      <c r="N74" s="4250"/>
      <c r="O74" s="4250"/>
      <c r="P74" s="4250"/>
      <c r="Q74" s="4250"/>
      <c r="R74" s="4250"/>
      <c r="S74" s="4250"/>
      <c r="T74" s="10164"/>
      <c r="U74" s="10164"/>
      <c r="V74" s="10164"/>
      <c r="W74" s="10164"/>
      <c r="X74" s="10164"/>
      <c r="Y74" s="10164"/>
      <c r="Z74" s="10164"/>
      <c r="AA74" s="10164"/>
      <c r="AB74" s="10164"/>
      <c r="AC74" s="10164"/>
      <c r="AD74" s="10164"/>
      <c r="AE74" s="10164"/>
      <c r="AF74" s="10164"/>
      <c r="AG74" s="10164"/>
      <c r="AH74" s="10164"/>
      <c r="AI74" s="10164"/>
      <c r="AJ74" s="10164"/>
      <c r="AK74" s="10164"/>
      <c r="AL74" s="10164"/>
      <c r="AM74" s="10164"/>
      <c r="AN74" s="10164"/>
      <c r="AO74" s="10164"/>
      <c r="AP74" s="10164"/>
      <c r="AQ74" s="10164"/>
      <c r="AR74" s="10164"/>
      <c r="AS74" s="10164"/>
      <c r="AT74" s="10164"/>
      <c r="AU74" s="10164"/>
      <c r="AV74" s="10164"/>
      <c r="AW74" s="10164"/>
      <c r="AX74" s="10164"/>
      <c r="AY74" s="10164"/>
      <c r="AZ74" s="10164"/>
      <c r="BA74" s="10164"/>
      <c r="BB74" s="10164"/>
      <c r="BC74" s="10164"/>
      <c r="BD74" s="10164"/>
      <c r="BE74" s="10164"/>
      <c r="BF74" s="10164"/>
      <c r="BG74" s="10164"/>
      <c r="BH74" s="10164"/>
      <c r="BI74" s="10164"/>
      <c r="BJ74" s="10164"/>
      <c r="BK74" s="10164"/>
      <c r="BL74" s="10164"/>
      <c r="BM74" s="10164"/>
      <c r="BN74" s="10164"/>
      <c r="BO74" s="1593"/>
      <c r="BQ74" s="1593"/>
      <c r="BR74" s="1863"/>
      <c r="BS74" s="1863"/>
      <c r="BT74" s="1593"/>
      <c r="BU74" s="1593"/>
      <c r="BV74" s="1593"/>
      <c r="BW74" s="1593"/>
      <c r="BX74" s="1863"/>
      <c r="BY74" s="1593"/>
      <c r="BZ74" s="1593"/>
      <c r="CA74" s="771"/>
      <c r="CB74" s="1593"/>
      <c r="CC74" s="1593"/>
      <c r="CD74" s="1593"/>
      <c r="CE74" s="1593"/>
      <c r="CF74" s="1593"/>
      <c r="CG74" s="1859"/>
      <c r="CH74" s="849"/>
      <c r="CI74" s="849"/>
      <c r="CJ74" s="849"/>
      <c r="CK74" s="849"/>
      <c r="CL74" s="1868">
        <v>11</v>
      </c>
    </row>
    <row s="12874" customFormat="1" customHeight="1" ht="11.549999999999999">
      <c r="A75" s="1214"/>
      <c r="B75" s="1214"/>
      <c r="C75" s="1214"/>
      <c r="D75" s="1214"/>
      <c r="E75" s="1214"/>
      <c r="F75" s="1863"/>
      <c r="G75" s="1863"/>
      <c r="H75" s="578"/>
      <c r="N75" s="4250"/>
      <c r="O75" s="4250"/>
      <c r="P75" s="4250"/>
      <c r="Q75" s="4250"/>
      <c r="R75" s="4250"/>
      <c r="S75" s="4250"/>
      <c r="T75" s="10164"/>
      <c r="U75" s="10164"/>
      <c r="V75" s="10164"/>
      <c r="W75" s="10164"/>
      <c r="X75" s="10164"/>
      <c r="Y75" s="10164"/>
      <c r="Z75" s="10164"/>
      <c r="AA75" s="10164"/>
      <c r="AB75" s="10164"/>
      <c r="AC75" s="10164"/>
      <c r="AD75" s="10164"/>
      <c r="AE75" s="10164"/>
      <c r="AF75" s="10164"/>
      <c r="AG75" s="10164"/>
      <c r="AH75" s="10164"/>
      <c r="AI75" s="10164"/>
      <c r="AJ75" s="10164"/>
      <c r="AK75" s="10164"/>
      <c r="AL75" s="10164"/>
      <c r="AM75" s="10164"/>
      <c r="AN75" s="10164"/>
      <c r="AO75" s="10164"/>
      <c r="AP75" s="10164"/>
      <c r="AQ75" s="10164"/>
      <c r="AR75" s="10164"/>
      <c r="AS75" s="10164"/>
      <c r="AT75" s="10164"/>
      <c r="AU75" s="10164"/>
      <c r="AV75" s="10164"/>
      <c r="AW75" s="10164"/>
      <c r="AX75" s="10164"/>
      <c r="AY75" s="10164"/>
      <c r="AZ75" s="10164"/>
      <c r="BA75" s="10164"/>
      <c r="BB75" s="10164"/>
      <c r="BC75" s="10164"/>
      <c r="BD75" s="10164"/>
      <c r="BE75" s="10164"/>
      <c r="BF75" s="10164"/>
      <c r="BG75" s="10164"/>
      <c r="BH75" s="10164"/>
      <c r="BI75" s="10164"/>
      <c r="BJ75" s="10164"/>
      <c r="BK75" s="10164"/>
      <c r="BL75" s="10164"/>
      <c r="BM75" s="10164"/>
      <c r="BN75" s="10164"/>
      <c r="BO75" s="1593"/>
      <c r="BQ75" s="1593"/>
      <c r="BR75" s="1863"/>
      <c r="BS75" s="1863"/>
      <c r="BT75" s="1593"/>
      <c r="BU75" s="1593"/>
      <c r="BV75" s="1593"/>
      <c r="BW75" s="1593"/>
      <c r="BX75" s="1863"/>
      <c r="BY75" s="1593"/>
      <c r="BZ75" s="1593"/>
      <c r="CA75" s="771"/>
      <c r="CB75" s="1593"/>
      <c r="CC75" s="1593"/>
      <c r="CD75" s="1593"/>
      <c r="CE75" s="1593"/>
      <c r="CF75" s="1593"/>
      <c r="CG75" s="1859"/>
      <c r="CH75" s="849"/>
      <c r="CI75" s="849"/>
      <c r="CJ75" s="849"/>
      <c r="CK75" s="849"/>
      <c r="CL75" s="1868">
        <v>11</v>
      </c>
    </row>
    <row s="12874" customFormat="1" customHeight="1" ht="11.549999999999999">
      <c r="A76" s="1214"/>
      <c r="B76" s="1214"/>
      <c r="C76" s="1214"/>
      <c r="D76" s="1214"/>
      <c r="E76" s="1214"/>
      <c r="F76" s="1863"/>
      <c r="G76" s="1863"/>
      <c r="H76" s="578"/>
      <c r="N76" s="4250"/>
      <c r="O76" s="4250"/>
      <c r="P76" s="4250"/>
      <c r="Q76" s="4250"/>
      <c r="R76" s="4250"/>
      <c r="S76" s="4250"/>
      <c r="T76" s="10164"/>
      <c r="U76" s="10164"/>
      <c r="V76" s="10164"/>
      <c r="W76" s="10164"/>
      <c r="X76" s="10164"/>
      <c r="Y76" s="10164"/>
      <c r="Z76" s="10164"/>
      <c r="AA76" s="10164"/>
      <c r="AB76" s="10164"/>
      <c r="AC76" s="10164"/>
      <c r="AD76" s="10164"/>
      <c r="AE76" s="10164"/>
      <c r="AF76" s="10164"/>
      <c r="AG76" s="10164"/>
      <c r="AH76" s="10164"/>
      <c r="AI76" s="10164"/>
      <c r="AJ76" s="10164"/>
      <c r="AK76" s="10164"/>
      <c r="AL76" s="10164"/>
      <c r="AM76" s="10164"/>
      <c r="AN76" s="10164"/>
      <c r="AO76" s="10164"/>
      <c r="AP76" s="10164"/>
      <c r="AQ76" s="10164"/>
      <c r="AR76" s="10164"/>
      <c r="AS76" s="10164"/>
      <c r="AT76" s="10164"/>
      <c r="AU76" s="10164"/>
      <c r="AV76" s="10164"/>
      <c r="AW76" s="10164"/>
      <c r="AX76" s="10164"/>
      <c r="AY76" s="10164"/>
      <c r="AZ76" s="10164"/>
      <c r="BA76" s="10164"/>
      <c r="BB76" s="10164"/>
      <c r="BC76" s="10164"/>
      <c r="BD76" s="10164"/>
      <c r="BE76" s="10164"/>
      <c r="BF76" s="10164"/>
      <c r="BG76" s="10164"/>
      <c r="BH76" s="10164"/>
      <c r="BI76" s="10164"/>
      <c r="BJ76" s="10164"/>
      <c r="BK76" s="10164"/>
      <c r="BL76" s="10164"/>
      <c r="BM76" s="10164"/>
      <c r="BN76" s="10164"/>
      <c r="BO76" s="1593"/>
      <c r="BQ76" s="1593"/>
      <c r="BR76" s="1863"/>
      <c r="BS76" s="1863"/>
      <c r="BT76" s="1593"/>
      <c r="BU76" s="1593"/>
      <c r="BV76" s="1593"/>
      <c r="BW76" s="1593"/>
      <c r="BX76" s="1863"/>
      <c r="BY76" s="1593"/>
      <c r="BZ76" s="1593"/>
      <c r="CA76" s="771"/>
      <c r="CB76" s="1593"/>
      <c r="CC76" s="1593"/>
      <c r="CD76" s="1593"/>
      <c r="CE76" s="1593"/>
      <c r="CF76" s="1593"/>
      <c r="CG76" s="1859"/>
      <c r="CH76" s="849"/>
      <c r="CI76" s="849"/>
      <c r="CJ76" s="849"/>
      <c r="CK76" s="849"/>
      <c r="CL76" s="1868">
        <v>11</v>
      </c>
    </row>
    <row s="12874" customFormat="1" customHeight="1" ht="11.549999999999999">
      <c r="A77" s="1214"/>
      <c r="B77" s="1214"/>
      <c r="C77" s="1214"/>
      <c r="D77" s="1214"/>
      <c r="E77" s="1214"/>
      <c r="F77" s="1863"/>
      <c r="G77" s="1863"/>
      <c r="H77" s="578"/>
      <c r="N77" s="4250"/>
      <c r="O77" s="4250"/>
      <c r="P77" s="4250"/>
      <c r="Q77" s="4250"/>
      <c r="R77" s="4250"/>
      <c r="S77" s="4250"/>
      <c r="T77" s="10164"/>
      <c r="U77" s="10164"/>
      <c r="V77" s="10164"/>
      <c r="W77" s="10164"/>
      <c r="X77" s="10164"/>
      <c r="Y77" s="10164"/>
      <c r="Z77" s="10164"/>
      <c r="AA77" s="10164"/>
      <c r="AB77" s="10164"/>
      <c r="AC77" s="10164"/>
      <c r="AD77" s="10164"/>
      <c r="AE77" s="10164"/>
      <c r="AF77" s="10164"/>
      <c r="AG77" s="10164"/>
      <c r="AH77" s="10164"/>
      <c r="AI77" s="10164"/>
      <c r="AJ77" s="10164"/>
      <c r="AK77" s="10164"/>
      <c r="AL77" s="10164"/>
      <c r="AM77" s="10164"/>
      <c r="AN77" s="10164"/>
      <c r="AO77" s="10164"/>
      <c r="AP77" s="10164"/>
      <c r="AQ77" s="10164"/>
      <c r="AR77" s="10164"/>
      <c r="AS77" s="10164"/>
      <c r="AT77" s="10164"/>
      <c r="AU77" s="10164"/>
      <c r="AV77" s="10164"/>
      <c r="AW77" s="10164"/>
      <c r="AX77" s="10164"/>
      <c r="AY77" s="10164"/>
      <c r="AZ77" s="10164"/>
      <c r="BA77" s="10164"/>
      <c r="BB77" s="10164"/>
      <c r="BC77" s="10164"/>
      <c r="BD77" s="10164"/>
      <c r="BE77" s="10164"/>
      <c r="BF77" s="10164"/>
      <c r="BG77" s="10164"/>
      <c r="BH77" s="10164"/>
      <c r="BI77" s="10164"/>
      <c r="BJ77" s="10164"/>
      <c r="BK77" s="10164"/>
      <c r="BL77" s="10164"/>
      <c r="BM77" s="10164"/>
      <c r="BN77" s="10164"/>
      <c r="BO77" s="1593"/>
      <c r="BQ77" s="1593"/>
      <c r="BR77" s="1863"/>
      <c r="BS77" s="1863"/>
      <c r="BT77" s="1593"/>
      <c r="BU77" s="1593"/>
      <c r="BV77" s="1593"/>
      <c r="BW77" s="1593"/>
      <c r="BX77" s="1863"/>
      <c r="BY77" s="1593"/>
      <c r="BZ77" s="1593"/>
      <c r="CA77" s="771"/>
      <c r="CB77" s="1593"/>
      <c r="CC77" s="1593"/>
      <c r="CD77" s="1593"/>
      <c r="CE77" s="1593"/>
      <c r="CF77" s="1593"/>
      <c r="CG77" s="1859"/>
      <c r="CH77" s="849"/>
      <c r="CI77" s="849"/>
      <c r="CJ77" s="849"/>
      <c r="CK77" s="849"/>
      <c r="CL77" s="1868">
        <v>11</v>
      </c>
    </row>
    <row s="12874" customFormat="1" customHeight="1" ht="11.549999999999999">
      <c r="A78" s="1214"/>
      <c r="B78" s="1214"/>
      <c r="C78" s="1214"/>
      <c r="D78" s="1214"/>
      <c r="E78" s="1214"/>
      <c r="F78" s="1863"/>
      <c r="G78" s="1863"/>
      <c r="H78" s="578"/>
      <c r="N78" s="4250"/>
      <c r="O78" s="4250"/>
      <c r="P78" s="4250"/>
      <c r="Q78" s="4250"/>
      <c r="R78" s="4250"/>
      <c r="S78" s="4250"/>
      <c r="T78" s="10164"/>
      <c r="U78" s="10164"/>
      <c r="V78" s="10164"/>
      <c r="W78" s="10164"/>
      <c r="X78" s="10164"/>
      <c r="Y78" s="10164"/>
      <c r="Z78" s="10164"/>
      <c r="AA78" s="10164"/>
      <c r="AB78" s="10164"/>
      <c r="AC78" s="10164"/>
      <c r="AD78" s="10164"/>
      <c r="AE78" s="10164"/>
      <c r="AF78" s="10164"/>
      <c r="AG78" s="10164"/>
      <c r="AH78" s="10164"/>
      <c r="AI78" s="10164"/>
      <c r="AJ78" s="10164"/>
      <c r="AK78" s="10164"/>
      <c r="AL78" s="10164"/>
      <c r="AM78" s="10164"/>
      <c r="AN78" s="10164"/>
      <c r="AO78" s="10164"/>
      <c r="AP78" s="10164"/>
      <c r="AQ78" s="10164"/>
      <c r="AR78" s="10164"/>
      <c r="AS78" s="10164"/>
      <c r="AT78" s="10164"/>
      <c r="AU78" s="10164"/>
      <c r="AV78" s="10164"/>
      <c r="AW78" s="10164"/>
      <c r="AX78" s="10164"/>
      <c r="AY78" s="10164"/>
      <c r="AZ78" s="10164"/>
      <c r="BA78" s="10164"/>
      <c r="BB78" s="10164"/>
      <c r="BC78" s="10164"/>
      <c r="BD78" s="10164"/>
      <c r="BE78" s="10164"/>
      <c r="BF78" s="10164"/>
      <c r="BG78" s="10164"/>
      <c r="BH78" s="10164"/>
      <c r="BI78" s="10164"/>
      <c r="BJ78" s="10164"/>
      <c r="BK78" s="10164"/>
      <c r="BL78" s="10164"/>
      <c r="BM78" s="10164"/>
      <c r="BN78" s="10164"/>
      <c r="BO78" s="1593"/>
      <c r="BQ78" s="1593"/>
      <c r="BR78" s="1863"/>
      <c r="BS78" s="1863"/>
      <c r="BT78" s="1593"/>
      <c r="BU78" s="1593"/>
      <c r="BV78" s="1593"/>
      <c r="BW78" s="1593"/>
      <c r="BX78" s="1863"/>
      <c r="BY78" s="1593"/>
      <c r="BZ78" s="1593"/>
      <c r="CA78" s="771"/>
      <c r="CB78" s="1593"/>
      <c r="CC78" s="1593"/>
      <c r="CD78" s="1593"/>
      <c r="CE78" s="1593"/>
      <c r="CF78" s="1593"/>
      <c r="CG78" s="1859"/>
      <c r="CH78" s="849"/>
      <c r="CI78" s="849"/>
      <c r="CJ78" s="849"/>
      <c r="CK78" s="849"/>
      <c r="CL78" s="1868">
        <v>11</v>
      </c>
    </row>
    <row s="12874" customFormat="1" customHeight="1" ht="11.549999999999999">
      <c r="A79" s="1214"/>
      <c r="B79" s="1214"/>
      <c r="C79" s="1214"/>
      <c r="D79" s="1214"/>
      <c r="E79" s="1214"/>
      <c r="F79" s="1863"/>
      <c r="G79" s="1863"/>
      <c r="H79" s="578"/>
      <c r="N79" s="4250"/>
      <c r="O79" s="4250"/>
      <c r="P79" s="4250"/>
      <c r="Q79" s="4250"/>
      <c r="R79" s="4250"/>
      <c r="S79" s="4250"/>
      <c r="T79" s="10164"/>
      <c r="U79" s="10164"/>
      <c r="V79" s="10164"/>
      <c r="W79" s="10164"/>
      <c r="X79" s="10164"/>
      <c r="Y79" s="10164"/>
      <c r="Z79" s="10164"/>
      <c r="AA79" s="10164"/>
      <c r="AB79" s="10164"/>
      <c r="AC79" s="10164"/>
      <c r="AD79" s="10164"/>
      <c r="AE79" s="10164"/>
      <c r="AF79" s="10164"/>
      <c r="AG79" s="10164"/>
      <c r="AH79" s="10164"/>
      <c r="AI79" s="10164"/>
      <c r="AJ79" s="10164"/>
      <c r="AK79" s="10164"/>
      <c r="AL79" s="10164"/>
      <c r="AM79" s="10164"/>
      <c r="AN79" s="10164"/>
      <c r="AO79" s="10164"/>
      <c r="AP79" s="10164"/>
      <c r="AQ79" s="10164"/>
      <c r="AR79" s="10164"/>
      <c r="AS79" s="10164"/>
      <c r="AT79" s="10164"/>
      <c r="AU79" s="10164"/>
      <c r="AV79" s="10164"/>
      <c r="AW79" s="10164"/>
      <c r="AX79" s="10164"/>
      <c r="AY79" s="10164"/>
      <c r="AZ79" s="10164"/>
      <c r="BA79" s="10164"/>
      <c r="BB79" s="10164"/>
      <c r="BC79" s="10164"/>
      <c r="BD79" s="10164"/>
      <c r="BE79" s="10164"/>
      <c r="BF79" s="10164"/>
      <c r="BG79" s="10164"/>
      <c r="BH79" s="10164"/>
      <c r="BI79" s="10164"/>
      <c r="BJ79" s="10164"/>
      <c r="BK79" s="10164"/>
      <c r="BL79" s="10164"/>
      <c r="BM79" s="10164"/>
      <c r="BN79" s="10164"/>
      <c r="BO79" s="1593"/>
      <c r="BQ79" s="1593"/>
      <c r="BR79" s="1863"/>
      <c r="BS79" s="1863"/>
      <c r="BT79" s="1593"/>
      <c r="BU79" s="1593"/>
      <c r="BV79" s="1593"/>
      <c r="BW79" s="1593"/>
      <c r="BX79" s="1863"/>
      <c r="BY79" s="1593"/>
      <c r="BZ79" s="1593"/>
      <c r="CA79" s="771"/>
      <c r="CB79" s="1593"/>
      <c r="CC79" s="1593"/>
      <c r="CD79" s="1593"/>
      <c r="CE79" s="1593"/>
      <c r="CF79" s="1593"/>
      <c r="CG79" s="1859"/>
      <c r="CH79" s="849"/>
      <c r="CI79" s="849"/>
      <c r="CJ79" s="849"/>
      <c r="CK79" s="849"/>
      <c r="CL79" s="1868">
        <v>11</v>
      </c>
    </row>
    <row s="12874" customFormat="1" customHeight="1" ht="11.549999999999999">
      <c r="A80" s="1214"/>
      <c r="B80" s="1214"/>
      <c r="C80" s="1214"/>
      <c r="D80" s="1214"/>
      <c r="E80" s="1214"/>
      <c r="F80" s="1863"/>
      <c r="G80" s="1863"/>
      <c r="H80" s="578"/>
      <c r="N80" s="4250"/>
      <c r="O80" s="4250"/>
      <c r="P80" s="4250"/>
      <c r="Q80" s="4250"/>
      <c r="R80" s="4250"/>
      <c r="S80" s="4250"/>
      <c r="T80" s="10164"/>
      <c r="U80" s="10164"/>
      <c r="V80" s="10164"/>
      <c r="W80" s="10164"/>
      <c r="X80" s="10164"/>
      <c r="Y80" s="10164"/>
      <c r="Z80" s="10164"/>
      <c r="AA80" s="10164"/>
      <c r="AB80" s="10164"/>
      <c r="AC80" s="10164"/>
      <c r="AD80" s="10164"/>
      <c r="AE80" s="10164"/>
      <c r="AF80" s="10164"/>
      <c r="AG80" s="10164"/>
      <c r="AH80" s="10164"/>
      <c r="AI80" s="10164"/>
      <c r="AJ80" s="10164"/>
      <c r="AK80" s="10164"/>
      <c r="AL80" s="10164"/>
      <c r="AM80" s="10164"/>
      <c r="AN80" s="10164"/>
      <c r="AO80" s="10164"/>
      <c r="AP80" s="10164"/>
      <c r="AQ80" s="10164"/>
      <c r="AR80" s="10164"/>
      <c r="AS80" s="10164"/>
      <c r="AT80" s="10164"/>
      <c r="AU80" s="10164"/>
      <c r="AV80" s="10164"/>
      <c r="AW80" s="10164"/>
      <c r="AX80" s="10164"/>
      <c r="AY80" s="10164"/>
      <c r="AZ80" s="10164"/>
      <c r="BA80" s="10164"/>
      <c r="BB80" s="10164"/>
      <c r="BC80" s="10164"/>
      <c r="BD80" s="10164"/>
      <c r="BE80" s="10164"/>
      <c r="BF80" s="10164"/>
      <c r="BG80" s="10164"/>
      <c r="BH80" s="10164"/>
      <c r="BI80" s="10164"/>
      <c r="BJ80" s="10164"/>
      <c r="BK80" s="10164"/>
      <c r="BL80" s="10164"/>
      <c r="BM80" s="10164"/>
      <c r="BN80" s="10164"/>
      <c r="BO80" s="1593"/>
      <c r="BQ80" s="1593"/>
      <c r="BR80" s="1863"/>
      <c r="BS80" s="1863"/>
      <c r="BT80" s="1593"/>
      <c r="BU80" s="1593"/>
      <c r="BV80" s="1593"/>
      <c r="BW80" s="1593"/>
      <c r="BX80" s="1863"/>
      <c r="BY80" s="1593"/>
      <c r="BZ80" s="1593"/>
      <c r="CA80" s="771"/>
      <c r="CB80" s="1593"/>
      <c r="CC80" s="1593"/>
      <c r="CD80" s="1593"/>
      <c r="CE80" s="1593"/>
      <c r="CF80" s="1593"/>
      <c r="CG80" s="1859"/>
      <c r="CH80" s="849"/>
      <c r="CI80" s="849"/>
      <c r="CJ80" s="849"/>
      <c r="CK80" s="849"/>
      <c r="CL80" s="1868">
        <v>11</v>
      </c>
    </row>
    <row s="12874" customFormat="1" customHeight="1" ht="11.549999999999999">
      <c r="A81" s="1214"/>
      <c r="B81" s="1214"/>
      <c r="C81" s="1214"/>
      <c r="D81" s="1214"/>
      <c r="E81" s="1214"/>
      <c r="F81" s="1863"/>
      <c r="G81" s="1863"/>
      <c r="H81" s="578"/>
      <c r="N81" s="4250"/>
      <c r="O81" s="4250"/>
      <c r="P81" s="4250"/>
      <c r="Q81" s="4250"/>
      <c r="R81" s="4250"/>
      <c r="S81" s="4250"/>
      <c r="T81" s="10164"/>
      <c r="U81" s="10164"/>
      <c r="V81" s="10164"/>
      <c r="W81" s="10164"/>
      <c r="X81" s="10164"/>
      <c r="Y81" s="10164"/>
      <c r="Z81" s="10164"/>
      <c r="AA81" s="10164"/>
      <c r="AB81" s="10164"/>
      <c r="AC81" s="10164"/>
      <c r="AD81" s="10164"/>
      <c r="AE81" s="10164"/>
      <c r="AF81" s="10164"/>
      <c r="AG81" s="10164"/>
      <c r="AH81" s="10164"/>
      <c r="AI81" s="10164"/>
      <c r="AJ81" s="10164"/>
      <c r="AK81" s="10164"/>
      <c r="AL81" s="10164"/>
      <c r="AM81" s="10164"/>
      <c r="AN81" s="10164"/>
      <c r="AO81" s="10164"/>
      <c r="AP81" s="10164"/>
      <c r="AQ81" s="10164"/>
      <c r="AR81" s="10164"/>
      <c r="AS81" s="10164"/>
      <c r="AT81" s="10164"/>
      <c r="AU81" s="10164"/>
      <c r="AV81" s="10164"/>
      <c r="AW81" s="10164"/>
      <c r="AX81" s="10164"/>
      <c r="AY81" s="10164"/>
      <c r="AZ81" s="10164"/>
      <c r="BA81" s="10164"/>
      <c r="BB81" s="10164"/>
      <c r="BC81" s="10164"/>
      <c r="BD81" s="10164"/>
      <c r="BE81" s="10164"/>
      <c r="BF81" s="10164"/>
      <c r="BG81" s="10164"/>
      <c r="BH81" s="10164"/>
      <c r="BI81" s="10164"/>
      <c r="BJ81" s="10164"/>
      <c r="BK81" s="10164"/>
      <c r="BL81" s="10164"/>
      <c r="BM81" s="10164"/>
      <c r="BN81" s="10164"/>
      <c r="BO81" s="1593"/>
      <c r="BQ81" s="1593"/>
      <c r="BR81" s="1863"/>
      <c r="BS81" s="1863"/>
      <c r="BT81" s="1593"/>
      <c r="BU81" s="1593"/>
      <c r="BV81" s="1593"/>
      <c r="BW81" s="1593"/>
      <c r="BX81" s="1863"/>
      <c r="BY81" s="1593"/>
      <c r="BZ81" s="1593"/>
      <c r="CA81" s="771"/>
      <c r="CB81" s="1593"/>
      <c r="CC81" s="1593"/>
      <c r="CD81" s="1593"/>
      <c r="CE81" s="1593"/>
      <c r="CF81" s="1593"/>
      <c r="CG81" s="1859"/>
      <c r="CH81" s="849"/>
      <c r="CI81" s="849"/>
      <c r="CJ81" s="849"/>
      <c r="CK81" s="849"/>
      <c r="CL81" s="1868">
        <v>11</v>
      </c>
    </row>
    <row s="12874" customFormat="1" customHeight="1" ht="11.549999999999999">
      <c r="A82" s="1214"/>
      <c r="B82" s="1214"/>
      <c r="C82" s="1214"/>
      <c r="D82" s="1214"/>
      <c r="E82" s="1214"/>
      <c r="F82" s="1863"/>
      <c r="G82" s="1863"/>
      <c r="H82" s="578"/>
      <c r="N82" s="4250"/>
      <c r="O82" s="4250"/>
      <c r="P82" s="4250"/>
      <c r="Q82" s="4250"/>
      <c r="R82" s="4250"/>
      <c r="S82" s="4250"/>
      <c r="T82" s="10164"/>
      <c r="U82" s="10164"/>
      <c r="V82" s="10164"/>
      <c r="W82" s="10164"/>
      <c r="X82" s="10164"/>
      <c r="Y82" s="10164"/>
      <c r="Z82" s="10164"/>
      <c r="AA82" s="10164"/>
      <c r="AB82" s="10164"/>
      <c r="AC82" s="10164"/>
      <c r="AD82" s="10164"/>
      <c r="AE82" s="10164"/>
      <c r="AF82" s="10164"/>
      <c r="AG82" s="10164"/>
      <c r="AH82" s="10164"/>
      <c r="AI82" s="10164"/>
      <c r="AJ82" s="10164"/>
      <c r="AK82" s="10164"/>
      <c r="AL82" s="10164"/>
      <c r="AM82" s="10164"/>
      <c r="AN82" s="10164"/>
      <c r="AO82" s="10164"/>
      <c r="AP82" s="10164"/>
      <c r="AQ82" s="10164"/>
      <c r="AR82" s="10164"/>
      <c r="AS82" s="10164"/>
      <c r="AT82" s="10164"/>
      <c r="AU82" s="10164"/>
      <c r="AV82" s="10164"/>
      <c r="AW82" s="10164"/>
      <c r="AX82" s="10164"/>
      <c r="AY82" s="10164"/>
      <c r="AZ82" s="10164"/>
      <c r="BA82" s="10164"/>
      <c r="BB82" s="10164"/>
      <c r="BC82" s="10164"/>
      <c r="BD82" s="10164"/>
      <c r="BE82" s="10164"/>
      <c r="BF82" s="10164"/>
      <c r="BG82" s="10164"/>
      <c r="BH82" s="10164"/>
      <c r="BI82" s="10164"/>
      <c r="BJ82" s="10164"/>
      <c r="BK82" s="10164"/>
      <c r="BL82" s="10164"/>
      <c r="BM82" s="10164"/>
      <c r="BN82" s="10164"/>
      <c r="BO82" s="1593"/>
      <c r="BQ82" s="1593"/>
      <c r="BR82" s="1863"/>
      <c r="BS82" s="1863"/>
      <c r="BT82" s="1593"/>
      <c r="BU82" s="1593"/>
      <c r="BV82" s="1593"/>
      <c r="BW82" s="1593"/>
      <c r="BX82" s="1863"/>
      <c r="BY82" s="1593"/>
      <c r="BZ82" s="1593"/>
      <c r="CA82" s="771"/>
      <c r="CB82" s="1593"/>
      <c r="CC82" s="1593"/>
      <c r="CD82" s="1593"/>
      <c r="CE82" s="1593"/>
      <c r="CF82" s="1593"/>
      <c r="CG82" s="1859"/>
      <c r="CH82" s="849"/>
      <c r="CI82" s="849"/>
      <c r="CJ82" s="849"/>
      <c r="CK82" s="849"/>
      <c r="CL82" s="1868">
        <v>11</v>
      </c>
    </row>
    <row s="12874" customFormat="1" customHeight="1" ht="11.549999999999999">
      <c r="A83" s="1214"/>
      <c r="B83" s="1214"/>
      <c r="C83" s="1214"/>
      <c r="D83" s="1214"/>
      <c r="E83" s="1214"/>
      <c r="F83" s="1863"/>
      <c r="G83" s="1863"/>
      <c r="H83" s="578"/>
      <c r="N83" s="4250"/>
      <c r="O83" s="4250"/>
      <c r="P83" s="4250"/>
      <c r="Q83" s="4250"/>
      <c r="R83" s="4250"/>
      <c r="S83" s="4250"/>
      <c r="T83" s="10164"/>
      <c r="U83" s="10164"/>
      <c r="V83" s="10164"/>
      <c r="W83" s="10164"/>
      <c r="X83" s="10164"/>
      <c r="Y83" s="10164"/>
      <c r="Z83" s="10164"/>
      <c r="AA83" s="10164"/>
      <c r="AB83" s="10164"/>
      <c r="AC83" s="10164"/>
      <c r="AD83" s="10164"/>
      <c r="AE83" s="10164"/>
      <c r="AF83" s="10164"/>
      <c r="AG83" s="10164"/>
      <c r="AH83" s="10164"/>
      <c r="AI83" s="10164"/>
      <c r="AJ83" s="10164"/>
      <c r="AK83" s="10164"/>
      <c r="AL83" s="10164"/>
      <c r="AM83" s="10164"/>
      <c r="AN83" s="10164"/>
      <c r="AO83" s="10164"/>
      <c r="AP83" s="10164"/>
      <c r="AQ83" s="10164"/>
      <c r="AR83" s="10164"/>
      <c r="AS83" s="10164"/>
      <c r="AT83" s="10164"/>
      <c r="AU83" s="10164"/>
      <c r="AV83" s="10164"/>
      <c r="AW83" s="10164"/>
      <c r="AX83" s="10164"/>
      <c r="AY83" s="10164"/>
      <c r="AZ83" s="10164"/>
      <c r="BA83" s="10164"/>
      <c r="BB83" s="10164"/>
      <c r="BC83" s="10164"/>
      <c r="BD83" s="10164"/>
      <c r="BE83" s="10164"/>
      <c r="BF83" s="10164"/>
      <c r="BG83" s="10164"/>
      <c r="BH83" s="10164"/>
      <c r="BI83" s="10164"/>
      <c r="BJ83" s="10164"/>
      <c r="BK83" s="10164"/>
      <c r="BL83" s="10164"/>
      <c r="BM83" s="10164"/>
      <c r="BN83" s="10164"/>
      <c r="BO83" s="1593"/>
      <c r="BQ83" s="1593"/>
      <c r="BR83" s="1863"/>
      <c r="BS83" s="1863"/>
      <c r="BT83" s="1593"/>
      <c r="BU83" s="1593"/>
      <c r="BV83" s="1593"/>
      <c r="BW83" s="1593"/>
      <c r="BX83" s="1863"/>
      <c r="BY83" s="1593"/>
      <c r="BZ83" s="1593"/>
      <c r="CA83" s="771"/>
      <c r="CB83" s="1593"/>
      <c r="CC83" s="1593"/>
      <c r="CD83" s="1593"/>
      <c r="CE83" s="1593"/>
      <c r="CF83" s="1593"/>
      <c r="CG83" s="1859"/>
      <c r="CH83" s="849"/>
      <c r="CI83" s="849"/>
      <c r="CJ83" s="849"/>
      <c r="CK83" s="849"/>
      <c r="CL83" s="1868">
        <v>11</v>
      </c>
    </row>
    <row s="12874" customFormat="1" customHeight="1" ht="11.549999999999999">
      <c r="A84" s="1214"/>
      <c r="B84" s="1214"/>
      <c r="C84" s="1214"/>
      <c r="D84" s="1214"/>
      <c r="E84" s="1214"/>
      <c r="F84" s="1863"/>
      <c r="G84" s="1863"/>
      <c r="H84" s="578"/>
      <c r="N84" s="4250"/>
      <c r="O84" s="4250"/>
      <c r="P84" s="4250"/>
      <c r="Q84" s="4250"/>
      <c r="R84" s="4250"/>
      <c r="S84" s="4250"/>
      <c r="T84" s="10164"/>
      <c r="U84" s="10164"/>
      <c r="V84" s="10164"/>
      <c r="W84" s="10164"/>
      <c r="X84" s="10164"/>
      <c r="Y84" s="10164"/>
      <c r="Z84" s="10164"/>
      <c r="AA84" s="10164"/>
      <c r="AB84" s="10164"/>
      <c r="AC84" s="10164"/>
      <c r="AD84" s="10164"/>
      <c r="AE84" s="10164"/>
      <c r="AF84" s="10164"/>
      <c r="AG84" s="10164"/>
      <c r="AH84" s="10164"/>
      <c r="AI84" s="10164"/>
      <c r="AJ84" s="10164"/>
      <c r="AK84" s="10164"/>
      <c r="AL84" s="10164"/>
      <c r="AM84" s="10164"/>
      <c r="AN84" s="10164"/>
      <c r="AO84" s="10164"/>
      <c r="AP84" s="10164"/>
      <c r="AQ84" s="10164"/>
      <c r="AR84" s="10164"/>
      <c r="AS84" s="10164"/>
      <c r="AT84" s="10164"/>
      <c r="AU84" s="10164"/>
      <c r="AV84" s="10164"/>
      <c r="AW84" s="10164"/>
      <c r="AX84" s="10164"/>
      <c r="AY84" s="10164"/>
      <c r="AZ84" s="10164"/>
      <c r="BA84" s="10164"/>
      <c r="BB84" s="10164"/>
      <c r="BC84" s="10164"/>
      <c r="BD84" s="10164"/>
      <c r="BE84" s="10164"/>
      <c r="BF84" s="10164"/>
      <c r="BG84" s="10164"/>
      <c r="BH84" s="10164"/>
      <c r="BI84" s="10164"/>
      <c r="BJ84" s="10164"/>
      <c r="BK84" s="10164"/>
      <c r="BL84" s="10164"/>
      <c r="BM84" s="10164"/>
      <c r="BN84" s="10164"/>
      <c r="BO84" s="1593"/>
      <c r="BQ84" s="1593"/>
      <c r="BR84" s="1863"/>
      <c r="BS84" s="1863"/>
      <c r="BT84" s="1593"/>
      <c r="BU84" s="1593"/>
      <c r="BV84" s="1593"/>
      <c r="BW84" s="1593"/>
      <c r="BX84" s="1863"/>
      <c r="BY84" s="1593"/>
      <c r="BZ84" s="1593"/>
      <c r="CA84" s="771"/>
      <c r="CB84" s="1593"/>
      <c r="CC84" s="1593"/>
      <c r="CD84" s="1593"/>
      <c r="CE84" s="1593"/>
      <c r="CF84" s="1593"/>
      <c r="CG84" s="1859"/>
      <c r="CH84" s="849"/>
      <c r="CI84" s="849"/>
      <c r="CJ84" s="849"/>
      <c r="CK84" s="849"/>
      <c r="CL84" s="1868">
        <v>11</v>
      </c>
    </row>
    <row s="12874" customFormat="1" customHeight="1" ht="11.549999999999999">
      <c r="A85" s="1214"/>
      <c r="B85" s="1214"/>
      <c r="C85" s="1214"/>
      <c r="D85" s="1214"/>
      <c r="E85" s="1214"/>
      <c r="F85" s="1863"/>
      <c r="G85" s="1863"/>
      <c r="H85" s="578"/>
      <c r="N85" s="4250"/>
      <c r="O85" s="4250"/>
      <c r="P85" s="4250"/>
      <c r="Q85" s="4250"/>
      <c r="R85" s="4250"/>
      <c r="S85" s="4250"/>
      <c r="T85" s="10164"/>
      <c r="U85" s="10164"/>
      <c r="V85" s="10164"/>
      <c r="W85" s="10164"/>
      <c r="X85" s="10164"/>
      <c r="Y85" s="10164"/>
      <c r="Z85" s="10164"/>
      <c r="AA85" s="10164"/>
      <c r="AB85" s="10164"/>
      <c r="AC85" s="10164"/>
      <c r="AD85" s="10164"/>
      <c r="AE85" s="10164"/>
      <c r="AF85" s="10164"/>
      <c r="AG85" s="10164"/>
      <c r="AH85" s="10164"/>
      <c r="AI85" s="10164"/>
      <c r="AJ85" s="10164"/>
      <c r="AK85" s="10164"/>
      <c r="AL85" s="10164"/>
      <c r="AM85" s="10164"/>
      <c r="AN85" s="10164"/>
      <c r="AO85" s="10164"/>
      <c r="AP85" s="10164"/>
      <c r="AQ85" s="10164"/>
      <c r="AR85" s="10164"/>
      <c r="AS85" s="10164"/>
      <c r="AT85" s="10164"/>
      <c r="AU85" s="10164"/>
      <c r="AV85" s="10164"/>
      <c r="AW85" s="10164"/>
      <c r="AX85" s="10164"/>
      <c r="AY85" s="10164"/>
      <c r="AZ85" s="10164"/>
      <c r="BA85" s="10164"/>
      <c r="BB85" s="10164"/>
      <c r="BC85" s="10164"/>
      <c r="BD85" s="10164"/>
      <c r="BE85" s="10164"/>
      <c r="BF85" s="10164"/>
      <c r="BG85" s="10164"/>
      <c r="BH85" s="10164"/>
      <c r="BI85" s="10164"/>
      <c r="BJ85" s="10164"/>
      <c r="BK85" s="10164"/>
      <c r="BL85" s="10164"/>
      <c r="BM85" s="10164"/>
      <c r="BN85" s="10164"/>
      <c r="BO85" s="1593"/>
      <c r="BQ85" s="1593"/>
      <c r="BR85" s="1863"/>
      <c r="BS85" s="1863"/>
      <c r="BT85" s="1593"/>
      <c r="BU85" s="1593"/>
      <c r="BV85" s="1593"/>
      <c r="BW85" s="1593"/>
      <c r="BX85" s="1863"/>
      <c r="BY85" s="1593"/>
      <c r="BZ85" s="1593"/>
      <c r="CA85" s="771"/>
      <c r="CB85" s="1593"/>
      <c r="CC85" s="1593"/>
      <c r="CD85" s="1593"/>
      <c r="CE85" s="1593"/>
      <c r="CF85" s="1593"/>
      <c r="CG85" s="1859"/>
      <c r="CH85" s="849"/>
      <c r="CI85" s="849"/>
      <c r="CJ85" s="849"/>
      <c r="CK85" s="849"/>
      <c r="CL85" s="1868">
        <v>11</v>
      </c>
    </row>
    <row s="12874" customFormat="1" customHeight="1" ht="11.549999999999999">
      <c r="A86" s="1214"/>
      <c r="B86" s="1214"/>
      <c r="C86" s="1214"/>
      <c r="D86" s="1214"/>
      <c r="E86" s="1214"/>
      <c r="F86" s="1863"/>
      <c r="G86" s="1863"/>
      <c r="H86" s="578"/>
      <c r="N86" s="4250"/>
      <c r="O86" s="4250"/>
      <c r="P86" s="4250"/>
      <c r="Q86" s="4250"/>
      <c r="R86" s="4250"/>
      <c r="S86" s="4250"/>
      <c r="T86" s="10164"/>
      <c r="U86" s="10164"/>
      <c r="V86" s="10164"/>
      <c r="W86" s="10164"/>
      <c r="X86" s="10164"/>
      <c r="Y86" s="10164"/>
      <c r="Z86" s="10164"/>
      <c r="AA86" s="10164"/>
      <c r="AB86" s="10164"/>
      <c r="AC86" s="10164"/>
      <c r="AD86" s="10164"/>
      <c r="AE86" s="10164"/>
      <c r="AF86" s="10164"/>
      <c r="AG86" s="10164"/>
      <c r="AH86" s="10164"/>
      <c r="AI86" s="10164"/>
      <c r="AJ86" s="10164"/>
      <c r="AK86" s="10164"/>
      <c r="AL86" s="10164"/>
      <c r="AM86" s="10164"/>
      <c r="AN86" s="10164"/>
      <c r="AO86" s="10164"/>
      <c r="AP86" s="10164"/>
      <c r="AQ86" s="10164"/>
      <c r="AR86" s="10164"/>
      <c r="AS86" s="10164"/>
      <c r="AT86" s="10164"/>
      <c r="AU86" s="10164"/>
      <c r="AV86" s="10164"/>
      <c r="AW86" s="10164"/>
      <c r="AX86" s="10164"/>
      <c r="AY86" s="10164"/>
      <c r="AZ86" s="10164"/>
      <c r="BA86" s="10164"/>
      <c r="BB86" s="10164"/>
      <c r="BC86" s="10164"/>
      <c r="BD86" s="10164"/>
      <c r="BE86" s="10164"/>
      <c r="BF86" s="10164"/>
      <c r="BG86" s="10164"/>
      <c r="BH86" s="10164"/>
      <c r="BI86" s="10164"/>
      <c r="BJ86" s="10164"/>
      <c r="BK86" s="10164"/>
      <c r="BL86" s="10164"/>
      <c r="BM86" s="10164"/>
      <c r="BN86" s="10164"/>
      <c r="BO86" s="1593"/>
      <c r="BQ86" s="1593"/>
      <c r="BR86" s="1863"/>
      <c r="BS86" s="1863"/>
      <c r="BT86" s="1593"/>
      <c r="BU86" s="1593"/>
      <c r="BV86" s="1593"/>
      <c r="BW86" s="1593"/>
      <c r="BX86" s="1863"/>
      <c r="BY86" s="1593"/>
      <c r="BZ86" s="1593"/>
      <c r="CA86" s="771"/>
      <c r="CB86" s="1593"/>
      <c r="CC86" s="1593"/>
      <c r="CD86" s="1593"/>
      <c r="CE86" s="1593"/>
      <c r="CF86" s="1593"/>
      <c r="CG86" s="1859"/>
      <c r="CH86" s="849"/>
      <c r="CI86" s="849"/>
      <c r="CJ86" s="849"/>
      <c r="CK86" s="849"/>
      <c r="CL86" s="1868">
        <v>11</v>
      </c>
    </row>
    <row s="12874" customFormat="1" customHeight="1" ht="11.549999999999999">
      <c r="A87" s="1214"/>
      <c r="B87" s="1214"/>
      <c r="C87" s="1214"/>
      <c r="D87" s="1214"/>
      <c r="E87" s="1214"/>
      <c r="F87" s="1863"/>
      <c r="G87" s="1863"/>
      <c r="H87" s="578"/>
      <c r="N87" s="4250"/>
      <c r="O87" s="4250"/>
      <c r="P87" s="4250"/>
      <c r="Q87" s="4250"/>
      <c r="R87" s="4250"/>
      <c r="S87" s="4250"/>
      <c r="T87" s="10164"/>
      <c r="U87" s="10164"/>
      <c r="V87" s="10164"/>
      <c r="W87" s="10164"/>
      <c r="X87" s="10164"/>
      <c r="Y87" s="10164"/>
      <c r="Z87" s="10164"/>
      <c r="AA87" s="10164"/>
      <c r="AB87" s="10164"/>
      <c r="AC87" s="10164"/>
      <c r="AD87" s="10164"/>
      <c r="AE87" s="10164"/>
      <c r="AF87" s="10164"/>
      <c r="AG87" s="10164"/>
      <c r="AH87" s="10164"/>
      <c r="AI87" s="10164"/>
      <c r="AJ87" s="10164"/>
      <c r="AK87" s="10164"/>
      <c r="AL87" s="10164"/>
      <c r="AM87" s="10164"/>
      <c r="AN87" s="10164"/>
      <c r="AO87" s="10164"/>
      <c r="AP87" s="10164"/>
      <c r="AQ87" s="10164"/>
      <c r="AR87" s="10164"/>
      <c r="AS87" s="10164"/>
      <c r="AT87" s="10164"/>
      <c r="AU87" s="10164"/>
      <c r="AV87" s="10164"/>
      <c r="AW87" s="10164"/>
      <c r="AX87" s="10164"/>
      <c r="AY87" s="10164"/>
      <c r="AZ87" s="10164"/>
      <c r="BA87" s="10164"/>
      <c r="BB87" s="10164"/>
      <c r="BC87" s="10164"/>
      <c r="BD87" s="10164"/>
      <c r="BE87" s="10164"/>
      <c r="BF87" s="10164"/>
      <c r="BG87" s="10164"/>
      <c r="BH87" s="10164"/>
      <c r="BI87" s="10164"/>
      <c r="BJ87" s="10164"/>
      <c r="BK87" s="10164"/>
      <c r="BL87" s="10164"/>
      <c r="BM87" s="10164"/>
      <c r="BN87" s="10164"/>
      <c r="BO87" s="1593"/>
      <c r="BQ87" s="1593"/>
      <c r="BR87" s="1863"/>
      <c r="BS87" s="1863"/>
      <c r="BT87" s="1593"/>
      <c r="BU87" s="1593"/>
      <c r="BV87" s="1593"/>
      <c r="BW87" s="1593"/>
      <c r="BX87" s="1863"/>
      <c r="BY87" s="1593"/>
      <c r="BZ87" s="1593"/>
      <c r="CA87" s="771"/>
      <c r="CB87" s="1593"/>
      <c r="CC87" s="1593"/>
      <c r="CD87" s="1593"/>
      <c r="CE87" s="1593"/>
      <c r="CF87" s="1593"/>
      <c r="CG87" s="1859"/>
      <c r="CH87" s="849"/>
      <c r="CI87" s="849"/>
      <c r="CJ87" s="849"/>
      <c r="CK87" s="849"/>
      <c r="CL87" s="1868">
        <v>11</v>
      </c>
    </row>
    <row s="12874" customFormat="1" customHeight="1" ht="11.549999999999999">
      <c r="A88" s="1214"/>
      <c r="B88" s="1214"/>
      <c r="C88" s="1214"/>
      <c r="D88" s="1214"/>
      <c r="E88" s="1214"/>
      <c r="F88" s="1863"/>
      <c r="G88" s="1863"/>
      <c r="H88" s="578"/>
      <c r="N88" s="4250"/>
      <c r="O88" s="4250"/>
      <c r="P88" s="4250"/>
      <c r="Q88" s="4250"/>
      <c r="R88" s="4250"/>
      <c r="S88" s="4250"/>
      <c r="T88" s="10164"/>
      <c r="U88" s="10164"/>
      <c r="V88" s="10164"/>
      <c r="W88" s="10164"/>
      <c r="X88" s="10164"/>
      <c r="Y88" s="10164"/>
      <c r="Z88" s="10164"/>
      <c r="AA88" s="10164"/>
      <c r="AB88" s="10164"/>
      <c r="AC88" s="10164"/>
      <c r="AD88" s="10164"/>
      <c r="AE88" s="10164"/>
      <c r="AF88" s="10164"/>
      <c r="AG88" s="10164"/>
      <c r="AH88" s="10164"/>
      <c r="AI88" s="10164"/>
      <c r="AJ88" s="10164"/>
      <c r="AK88" s="10164"/>
      <c r="AL88" s="10164"/>
      <c r="AM88" s="10164"/>
      <c r="AN88" s="10164"/>
      <c r="AO88" s="10164"/>
      <c r="AP88" s="10164"/>
      <c r="AQ88" s="10164"/>
      <c r="AR88" s="10164"/>
      <c r="AS88" s="10164"/>
      <c r="AT88" s="10164"/>
      <c r="AU88" s="10164"/>
      <c r="AV88" s="10164"/>
      <c r="AW88" s="10164"/>
      <c r="AX88" s="10164"/>
      <c r="AY88" s="10164"/>
      <c r="AZ88" s="10164"/>
      <c r="BA88" s="10164"/>
      <c r="BB88" s="10164"/>
      <c r="BC88" s="10164"/>
      <c r="BD88" s="10164"/>
      <c r="BE88" s="10164"/>
      <c r="BF88" s="10164"/>
      <c r="BG88" s="10164"/>
      <c r="BH88" s="10164"/>
      <c r="BI88" s="10164"/>
      <c r="BJ88" s="10164"/>
      <c r="BK88" s="10164"/>
      <c r="BL88" s="10164"/>
      <c r="BM88" s="10164"/>
      <c r="BN88" s="10164"/>
      <c r="BO88" s="1593"/>
      <c r="BQ88" s="1593"/>
      <c r="BR88" s="1863"/>
      <c r="BS88" s="1863"/>
      <c r="BT88" s="1593"/>
      <c r="BU88" s="1593"/>
      <c r="BV88" s="1593"/>
      <c r="BW88" s="1593"/>
      <c r="BX88" s="1863"/>
      <c r="BY88" s="1593"/>
      <c r="BZ88" s="1593"/>
      <c r="CA88" s="771"/>
      <c r="CB88" s="1593"/>
      <c r="CC88" s="1593"/>
      <c r="CD88" s="1593"/>
      <c r="CE88" s="1593"/>
      <c r="CF88" s="1593"/>
      <c r="CG88" s="1859"/>
      <c r="CH88" s="849"/>
      <c r="CI88" s="849"/>
      <c r="CJ88" s="849"/>
      <c r="CK88" s="849"/>
      <c r="CL88" s="1868">
        <v>11</v>
      </c>
    </row>
    <row s="12874" customFormat="1" customHeight="1" ht="11.549999999999999">
      <c r="A89" s="1214"/>
      <c r="B89" s="1214"/>
      <c r="C89" s="1214"/>
      <c r="D89" s="1214"/>
      <c r="E89" s="1214"/>
      <c r="F89" s="1863"/>
      <c r="G89" s="1863"/>
      <c r="H89" s="578"/>
      <c r="N89" s="4250"/>
      <c r="O89" s="4250"/>
      <c r="P89" s="4250"/>
      <c r="Q89" s="4250"/>
      <c r="R89" s="4250"/>
      <c r="S89" s="4250"/>
      <c r="T89" s="10164"/>
      <c r="U89" s="10164"/>
      <c r="V89" s="10164"/>
      <c r="W89" s="10164"/>
      <c r="X89" s="10164"/>
      <c r="Y89" s="10164"/>
      <c r="Z89" s="10164"/>
      <c r="AA89" s="10164"/>
      <c r="AB89" s="10164"/>
      <c r="AC89" s="10164"/>
      <c r="AD89" s="10164"/>
      <c r="AE89" s="10164"/>
      <c r="AF89" s="10164"/>
      <c r="AG89" s="10164"/>
      <c r="AH89" s="10164"/>
      <c r="AI89" s="10164"/>
      <c r="AJ89" s="10164"/>
      <c r="AK89" s="10164"/>
      <c r="AL89" s="10164"/>
      <c r="AM89" s="10164"/>
      <c r="AN89" s="10164"/>
      <c r="AO89" s="10164"/>
      <c r="AP89" s="10164"/>
      <c r="AQ89" s="10164"/>
      <c r="AR89" s="10164"/>
      <c r="AS89" s="10164"/>
      <c r="AT89" s="10164"/>
      <c r="AU89" s="10164"/>
      <c r="AV89" s="10164"/>
      <c r="AW89" s="10164"/>
      <c r="AX89" s="10164"/>
      <c r="AY89" s="10164"/>
      <c r="AZ89" s="10164"/>
      <c r="BA89" s="10164"/>
      <c r="BB89" s="10164"/>
      <c r="BC89" s="10164"/>
      <c r="BD89" s="10164"/>
      <c r="BE89" s="10164"/>
      <c r="BF89" s="10164"/>
      <c r="BG89" s="10164"/>
      <c r="BH89" s="10164"/>
      <c r="BI89" s="10164"/>
      <c r="BJ89" s="10164"/>
      <c r="BK89" s="10164"/>
      <c r="BL89" s="10164"/>
      <c r="BM89" s="10164"/>
      <c r="BN89" s="10164"/>
      <c r="BO89" s="1593"/>
      <c r="BQ89" s="1593"/>
      <c r="BR89" s="1863"/>
      <c r="BS89" s="1863"/>
      <c r="BT89" s="1593"/>
      <c r="BU89" s="1593"/>
      <c r="BV89" s="1593"/>
      <c r="BW89" s="1593"/>
      <c r="BX89" s="1863"/>
      <c r="BY89" s="1593"/>
      <c r="BZ89" s="1593"/>
      <c r="CA89" s="771"/>
      <c r="CB89" s="1593"/>
      <c r="CC89" s="1593"/>
      <c r="CD89" s="1593"/>
      <c r="CE89" s="1593"/>
      <c r="CF89" s="1593"/>
      <c r="CG89" s="1859"/>
      <c r="CH89" s="849"/>
      <c r="CI89" s="849"/>
      <c r="CJ89" s="849"/>
      <c r="CK89" s="849"/>
      <c r="CL89" s="1868">
        <v>11</v>
      </c>
    </row>
    <row s="12874" customFormat="1" customHeight="1" ht="11.549999999999999">
      <c r="A90" s="1214"/>
      <c r="B90" s="1214"/>
      <c r="C90" s="1214"/>
      <c r="D90" s="1214"/>
      <c r="E90" s="1214"/>
      <c r="F90" s="1863"/>
      <c r="G90" s="1863"/>
      <c r="H90" s="578"/>
      <c r="N90" s="4250"/>
      <c r="O90" s="4250"/>
      <c r="P90" s="4250"/>
      <c r="Q90" s="4250"/>
      <c r="R90" s="4250"/>
      <c r="S90" s="4250"/>
      <c r="T90" s="10164"/>
      <c r="U90" s="10164"/>
      <c r="V90" s="10164"/>
      <c r="W90" s="10164"/>
      <c r="X90" s="10164"/>
      <c r="Y90" s="10164"/>
      <c r="Z90" s="10164"/>
      <c r="AA90" s="10164"/>
      <c r="AB90" s="10164"/>
      <c r="AC90" s="10164"/>
      <c r="AD90" s="10164"/>
      <c r="AE90" s="10164"/>
      <c r="AF90" s="10164"/>
      <c r="AG90" s="10164"/>
      <c r="AH90" s="10164"/>
      <c r="AI90" s="10164"/>
      <c r="AJ90" s="10164"/>
      <c r="AK90" s="10164"/>
      <c r="AL90" s="10164"/>
      <c r="AM90" s="10164"/>
      <c r="AN90" s="10164"/>
      <c r="AO90" s="10164"/>
      <c r="AP90" s="10164"/>
      <c r="AQ90" s="10164"/>
      <c r="AR90" s="10164"/>
      <c r="AS90" s="10164"/>
      <c r="AT90" s="10164"/>
      <c r="AU90" s="10164"/>
      <c r="AV90" s="10164"/>
      <c r="AW90" s="10164"/>
      <c r="AX90" s="10164"/>
      <c r="AY90" s="10164"/>
      <c r="AZ90" s="10164"/>
      <c r="BA90" s="10164"/>
      <c r="BB90" s="10164"/>
      <c r="BC90" s="10164"/>
      <c r="BD90" s="10164"/>
      <c r="BE90" s="10164"/>
      <c r="BF90" s="10164"/>
      <c r="BG90" s="10164"/>
      <c r="BH90" s="10164"/>
      <c r="BI90" s="10164"/>
      <c r="BJ90" s="10164"/>
      <c r="BK90" s="10164"/>
      <c r="BL90" s="10164"/>
      <c r="BM90" s="10164"/>
      <c r="BN90" s="10164"/>
      <c r="BO90" s="1593"/>
      <c r="BQ90" s="1593"/>
      <c r="BR90" s="1863"/>
      <c r="BS90" s="1863"/>
      <c r="BT90" s="1593"/>
      <c r="BU90" s="1593"/>
      <c r="BV90" s="1593"/>
      <c r="BW90" s="1593"/>
      <c r="BX90" s="1863"/>
      <c r="BY90" s="1593"/>
      <c r="BZ90" s="1593"/>
      <c r="CA90" s="771"/>
      <c r="CB90" s="1593"/>
      <c r="CC90" s="1593"/>
      <c r="CD90" s="1593"/>
      <c r="CE90" s="1593"/>
      <c r="CF90" s="1593"/>
      <c r="CG90" s="1859"/>
      <c r="CH90" s="849"/>
      <c r="CI90" s="849"/>
      <c r="CJ90" s="849"/>
      <c r="CK90" s="849"/>
      <c r="CL90" s="1868">
        <v>11</v>
      </c>
    </row>
    <row s="12874" customFormat="1" customHeight="1" ht="11.549999999999999">
      <c r="A91" s="1214"/>
      <c r="B91" s="1214"/>
      <c r="C91" s="1214"/>
      <c r="D91" s="1214"/>
      <c r="E91" s="1214"/>
      <c r="F91" s="1863"/>
      <c r="G91" s="1863"/>
      <c r="H91" s="578"/>
      <c r="N91" s="4250"/>
      <c r="O91" s="4250"/>
      <c r="P91" s="4250"/>
      <c r="Q91" s="4250"/>
      <c r="R91" s="4250"/>
      <c r="S91" s="4250"/>
      <c r="T91" s="10164"/>
      <c r="U91" s="10164"/>
      <c r="V91" s="10164"/>
      <c r="W91" s="10164"/>
      <c r="X91" s="10164"/>
      <c r="Y91" s="10164"/>
      <c r="Z91" s="10164"/>
      <c r="AA91" s="10164"/>
      <c r="AB91" s="10164"/>
      <c r="AC91" s="10164"/>
      <c r="AD91" s="10164"/>
      <c r="AE91" s="10164"/>
      <c r="AF91" s="10164"/>
      <c r="AG91" s="10164"/>
      <c r="AH91" s="10164"/>
      <c r="AI91" s="10164"/>
      <c r="AJ91" s="10164"/>
      <c r="AK91" s="10164"/>
      <c r="AL91" s="10164"/>
      <c r="AM91" s="10164"/>
      <c r="AN91" s="10164"/>
      <c r="AO91" s="10164"/>
      <c r="AP91" s="10164"/>
      <c r="AQ91" s="10164"/>
      <c r="AR91" s="10164"/>
      <c r="AS91" s="10164"/>
      <c r="AT91" s="10164"/>
      <c r="AU91" s="10164"/>
      <c r="AV91" s="10164"/>
      <c r="AW91" s="10164"/>
      <c r="AX91" s="10164"/>
      <c r="AY91" s="10164"/>
      <c r="AZ91" s="10164"/>
      <c r="BA91" s="10164"/>
      <c r="BB91" s="10164"/>
      <c r="BC91" s="10164"/>
      <c r="BD91" s="10164"/>
      <c r="BE91" s="10164"/>
      <c r="BF91" s="10164"/>
      <c r="BG91" s="10164"/>
      <c r="BH91" s="10164"/>
      <c r="BI91" s="10164"/>
      <c r="BJ91" s="10164"/>
      <c r="BK91" s="10164"/>
      <c r="BL91" s="10164"/>
      <c r="BM91" s="10164"/>
      <c r="BN91" s="10164"/>
      <c r="BO91" s="1593"/>
      <c r="BQ91" s="1593"/>
      <c r="BR91" s="1863"/>
      <c r="BS91" s="1863"/>
      <c r="BT91" s="1593"/>
      <c r="BU91" s="1593"/>
      <c r="BV91" s="1593"/>
      <c r="BW91" s="1593"/>
      <c r="BX91" s="1863"/>
      <c r="BY91" s="1593"/>
      <c r="BZ91" s="1593"/>
      <c r="CA91" s="771"/>
      <c r="CB91" s="1593"/>
      <c r="CC91" s="1593"/>
      <c r="CD91" s="1593"/>
      <c r="CE91" s="1593"/>
      <c r="CF91" s="1593"/>
      <c r="CG91" s="1859"/>
      <c r="CH91" s="849"/>
      <c r="CI91" s="849"/>
      <c r="CJ91" s="849"/>
      <c r="CK91" s="849"/>
      <c r="CL91" s="1868">
        <v>11</v>
      </c>
    </row>
    <row s="12874" customFormat="1" customHeight="1" ht="11.549999999999999">
      <c r="A92" s="1214"/>
      <c r="B92" s="1214"/>
      <c r="C92" s="1214"/>
      <c r="D92" s="1214"/>
      <c r="E92" s="1214"/>
      <c r="F92" s="1863"/>
      <c r="G92" s="1863"/>
      <c r="H92" s="578"/>
      <c r="N92" s="4250"/>
      <c r="O92" s="4250"/>
      <c r="P92" s="4250"/>
      <c r="Q92" s="4250"/>
      <c r="R92" s="4250"/>
      <c r="S92" s="4250"/>
      <c r="T92" s="10164"/>
      <c r="U92" s="10164"/>
      <c r="V92" s="10164"/>
      <c r="W92" s="10164"/>
      <c r="X92" s="10164"/>
      <c r="Y92" s="10164"/>
      <c r="Z92" s="10164"/>
      <c r="AA92" s="10164"/>
      <c r="AB92" s="10164"/>
      <c r="AC92" s="10164"/>
      <c r="AD92" s="10164"/>
      <c r="AE92" s="10164"/>
      <c r="AF92" s="10164"/>
      <c r="AG92" s="10164"/>
      <c r="AH92" s="10164"/>
      <c r="AI92" s="10164"/>
      <c r="AJ92" s="10164"/>
      <c r="AK92" s="10164"/>
      <c r="AL92" s="10164"/>
      <c r="AM92" s="10164"/>
      <c r="AN92" s="10164"/>
      <c r="AO92" s="10164"/>
      <c r="AP92" s="10164"/>
      <c r="AQ92" s="10164"/>
      <c r="AR92" s="10164"/>
      <c r="AS92" s="10164"/>
      <c r="AT92" s="10164"/>
      <c r="AU92" s="10164"/>
      <c r="AV92" s="10164"/>
      <c r="AW92" s="10164"/>
      <c r="AX92" s="10164"/>
      <c r="AY92" s="10164"/>
      <c r="AZ92" s="10164"/>
      <c r="BA92" s="10164"/>
      <c r="BB92" s="10164"/>
      <c r="BC92" s="10164"/>
      <c r="BD92" s="10164"/>
      <c r="BE92" s="10164"/>
      <c r="BF92" s="10164"/>
      <c r="BG92" s="10164"/>
      <c r="BH92" s="10164"/>
      <c r="BI92" s="10164"/>
      <c r="BJ92" s="10164"/>
      <c r="BK92" s="10164"/>
      <c r="BL92" s="10164"/>
      <c r="BM92" s="10164"/>
      <c r="BN92" s="10164"/>
      <c r="BO92" s="1593"/>
      <c r="BQ92" s="1593"/>
      <c r="BR92" s="1863"/>
      <c r="BS92" s="1863"/>
      <c r="BT92" s="1593"/>
      <c r="BU92" s="1593"/>
      <c r="BV92" s="1593"/>
      <c r="BW92" s="1593"/>
      <c r="BX92" s="1863"/>
      <c r="BY92" s="1593"/>
      <c r="BZ92" s="1593"/>
      <c r="CA92" s="771"/>
      <c r="CB92" s="1593"/>
      <c r="CC92" s="1593"/>
      <c r="CD92" s="1593"/>
      <c r="CE92" s="1593"/>
      <c r="CF92" s="1593"/>
      <c r="CG92" s="1859"/>
      <c r="CH92" s="849"/>
      <c r="CI92" s="849"/>
      <c r="CJ92" s="849"/>
      <c r="CK92" s="849"/>
      <c r="CL92" s="1868">
        <v>11</v>
      </c>
    </row>
    <row s="12874" customFormat="1" customHeight="1" ht="11.549999999999999">
      <c r="A93" s="1214"/>
      <c r="B93" s="1214"/>
      <c r="C93" s="1214"/>
      <c r="D93" s="1214"/>
      <c r="E93" s="1214"/>
      <c r="F93" s="1863"/>
      <c r="G93" s="1863"/>
      <c r="H93" s="578"/>
      <c r="N93" s="4250"/>
      <c r="O93" s="4250"/>
      <c r="P93" s="4250"/>
      <c r="Q93" s="4250"/>
      <c r="R93" s="4250"/>
      <c r="S93" s="4250"/>
      <c r="T93" s="10164"/>
      <c r="U93" s="10164"/>
      <c r="V93" s="10164"/>
      <c r="W93" s="10164"/>
      <c r="X93" s="10164"/>
      <c r="Y93" s="10164"/>
      <c r="Z93" s="10164"/>
      <c r="AA93" s="10164"/>
      <c r="AB93" s="10164"/>
      <c r="AC93" s="10164"/>
      <c r="AD93" s="10164"/>
      <c r="AE93" s="10164"/>
      <c r="AF93" s="10164"/>
      <c r="AG93" s="10164"/>
      <c r="AH93" s="10164"/>
      <c r="AI93" s="10164"/>
      <c r="AJ93" s="10164"/>
      <c r="AK93" s="10164"/>
      <c r="AL93" s="10164"/>
      <c r="AM93" s="10164"/>
      <c r="AN93" s="10164"/>
      <c r="AO93" s="10164"/>
      <c r="AP93" s="10164"/>
      <c r="AQ93" s="10164"/>
      <c r="AR93" s="10164"/>
      <c r="AS93" s="10164"/>
      <c r="AT93" s="10164"/>
      <c r="AU93" s="10164"/>
      <c r="AV93" s="10164"/>
      <c r="AW93" s="10164"/>
      <c r="AX93" s="10164"/>
      <c r="AY93" s="10164"/>
      <c r="AZ93" s="10164"/>
      <c r="BA93" s="10164"/>
      <c r="BB93" s="10164"/>
      <c r="BC93" s="10164"/>
      <c r="BD93" s="10164"/>
      <c r="BE93" s="10164"/>
      <c r="BF93" s="10164"/>
      <c r="BG93" s="10164"/>
      <c r="BH93" s="10164"/>
      <c r="BI93" s="10164"/>
      <c r="BJ93" s="10164"/>
      <c r="BK93" s="10164"/>
      <c r="BL93" s="10164"/>
      <c r="BM93" s="10164"/>
      <c r="BN93" s="10164"/>
      <c r="BO93" s="1593"/>
      <c r="BQ93" s="1593"/>
      <c r="BR93" s="1863"/>
      <c r="BS93" s="1863"/>
      <c r="BT93" s="1593"/>
      <c r="BU93" s="1593"/>
      <c r="BV93" s="1593"/>
      <c r="BW93" s="1593"/>
      <c r="BX93" s="1863"/>
      <c r="BY93" s="1593"/>
      <c r="BZ93" s="1593"/>
      <c r="CA93" s="771"/>
      <c r="CB93" s="1593"/>
      <c r="CC93" s="1593"/>
      <c r="CD93" s="1593"/>
      <c r="CE93" s="1593"/>
      <c r="CF93" s="1593"/>
      <c r="CG93" s="1859"/>
      <c r="CH93" s="849"/>
      <c r="CI93" s="849"/>
      <c r="CJ93" s="849"/>
      <c r="CK93" s="849"/>
      <c r="CL93" s="1868">
        <v>11</v>
      </c>
    </row>
    <row s="12874" customFormat="1" customHeight="1" ht="11.549999999999999">
      <c r="A94" s="1214"/>
      <c r="B94" s="1214"/>
      <c r="C94" s="1214"/>
      <c r="D94" s="1214"/>
      <c r="E94" s="1214"/>
      <c r="F94" s="1863"/>
      <c r="G94" s="1863"/>
      <c r="H94" s="578"/>
      <c r="N94" s="4250"/>
      <c r="O94" s="4250"/>
      <c r="P94" s="4250"/>
      <c r="Q94" s="4250"/>
      <c r="R94" s="4250"/>
      <c r="S94" s="4250"/>
      <c r="T94" s="10164"/>
      <c r="U94" s="10164"/>
      <c r="V94" s="10164"/>
      <c r="W94" s="10164"/>
      <c r="X94" s="10164"/>
      <c r="Y94" s="10164"/>
      <c r="Z94" s="10164"/>
      <c r="AA94" s="10164"/>
      <c r="AB94" s="10164"/>
      <c r="AC94" s="10164"/>
      <c r="AD94" s="10164"/>
      <c r="AE94" s="10164"/>
      <c r="AF94" s="10164"/>
      <c r="AG94" s="10164"/>
      <c r="AH94" s="10164"/>
      <c r="AI94" s="10164"/>
      <c r="AJ94" s="10164"/>
      <c r="AK94" s="10164"/>
      <c r="AL94" s="10164"/>
      <c r="AM94" s="10164"/>
      <c r="AN94" s="10164"/>
      <c r="AO94" s="10164"/>
      <c r="AP94" s="10164"/>
      <c r="AQ94" s="10164"/>
      <c r="AR94" s="10164"/>
      <c r="AS94" s="10164"/>
      <c r="AT94" s="10164"/>
      <c r="AU94" s="10164"/>
      <c r="AV94" s="10164"/>
      <c r="AW94" s="10164"/>
      <c r="AX94" s="10164"/>
      <c r="AY94" s="10164"/>
      <c r="AZ94" s="10164"/>
      <c r="BA94" s="10164"/>
      <c r="BB94" s="10164"/>
      <c r="BC94" s="10164"/>
      <c r="BD94" s="10164"/>
      <c r="BE94" s="10164"/>
      <c r="BF94" s="10164"/>
      <c r="BG94" s="10164"/>
      <c r="BH94" s="10164"/>
      <c r="BI94" s="10164"/>
      <c r="BJ94" s="10164"/>
      <c r="BK94" s="10164"/>
      <c r="BL94" s="10164"/>
      <c r="BM94" s="10164"/>
      <c r="BN94" s="10164"/>
      <c r="BO94" s="1593"/>
      <c r="BQ94" s="1593"/>
      <c r="BR94" s="1863"/>
      <c r="BS94" s="1863"/>
      <c r="BT94" s="1593"/>
      <c r="BU94" s="1593"/>
      <c r="BV94" s="1593"/>
      <c r="BW94" s="1593"/>
      <c r="BX94" s="1863"/>
      <c r="BY94" s="1593"/>
      <c r="BZ94" s="1593"/>
      <c r="CA94" s="771"/>
      <c r="CB94" s="1593"/>
      <c r="CC94" s="1593"/>
      <c r="CD94" s="1593"/>
      <c r="CE94" s="1593"/>
      <c r="CF94" s="1593"/>
      <c r="CG94" s="1859"/>
      <c r="CH94" s="849"/>
      <c r="CI94" s="849"/>
      <c r="CJ94" s="849"/>
      <c r="CK94" s="849"/>
      <c r="CL94" s="1868">
        <v>11</v>
      </c>
    </row>
    <row s="12874" customFormat="1" customHeight="1" ht="11.549999999999999">
      <c r="A95" s="1214"/>
      <c r="B95" s="1214"/>
      <c r="C95" s="1214"/>
      <c r="D95" s="1214"/>
      <c r="E95" s="1214"/>
      <c r="F95" s="1863"/>
      <c r="G95" s="1863"/>
      <c r="H95" s="578"/>
      <c r="N95" s="4250"/>
      <c r="O95" s="4250"/>
      <c r="P95" s="4250"/>
      <c r="Q95" s="4250"/>
      <c r="R95" s="4250"/>
      <c r="S95" s="4250"/>
      <c r="T95" s="10164"/>
      <c r="U95" s="10164"/>
      <c r="V95" s="10164"/>
      <c r="W95" s="10164"/>
      <c r="X95" s="10164"/>
      <c r="Y95" s="10164"/>
      <c r="Z95" s="10164"/>
      <c r="AA95" s="10164"/>
      <c r="AB95" s="10164"/>
      <c r="AC95" s="10164"/>
      <c r="AD95" s="10164"/>
      <c r="AE95" s="10164"/>
      <c r="AF95" s="10164"/>
      <c r="AG95" s="10164"/>
      <c r="AH95" s="10164"/>
      <c r="AI95" s="10164"/>
      <c r="AJ95" s="10164"/>
      <c r="AK95" s="10164"/>
      <c r="AL95" s="10164"/>
      <c r="AM95" s="10164"/>
      <c r="AN95" s="10164"/>
      <c r="AO95" s="10164"/>
      <c r="AP95" s="10164"/>
      <c r="AQ95" s="10164"/>
      <c r="AR95" s="10164"/>
      <c r="AS95" s="10164"/>
      <c r="AT95" s="10164"/>
      <c r="AU95" s="10164"/>
      <c r="AV95" s="10164"/>
      <c r="AW95" s="10164"/>
      <c r="AX95" s="10164"/>
      <c r="AY95" s="10164"/>
      <c r="AZ95" s="10164"/>
      <c r="BA95" s="10164"/>
      <c r="BB95" s="10164"/>
      <c r="BC95" s="10164"/>
      <c r="BD95" s="10164"/>
      <c r="BE95" s="10164"/>
      <c r="BF95" s="10164"/>
      <c r="BG95" s="10164"/>
      <c r="BH95" s="10164"/>
      <c r="BI95" s="10164"/>
      <c r="BJ95" s="10164"/>
      <c r="BK95" s="10164"/>
      <c r="BL95" s="10164"/>
      <c r="BM95" s="10164"/>
      <c r="BN95" s="10164"/>
      <c r="BO95" s="1593"/>
      <c r="BQ95" s="1593"/>
      <c r="BR95" s="1863"/>
      <c r="BS95" s="1863"/>
      <c r="BT95" s="1593"/>
      <c r="BU95" s="1593"/>
      <c r="BV95" s="1593"/>
      <c r="BW95" s="1593"/>
      <c r="BX95" s="1863"/>
      <c r="BY95" s="1593"/>
      <c r="BZ95" s="1593"/>
      <c r="CA95" s="771"/>
      <c r="CB95" s="1593"/>
      <c r="CC95" s="1593"/>
      <c r="CD95" s="1593"/>
      <c r="CE95" s="1593"/>
      <c r="CF95" s="1593"/>
      <c r="CG95" s="1859"/>
      <c r="CH95" s="849"/>
      <c r="CI95" s="849"/>
      <c r="CJ95" s="849"/>
      <c r="CK95" s="849"/>
      <c r="CL95" s="1868">
        <v>11</v>
      </c>
    </row>
    <row s="12874" customFormat="1" customHeight="1" ht="11.549999999999999">
      <c r="A96" s="1214"/>
      <c r="B96" s="1214"/>
      <c r="C96" s="1214"/>
      <c r="D96" s="1214"/>
      <c r="E96" s="1214"/>
      <c r="F96" s="1863"/>
      <c r="G96" s="1863"/>
      <c r="H96" s="578"/>
      <c r="N96" s="4250"/>
      <c r="O96" s="4250"/>
      <c r="P96" s="4250"/>
      <c r="Q96" s="4250"/>
      <c r="R96" s="4250"/>
      <c r="S96" s="4250"/>
      <c r="T96" s="10164"/>
      <c r="U96" s="10164"/>
      <c r="V96" s="10164"/>
      <c r="W96" s="10164"/>
      <c r="X96" s="10164"/>
      <c r="Y96" s="10164"/>
      <c r="Z96" s="10164"/>
      <c r="AA96" s="10164"/>
      <c r="AB96" s="10164"/>
      <c r="AC96" s="10164"/>
      <c r="AD96" s="10164"/>
      <c r="AE96" s="10164"/>
      <c r="AF96" s="10164"/>
      <c r="AG96" s="10164"/>
      <c r="AH96" s="10164"/>
      <c r="AI96" s="10164"/>
      <c r="AJ96" s="10164"/>
      <c r="AK96" s="10164"/>
      <c r="AL96" s="10164"/>
      <c r="AM96" s="10164"/>
      <c r="AN96" s="10164"/>
      <c r="AO96" s="10164"/>
      <c r="AP96" s="10164"/>
      <c r="AQ96" s="10164"/>
      <c r="AR96" s="10164"/>
      <c r="AS96" s="10164"/>
      <c r="AT96" s="10164"/>
      <c r="AU96" s="10164"/>
      <c r="AV96" s="10164"/>
      <c r="AW96" s="10164"/>
      <c r="AX96" s="10164"/>
      <c r="AY96" s="10164"/>
      <c r="AZ96" s="10164"/>
      <c r="BA96" s="10164"/>
      <c r="BB96" s="10164"/>
      <c r="BC96" s="10164"/>
      <c r="BD96" s="10164"/>
      <c r="BE96" s="10164"/>
      <c r="BF96" s="10164"/>
      <c r="BG96" s="10164"/>
      <c r="BH96" s="10164"/>
      <c r="BI96" s="10164"/>
      <c r="BJ96" s="10164"/>
      <c r="BK96" s="10164"/>
      <c r="BL96" s="10164"/>
      <c r="BM96" s="10164"/>
      <c r="BN96" s="10164"/>
      <c r="BO96" s="1593"/>
      <c r="BQ96" s="1593"/>
      <c r="BR96" s="1863"/>
      <c r="BS96" s="1863"/>
      <c r="BT96" s="1593"/>
      <c r="BU96" s="1593"/>
      <c r="BV96" s="1593"/>
      <c r="BW96" s="1593"/>
      <c r="BX96" s="1863"/>
      <c r="BY96" s="1593"/>
      <c r="BZ96" s="1593"/>
      <c r="CA96" s="771"/>
      <c r="CB96" s="1593"/>
      <c r="CC96" s="1593"/>
      <c r="CD96" s="1593"/>
      <c r="CE96" s="1593"/>
      <c r="CF96" s="1593"/>
      <c r="CG96" s="1859"/>
      <c r="CH96" s="849"/>
      <c r="CI96" s="849"/>
      <c r="CJ96" s="849"/>
      <c r="CK96" s="849"/>
      <c r="CL96" s="1868">
        <v>11</v>
      </c>
    </row>
    <row s="12874" customFormat="1" customHeight="1" ht="11.549999999999999">
      <c r="A97" s="1214"/>
      <c r="B97" s="1214"/>
      <c r="C97" s="1214"/>
      <c r="D97" s="1214"/>
      <c r="E97" s="1214"/>
      <c r="F97" s="1863"/>
      <c r="G97" s="1863"/>
      <c r="H97" s="578"/>
      <c r="N97" s="4250"/>
      <c r="O97" s="4250"/>
      <c r="P97" s="4250"/>
      <c r="Q97" s="4250"/>
      <c r="R97" s="4250"/>
      <c r="S97" s="4250"/>
      <c r="T97" s="10164"/>
      <c r="U97" s="10164"/>
      <c r="V97" s="10164"/>
      <c r="W97" s="10164"/>
      <c r="X97" s="10164"/>
      <c r="Y97" s="10164"/>
      <c r="Z97" s="10164"/>
      <c r="AA97" s="10164"/>
      <c r="AB97" s="10164"/>
      <c r="AC97" s="10164"/>
      <c r="AD97" s="10164"/>
      <c r="AE97" s="10164"/>
      <c r="AF97" s="10164"/>
      <c r="AG97" s="10164"/>
      <c r="AH97" s="10164"/>
      <c r="AI97" s="10164"/>
      <c r="AJ97" s="10164"/>
      <c r="AK97" s="10164"/>
      <c r="AL97" s="10164"/>
      <c r="AM97" s="10164"/>
      <c r="AN97" s="10164"/>
      <c r="AO97" s="10164"/>
      <c r="AP97" s="10164"/>
      <c r="AQ97" s="10164"/>
      <c r="AR97" s="10164"/>
      <c r="AS97" s="10164"/>
      <c r="AT97" s="10164"/>
      <c r="AU97" s="10164"/>
      <c r="AV97" s="10164"/>
      <c r="AW97" s="10164"/>
      <c r="AX97" s="10164"/>
      <c r="AY97" s="10164"/>
      <c r="AZ97" s="10164"/>
      <c r="BA97" s="10164"/>
      <c r="BB97" s="10164"/>
      <c r="BC97" s="10164"/>
      <c r="BD97" s="10164"/>
      <c r="BE97" s="10164"/>
      <c r="BF97" s="10164"/>
      <c r="BG97" s="10164"/>
      <c r="BH97" s="10164"/>
      <c r="BI97" s="10164"/>
      <c r="BJ97" s="10164"/>
      <c r="BK97" s="10164"/>
      <c r="BL97" s="10164"/>
      <c r="BM97" s="10164"/>
      <c r="BN97" s="10164"/>
      <c r="BO97" s="1593"/>
      <c r="BQ97" s="1593"/>
      <c r="BR97" s="1863"/>
      <c r="BS97" s="1863"/>
      <c r="BT97" s="1593"/>
      <c r="BU97" s="1593"/>
      <c r="BV97" s="1593"/>
      <c r="BW97" s="1593"/>
      <c r="BX97" s="1863"/>
      <c r="BY97" s="1593"/>
      <c r="BZ97" s="1593"/>
      <c r="CA97" s="771"/>
      <c r="CB97" s="1593"/>
      <c r="CC97" s="1593"/>
      <c r="CD97" s="1593"/>
      <c r="CE97" s="1593"/>
      <c r="CF97" s="1593"/>
      <c r="CG97" s="1859"/>
      <c r="CH97" s="849"/>
      <c r="CI97" s="849"/>
      <c r="CJ97" s="849"/>
      <c r="CK97" s="849"/>
      <c r="CL97" s="1868">
        <v>11</v>
      </c>
    </row>
    <row s="12874" customFormat="1" customHeight="1" ht="11.549999999999999">
      <c r="A98" s="1214"/>
      <c r="B98" s="1214"/>
      <c r="C98" s="1214"/>
      <c r="D98" s="1214"/>
      <c r="E98" s="1214"/>
      <c r="F98" s="1863"/>
      <c r="G98" s="1863"/>
      <c r="H98" s="578"/>
      <c r="N98" s="4250"/>
      <c r="O98" s="4250"/>
      <c r="P98" s="4250"/>
      <c r="Q98" s="4250"/>
      <c r="R98" s="4250"/>
      <c r="S98" s="4250"/>
      <c r="T98" s="10164"/>
      <c r="U98" s="10164"/>
      <c r="V98" s="10164"/>
      <c r="W98" s="10164"/>
      <c r="X98" s="10164"/>
      <c r="Y98" s="10164"/>
      <c r="Z98" s="10164"/>
      <c r="AA98" s="10164"/>
      <c r="AB98" s="10164"/>
      <c r="AC98" s="10164"/>
      <c r="AD98" s="10164"/>
      <c r="AE98" s="10164"/>
      <c r="AF98" s="10164"/>
      <c r="AG98" s="10164"/>
      <c r="AH98" s="10164"/>
      <c r="AI98" s="10164"/>
      <c r="AJ98" s="10164"/>
      <c r="AK98" s="10164"/>
      <c r="AL98" s="10164"/>
      <c r="AM98" s="10164"/>
      <c r="AN98" s="10164"/>
      <c r="AO98" s="10164"/>
      <c r="AP98" s="10164"/>
      <c r="AQ98" s="10164"/>
      <c r="AR98" s="10164"/>
      <c r="AS98" s="10164"/>
      <c r="AT98" s="10164"/>
      <c r="AU98" s="10164"/>
      <c r="AV98" s="10164"/>
      <c r="AW98" s="10164"/>
      <c r="AX98" s="10164"/>
      <c r="AY98" s="10164"/>
      <c r="AZ98" s="10164"/>
      <c r="BA98" s="10164"/>
      <c r="BB98" s="10164"/>
      <c r="BC98" s="10164"/>
      <c r="BD98" s="10164"/>
      <c r="BE98" s="10164"/>
      <c r="BF98" s="10164"/>
      <c r="BG98" s="10164"/>
      <c r="BH98" s="10164"/>
      <c r="BI98" s="10164"/>
      <c r="BJ98" s="10164"/>
      <c r="BK98" s="10164"/>
      <c r="BL98" s="10164"/>
      <c r="BM98" s="10164"/>
      <c r="BN98" s="10164"/>
      <c r="BO98" s="1593"/>
      <c r="BQ98" s="1593"/>
      <c r="BR98" s="1863"/>
      <c r="BS98" s="1863"/>
      <c r="BT98" s="1593"/>
      <c r="BU98" s="1593"/>
      <c r="BV98" s="1593"/>
      <c r="BW98" s="1593"/>
      <c r="BX98" s="1863"/>
      <c r="BY98" s="1593"/>
      <c r="BZ98" s="1593"/>
      <c r="CA98" s="771"/>
      <c r="CB98" s="1593"/>
      <c r="CC98" s="1593"/>
      <c r="CD98" s="1593"/>
      <c r="CE98" s="1593"/>
      <c r="CF98" s="1593"/>
      <c r="CG98" s="1859"/>
      <c r="CH98" s="849"/>
      <c r="CI98" s="849"/>
      <c r="CJ98" s="849"/>
      <c r="CK98" s="849"/>
      <c r="CL98" s="1868">
        <v>11</v>
      </c>
    </row>
    <row s="12874" customFormat="1" customHeight="1" ht="11.549999999999999">
      <c r="A99" s="1214"/>
      <c r="B99" s="1214"/>
      <c r="C99" s="1214"/>
      <c r="D99" s="1214"/>
      <c r="E99" s="1214"/>
      <c r="F99" s="1863"/>
      <c r="G99" s="1863"/>
      <c r="H99" s="578"/>
      <c r="N99" s="4250"/>
      <c r="O99" s="4250"/>
      <c r="P99" s="4250"/>
      <c r="Q99" s="4250"/>
      <c r="R99" s="4250"/>
      <c r="S99" s="4250"/>
      <c r="T99" s="10164"/>
      <c r="U99" s="10164"/>
      <c r="V99" s="10164"/>
      <c r="W99" s="10164"/>
      <c r="X99" s="10164"/>
      <c r="Y99" s="10164"/>
      <c r="Z99" s="10164"/>
      <c r="AA99" s="10164"/>
      <c r="AB99" s="10164"/>
      <c r="AC99" s="10164"/>
      <c r="AD99" s="10164"/>
      <c r="AE99" s="10164"/>
      <c r="AF99" s="10164"/>
      <c r="AG99" s="10164"/>
      <c r="AH99" s="10164"/>
      <c r="AI99" s="10164"/>
      <c r="AJ99" s="10164"/>
      <c r="AK99" s="10164"/>
      <c r="AL99" s="10164"/>
      <c r="AM99" s="10164"/>
      <c r="AN99" s="10164"/>
      <c r="AO99" s="10164"/>
      <c r="AP99" s="10164"/>
      <c r="AQ99" s="10164"/>
      <c r="AR99" s="10164"/>
      <c r="AS99" s="10164"/>
      <c r="AT99" s="10164"/>
      <c r="AU99" s="10164"/>
      <c r="AV99" s="10164"/>
      <c r="AW99" s="10164"/>
      <c r="AX99" s="10164"/>
      <c r="AY99" s="10164"/>
      <c r="AZ99" s="10164"/>
      <c r="BA99" s="10164"/>
      <c r="BB99" s="10164"/>
      <c r="BC99" s="10164"/>
      <c r="BD99" s="10164"/>
      <c r="BE99" s="10164"/>
      <c r="BF99" s="10164"/>
      <c r="BG99" s="10164"/>
      <c r="BH99" s="10164"/>
      <c r="BI99" s="10164"/>
      <c r="BJ99" s="10164"/>
      <c r="BK99" s="10164"/>
      <c r="BL99" s="10164"/>
      <c r="BM99" s="10164"/>
      <c r="BN99" s="10164"/>
      <c r="BO99" s="1593"/>
      <c r="BQ99" s="1593"/>
      <c r="BR99" s="1863"/>
      <c r="BS99" s="1863"/>
      <c r="BT99" s="1593"/>
      <c r="BU99" s="1593"/>
      <c r="BV99" s="1593"/>
      <c r="BW99" s="1593"/>
      <c r="BX99" s="1863"/>
      <c r="BY99" s="1593"/>
      <c r="BZ99" s="1593"/>
      <c r="CA99" s="771"/>
      <c r="CB99" s="1593"/>
      <c r="CC99" s="1593"/>
      <c r="CD99" s="1593"/>
      <c r="CE99" s="1593"/>
      <c r="CF99" s="1593"/>
      <c r="CG99" s="1859"/>
      <c r="CH99" s="849"/>
      <c r="CI99" s="849"/>
      <c r="CJ99" s="849"/>
      <c r="CK99" s="849"/>
      <c r="CL99" s="1868">
        <v>11</v>
      </c>
    </row>
    <row s="12874" customFormat="1" customHeight="1" ht="11.549999999999999">
      <c r="A100" s="1214"/>
      <c r="B100" s="1214"/>
      <c r="C100" s="1214"/>
      <c r="D100" s="1214"/>
      <c r="E100" s="1214"/>
      <c r="F100" s="1863"/>
      <c r="G100" s="1863"/>
      <c r="H100" s="578"/>
      <c r="N100" s="4250"/>
      <c r="O100" s="4250"/>
      <c r="P100" s="4250"/>
      <c r="Q100" s="4250"/>
      <c r="R100" s="4250"/>
      <c r="S100" s="4250"/>
      <c r="T100" s="10164"/>
      <c r="U100" s="10164"/>
      <c r="V100" s="10164"/>
      <c r="W100" s="10164"/>
      <c r="X100" s="10164"/>
      <c r="Y100" s="10164"/>
      <c r="Z100" s="10164"/>
      <c r="AA100" s="10164"/>
      <c r="AB100" s="10164"/>
      <c r="AC100" s="10164"/>
      <c r="AD100" s="10164"/>
      <c r="AE100" s="10164"/>
      <c r="AF100" s="10164"/>
      <c r="AG100" s="10164"/>
      <c r="AH100" s="10164"/>
      <c r="AI100" s="10164"/>
      <c r="AJ100" s="10164"/>
      <c r="AK100" s="10164"/>
      <c r="AL100" s="10164"/>
      <c r="AM100" s="10164"/>
      <c r="AN100" s="10164"/>
      <c r="AO100" s="10164"/>
      <c r="AP100" s="10164"/>
      <c r="AQ100" s="10164"/>
      <c r="AR100" s="10164"/>
      <c r="AS100" s="10164"/>
      <c r="AT100" s="10164"/>
      <c r="AU100" s="10164"/>
      <c r="AV100" s="10164"/>
      <c r="AW100" s="10164"/>
      <c r="AX100" s="10164"/>
      <c r="AY100" s="10164"/>
      <c r="AZ100" s="10164"/>
      <c r="BA100" s="10164"/>
      <c r="BB100" s="10164"/>
      <c r="BC100" s="10164"/>
      <c r="BD100" s="10164"/>
      <c r="BE100" s="10164"/>
      <c r="BF100" s="10164"/>
      <c r="BG100" s="10164"/>
      <c r="BH100" s="10164"/>
      <c r="BI100" s="10164"/>
      <c r="BJ100" s="10164"/>
      <c r="BK100" s="10164"/>
      <c r="BL100" s="10164"/>
      <c r="BM100" s="10164"/>
      <c r="BN100" s="10164"/>
      <c r="BO100" s="1593"/>
      <c r="BQ100" s="1593"/>
      <c r="BR100" s="1863"/>
      <c r="BS100" s="1863"/>
      <c r="BT100" s="1593"/>
      <c r="BU100" s="1593"/>
      <c r="BV100" s="1593"/>
      <c r="BW100" s="1593"/>
      <c r="BX100" s="1863"/>
      <c r="BY100" s="1593"/>
      <c r="BZ100" s="1593"/>
      <c r="CA100" s="771"/>
      <c r="CB100" s="1593"/>
      <c r="CC100" s="1593"/>
      <c r="CD100" s="1593"/>
      <c r="CE100" s="1593"/>
      <c r="CF100" s="1593"/>
      <c r="CG100" s="1859"/>
      <c r="CH100" s="849"/>
      <c r="CI100" s="849"/>
      <c r="CJ100" s="849"/>
      <c r="CK100" s="849"/>
      <c r="CL100" s="1868">
        <v>11</v>
      </c>
    </row>
    <row s="12874" customFormat="1" customHeight="1" ht="11.549999999999999">
      <c r="A101" s="1214"/>
      <c r="B101" s="1214"/>
      <c r="C101" s="1214"/>
      <c r="D101" s="1214"/>
      <c r="E101" s="1214"/>
      <c r="F101" s="1863"/>
      <c r="G101" s="1863"/>
      <c r="H101" s="578"/>
      <c r="N101" s="4250"/>
      <c r="O101" s="4250"/>
      <c r="P101" s="4250"/>
      <c r="Q101" s="4250"/>
      <c r="R101" s="4250"/>
      <c r="S101" s="4250"/>
      <c r="T101" s="10164"/>
      <c r="U101" s="10164"/>
      <c r="V101" s="10164"/>
      <c r="W101" s="10164"/>
      <c r="X101" s="10164"/>
      <c r="Y101" s="10164"/>
      <c r="Z101" s="10164"/>
      <c r="AA101" s="10164"/>
      <c r="AB101" s="10164"/>
      <c r="AC101" s="10164"/>
      <c r="AD101" s="10164"/>
      <c r="AE101" s="10164"/>
      <c r="AF101" s="10164"/>
      <c r="AG101" s="10164"/>
      <c r="AH101" s="10164"/>
      <c r="AI101" s="10164"/>
      <c r="AJ101" s="10164"/>
      <c r="AK101" s="10164"/>
      <c r="AL101" s="10164"/>
      <c r="AM101" s="10164"/>
      <c r="AN101" s="10164"/>
      <c r="AO101" s="10164"/>
      <c r="AP101" s="10164"/>
      <c r="AQ101" s="10164"/>
      <c r="AR101" s="10164"/>
      <c r="AS101" s="10164"/>
      <c r="AT101" s="10164"/>
      <c r="AU101" s="10164"/>
      <c r="AV101" s="10164"/>
      <c r="AW101" s="10164"/>
      <c r="AX101" s="10164"/>
      <c r="AY101" s="10164"/>
      <c r="AZ101" s="10164"/>
      <c r="BA101" s="10164"/>
      <c r="BB101" s="10164"/>
      <c r="BC101" s="10164"/>
      <c r="BD101" s="10164"/>
      <c r="BE101" s="10164"/>
      <c r="BF101" s="10164"/>
      <c r="BG101" s="10164"/>
      <c r="BH101" s="10164"/>
      <c r="BI101" s="10164"/>
      <c r="BJ101" s="10164"/>
      <c r="BK101" s="10164"/>
      <c r="BL101" s="10164"/>
      <c r="BM101" s="10164"/>
      <c r="BN101" s="10164"/>
      <c r="BO101" s="1593"/>
      <c r="BQ101" s="1593"/>
      <c r="BR101" s="1863"/>
      <c r="BS101" s="1863"/>
      <c r="BT101" s="1593"/>
      <c r="BU101" s="1593"/>
      <c r="BV101" s="1593"/>
      <c r="BW101" s="1593"/>
      <c r="BX101" s="1863"/>
      <c r="BY101" s="1593"/>
      <c r="BZ101" s="1593"/>
      <c r="CA101" s="771"/>
      <c r="CB101" s="1593"/>
      <c r="CC101" s="1593"/>
      <c r="CD101" s="1593"/>
      <c r="CE101" s="1593"/>
      <c r="CF101" s="1593"/>
      <c r="CG101" s="1859"/>
      <c r="CH101" s="849"/>
      <c r="CI101" s="849"/>
      <c r="CJ101" s="849"/>
      <c r="CK101" s="849"/>
      <c r="CL101" s="1868">
        <v>11</v>
      </c>
    </row>
    <row s="12874" customFormat="1" customHeight="1" ht="11.549999999999999">
      <c r="A102" s="1214"/>
      <c r="B102" s="1214"/>
      <c r="C102" s="1214"/>
      <c r="D102" s="1214"/>
      <c r="E102" s="1214"/>
      <c r="F102" s="1863"/>
      <c r="G102" s="1863"/>
      <c r="H102" s="578"/>
      <c r="N102" s="4250"/>
      <c r="O102" s="4250"/>
      <c r="P102" s="4250"/>
      <c r="Q102" s="4250"/>
      <c r="R102" s="4250"/>
      <c r="S102" s="4250"/>
      <c r="T102" s="10164"/>
      <c r="U102" s="10164"/>
      <c r="V102" s="10164"/>
      <c r="W102" s="10164"/>
      <c r="X102" s="10164"/>
      <c r="Y102" s="10164"/>
      <c r="Z102" s="10164"/>
      <c r="AA102" s="10164"/>
      <c r="AB102" s="10164"/>
      <c r="AC102" s="10164"/>
      <c r="AD102" s="10164"/>
      <c r="AE102" s="10164"/>
      <c r="AF102" s="10164"/>
      <c r="AG102" s="10164"/>
      <c r="AH102" s="10164"/>
      <c r="AI102" s="10164"/>
      <c r="AJ102" s="10164"/>
      <c r="AK102" s="10164"/>
      <c r="AL102" s="10164"/>
      <c r="AM102" s="10164"/>
      <c r="AN102" s="10164"/>
      <c r="AO102" s="10164"/>
      <c r="AP102" s="10164"/>
      <c r="AQ102" s="10164"/>
      <c r="AR102" s="10164"/>
      <c r="AS102" s="10164"/>
      <c r="AT102" s="10164"/>
      <c r="AU102" s="10164"/>
      <c r="AV102" s="10164"/>
      <c r="AW102" s="10164"/>
      <c r="AX102" s="10164"/>
      <c r="AY102" s="10164"/>
      <c r="AZ102" s="10164"/>
      <c r="BA102" s="10164"/>
      <c r="BB102" s="10164"/>
      <c r="BC102" s="10164"/>
      <c r="BD102" s="10164"/>
      <c r="BE102" s="10164"/>
      <c r="BF102" s="10164"/>
      <c r="BG102" s="10164"/>
      <c r="BH102" s="10164"/>
      <c r="BI102" s="10164"/>
      <c r="BJ102" s="10164"/>
      <c r="BK102" s="10164"/>
      <c r="BL102" s="10164"/>
      <c r="BM102" s="10164"/>
      <c r="BN102" s="10164"/>
      <c r="BO102" s="1593"/>
      <c r="BQ102" s="1593"/>
      <c r="BR102" s="1863"/>
      <c r="BS102" s="1863"/>
      <c r="BT102" s="1593"/>
      <c r="BU102" s="1593"/>
      <c r="BV102" s="1593"/>
      <c r="BW102" s="1593"/>
      <c r="BX102" s="1863"/>
      <c r="BY102" s="1593"/>
      <c r="BZ102" s="1593"/>
      <c r="CA102" s="771"/>
      <c r="CB102" s="1593"/>
      <c r="CC102" s="1593"/>
      <c r="CD102" s="1593"/>
      <c r="CE102" s="1593"/>
      <c r="CF102" s="1593"/>
      <c r="CG102" s="1859"/>
      <c r="CH102" s="849"/>
      <c r="CI102" s="849"/>
      <c r="CJ102" s="849"/>
      <c r="CK102" s="849"/>
      <c r="CL102" s="1868">
        <v>11</v>
      </c>
    </row>
    <row s="12874" customFormat="1" customHeight="1" ht="11.549999999999999">
      <c r="A103" s="1214"/>
      <c r="B103" s="1214"/>
      <c r="C103" s="1214"/>
      <c r="D103" s="1214"/>
      <c r="E103" s="1214"/>
      <c r="F103" s="1863"/>
      <c r="G103" s="1863"/>
      <c r="H103" s="578"/>
      <c r="N103" s="4250"/>
      <c r="O103" s="4250"/>
      <c r="P103" s="4250"/>
      <c r="Q103" s="4250"/>
      <c r="R103" s="4250"/>
      <c r="S103" s="4250"/>
      <c r="T103" s="10164"/>
      <c r="U103" s="10164"/>
      <c r="V103" s="10164"/>
      <c r="W103" s="10164"/>
      <c r="X103" s="10164"/>
      <c r="Y103" s="10164"/>
      <c r="Z103" s="10164"/>
      <c r="AA103" s="10164"/>
      <c r="AB103" s="10164"/>
      <c r="AC103" s="10164"/>
      <c r="AD103" s="10164"/>
      <c r="AE103" s="10164"/>
      <c r="AF103" s="10164"/>
      <c r="AG103" s="10164"/>
      <c r="AH103" s="10164"/>
      <c r="AI103" s="10164"/>
      <c r="AJ103" s="10164"/>
      <c r="AK103" s="10164"/>
      <c r="AL103" s="10164"/>
      <c r="AM103" s="10164"/>
      <c r="AN103" s="10164"/>
      <c r="AO103" s="10164"/>
      <c r="AP103" s="10164"/>
      <c r="AQ103" s="10164"/>
      <c r="AR103" s="10164"/>
      <c r="AS103" s="10164"/>
      <c r="AT103" s="10164"/>
      <c r="AU103" s="10164"/>
      <c r="AV103" s="10164"/>
      <c r="AW103" s="10164"/>
      <c r="AX103" s="10164"/>
      <c r="AY103" s="10164"/>
      <c r="AZ103" s="10164"/>
      <c r="BA103" s="10164"/>
      <c r="BB103" s="10164"/>
      <c r="BC103" s="10164"/>
      <c r="BD103" s="10164"/>
      <c r="BE103" s="10164"/>
      <c r="BF103" s="10164"/>
      <c r="BG103" s="10164"/>
      <c r="BH103" s="10164"/>
      <c r="BI103" s="10164"/>
      <c r="BJ103" s="10164"/>
      <c r="BK103" s="10164"/>
      <c r="BL103" s="10164"/>
      <c r="BM103" s="10164"/>
      <c r="BN103" s="10164"/>
      <c r="BO103" s="1593"/>
      <c r="BQ103" s="1593"/>
      <c r="BR103" s="1863"/>
      <c r="BS103" s="1863"/>
      <c r="BT103" s="1593"/>
      <c r="BU103" s="1593"/>
      <c r="BV103" s="1593"/>
      <c r="BW103" s="1593"/>
      <c r="BX103" s="1863"/>
      <c r="BY103" s="1593"/>
      <c r="BZ103" s="1593"/>
      <c r="CA103" s="771"/>
      <c r="CB103" s="1593"/>
      <c r="CC103" s="1593"/>
      <c r="CD103" s="1593"/>
      <c r="CE103" s="1593"/>
      <c r="CF103" s="1593"/>
      <c r="CG103" s="1859"/>
      <c r="CH103" s="849"/>
      <c r="CI103" s="849"/>
      <c r="CJ103" s="849"/>
      <c r="CK103" s="849"/>
      <c r="CL103" s="1868">
        <v>11</v>
      </c>
    </row>
    <row s="12874" customFormat="1" customHeight="1" ht="11.549999999999999">
      <c r="A104" s="1214"/>
      <c r="B104" s="1214"/>
      <c r="C104" s="1214"/>
      <c r="D104" s="1214"/>
      <c r="E104" s="1214"/>
      <c r="F104" s="1863"/>
      <c r="G104" s="1863"/>
      <c r="H104" s="578"/>
      <c r="N104" s="4250"/>
      <c r="O104" s="4250"/>
      <c r="P104" s="4250"/>
      <c r="Q104" s="4250"/>
      <c r="R104" s="4250"/>
      <c r="S104" s="4250"/>
      <c r="T104" s="10164"/>
      <c r="U104" s="10164"/>
      <c r="V104" s="10164"/>
      <c r="W104" s="10164"/>
      <c r="X104" s="10164"/>
      <c r="Y104" s="10164"/>
      <c r="Z104" s="10164"/>
      <c r="AA104" s="10164"/>
      <c r="AB104" s="10164"/>
      <c r="AC104" s="10164"/>
      <c r="AD104" s="10164"/>
      <c r="AE104" s="10164"/>
      <c r="AF104" s="10164"/>
      <c r="AG104" s="10164"/>
      <c r="AH104" s="10164"/>
      <c r="AI104" s="10164"/>
      <c r="AJ104" s="10164"/>
      <c r="AK104" s="10164"/>
      <c r="AL104" s="10164"/>
      <c r="AM104" s="10164"/>
      <c r="AN104" s="10164"/>
      <c r="AO104" s="10164"/>
      <c r="AP104" s="10164"/>
      <c r="AQ104" s="10164"/>
      <c r="AR104" s="10164"/>
      <c r="AS104" s="10164"/>
      <c r="AT104" s="10164"/>
      <c r="AU104" s="10164"/>
      <c r="AV104" s="10164"/>
      <c r="AW104" s="10164"/>
      <c r="AX104" s="10164"/>
      <c r="AY104" s="10164"/>
      <c r="AZ104" s="10164"/>
      <c r="BA104" s="10164"/>
      <c r="BB104" s="10164"/>
      <c r="BC104" s="10164"/>
      <c r="BD104" s="10164"/>
      <c r="BE104" s="10164"/>
      <c r="BF104" s="10164"/>
      <c r="BG104" s="10164"/>
      <c r="BH104" s="10164"/>
      <c r="BI104" s="10164"/>
      <c r="BJ104" s="10164"/>
      <c r="BK104" s="10164"/>
      <c r="BL104" s="10164"/>
      <c r="BM104" s="10164"/>
      <c r="BN104" s="10164"/>
      <c r="BO104" s="1593"/>
      <c r="BQ104" s="1593"/>
      <c r="BR104" s="1863"/>
      <c r="BS104" s="1863"/>
      <c r="BT104" s="1593"/>
      <c r="BU104" s="1593"/>
      <c r="BV104" s="1593"/>
      <c r="BW104" s="1593"/>
      <c r="BX104" s="1863"/>
      <c r="BY104" s="1593"/>
      <c r="BZ104" s="1593"/>
      <c r="CA104" s="771"/>
      <c r="CB104" s="1593"/>
      <c r="CC104" s="1593"/>
      <c r="CD104" s="1593"/>
      <c r="CE104" s="1593"/>
      <c r="CF104" s="1593"/>
      <c r="CG104" s="1859"/>
      <c r="CH104" s="849"/>
      <c r="CI104" s="849"/>
      <c r="CJ104" s="849"/>
      <c r="CK104" s="849"/>
      <c r="CL104" s="1868">
        <v>11</v>
      </c>
    </row>
    <row s="12874" customFormat="1" customHeight="1" ht="11.549999999999999">
      <c r="A105" s="1214"/>
      <c r="B105" s="1214"/>
      <c r="C105" s="1214"/>
      <c r="D105" s="1214"/>
      <c r="E105" s="1214"/>
      <c r="F105" s="1863"/>
      <c r="G105" s="1863"/>
      <c r="H105" s="578"/>
      <c r="N105" s="4250"/>
      <c r="O105" s="4250"/>
      <c r="P105" s="4250"/>
      <c r="Q105" s="4250"/>
      <c r="R105" s="4250"/>
      <c r="S105" s="4250"/>
      <c r="T105" s="10164"/>
      <c r="U105" s="10164"/>
      <c r="V105" s="10164"/>
      <c r="W105" s="10164"/>
      <c r="X105" s="10164"/>
      <c r="Y105" s="10164"/>
      <c r="Z105" s="10164"/>
      <c r="AA105" s="10164"/>
      <c r="AB105" s="10164"/>
      <c r="AC105" s="10164"/>
      <c r="AD105" s="10164"/>
      <c r="AE105" s="10164"/>
      <c r="AF105" s="10164"/>
      <c r="AG105" s="10164"/>
      <c r="AH105" s="10164"/>
      <c r="AI105" s="10164"/>
      <c r="AJ105" s="10164"/>
      <c r="AK105" s="10164"/>
      <c r="AL105" s="10164"/>
      <c r="AM105" s="10164"/>
      <c r="AN105" s="10164"/>
      <c r="AO105" s="10164"/>
      <c r="AP105" s="10164"/>
      <c r="AQ105" s="10164"/>
      <c r="AR105" s="10164"/>
      <c r="AS105" s="10164"/>
      <c r="AT105" s="10164"/>
      <c r="AU105" s="10164"/>
      <c r="AV105" s="10164"/>
      <c r="AW105" s="10164"/>
      <c r="AX105" s="10164"/>
      <c r="AY105" s="10164"/>
      <c r="AZ105" s="10164"/>
      <c r="BA105" s="10164"/>
      <c r="BB105" s="10164"/>
      <c r="BC105" s="10164"/>
      <c r="BD105" s="10164"/>
      <c r="BE105" s="10164"/>
      <c r="BF105" s="10164"/>
      <c r="BG105" s="10164"/>
      <c r="BH105" s="10164"/>
      <c r="BI105" s="10164"/>
      <c r="BJ105" s="10164"/>
      <c r="BK105" s="10164"/>
      <c r="BL105" s="10164"/>
      <c r="BM105" s="10164"/>
      <c r="BN105" s="10164"/>
      <c r="BO105" s="1593"/>
      <c r="BQ105" s="1593"/>
      <c r="BR105" s="1863"/>
      <c r="BS105" s="1863"/>
      <c r="BT105" s="1593"/>
      <c r="BU105" s="1593"/>
      <c r="BV105" s="1593"/>
      <c r="BW105" s="1593"/>
      <c r="BX105" s="1863"/>
      <c r="BY105" s="1593"/>
      <c r="BZ105" s="1593"/>
      <c r="CA105" s="771"/>
      <c r="CB105" s="1593"/>
      <c r="CC105" s="1593"/>
      <c r="CD105" s="1593"/>
      <c r="CE105" s="1593"/>
      <c r="CF105" s="1593"/>
      <c r="CG105" s="1859"/>
      <c r="CH105" s="849"/>
      <c r="CI105" s="849"/>
      <c r="CJ105" s="849"/>
      <c r="CK105" s="849"/>
      <c r="CL105" s="1868">
        <v>11</v>
      </c>
    </row>
    <row s="12874" customFormat="1" customHeight="1" ht="11.549999999999999">
      <c r="A106" s="1214"/>
      <c r="B106" s="1214"/>
      <c r="C106" s="1214"/>
      <c r="D106" s="1214"/>
      <c r="E106" s="1214"/>
      <c r="F106" s="1863"/>
      <c r="G106" s="1863"/>
      <c r="H106" s="578"/>
      <c r="N106" s="4250"/>
      <c r="O106" s="4250"/>
      <c r="P106" s="4250"/>
      <c r="Q106" s="4250"/>
      <c r="R106" s="4250"/>
      <c r="S106" s="4250"/>
      <c r="T106" s="10164"/>
      <c r="U106" s="10164"/>
      <c r="V106" s="10164"/>
      <c r="W106" s="10164"/>
      <c r="X106" s="10164"/>
      <c r="Y106" s="10164"/>
      <c r="Z106" s="10164"/>
      <c r="AA106" s="10164"/>
      <c r="AB106" s="10164"/>
      <c r="AC106" s="10164"/>
      <c r="AD106" s="10164"/>
      <c r="AE106" s="10164"/>
      <c r="AF106" s="10164"/>
      <c r="AG106" s="10164"/>
      <c r="AH106" s="10164"/>
      <c r="AI106" s="10164"/>
      <c r="AJ106" s="10164"/>
      <c r="AK106" s="10164"/>
      <c r="AL106" s="10164"/>
      <c r="AM106" s="10164"/>
      <c r="AN106" s="10164"/>
      <c r="AO106" s="10164"/>
      <c r="AP106" s="10164"/>
      <c r="AQ106" s="10164"/>
      <c r="AR106" s="10164"/>
      <c r="AS106" s="10164"/>
      <c r="AT106" s="10164"/>
      <c r="AU106" s="10164"/>
      <c r="AV106" s="10164"/>
      <c r="AW106" s="10164"/>
      <c r="AX106" s="10164"/>
      <c r="AY106" s="10164"/>
      <c r="AZ106" s="10164"/>
      <c r="BA106" s="10164"/>
      <c r="BB106" s="10164"/>
      <c r="BC106" s="10164"/>
      <c r="BD106" s="10164"/>
      <c r="BE106" s="10164"/>
      <c r="BF106" s="10164"/>
      <c r="BG106" s="10164"/>
      <c r="BH106" s="10164"/>
      <c r="BI106" s="10164"/>
      <c r="BJ106" s="10164"/>
      <c r="BK106" s="10164"/>
      <c r="BL106" s="10164"/>
      <c r="BM106" s="10164"/>
      <c r="BN106" s="10164"/>
      <c r="BO106" s="1593"/>
      <c r="BQ106" s="1593"/>
      <c r="BR106" s="1863"/>
      <c r="BS106" s="1863"/>
      <c r="BT106" s="1593"/>
      <c r="BU106" s="1593"/>
      <c r="BV106" s="1593"/>
      <c r="BW106" s="1593"/>
      <c r="BX106" s="1863"/>
      <c r="BY106" s="1593"/>
      <c r="BZ106" s="1593"/>
      <c r="CA106" s="771"/>
      <c r="CB106" s="1593"/>
      <c r="CC106" s="1593"/>
      <c r="CD106" s="1593"/>
      <c r="CE106" s="1593"/>
      <c r="CF106" s="1593"/>
      <c r="CG106" s="1859"/>
      <c r="CH106" s="849"/>
      <c r="CI106" s="849"/>
      <c r="CJ106" s="849"/>
      <c r="CK106" s="849"/>
      <c r="CL106" s="1868">
        <v>11</v>
      </c>
    </row>
    <row s="12874" customFormat="1" customHeight="1" ht="11.549999999999999">
      <c r="A107" s="1214"/>
      <c r="B107" s="1214"/>
      <c r="C107" s="1214"/>
      <c r="D107" s="1214"/>
      <c r="E107" s="1214"/>
      <c r="F107" s="1863"/>
      <c r="G107" s="1863"/>
      <c r="H107" s="578"/>
      <c r="N107" s="4250"/>
      <c r="O107" s="4250"/>
      <c r="P107" s="4250"/>
      <c r="Q107" s="4250"/>
      <c r="R107" s="4250"/>
      <c r="S107" s="4250"/>
      <c r="T107" s="10164"/>
      <c r="U107" s="10164"/>
      <c r="V107" s="10164"/>
      <c r="W107" s="10164"/>
      <c r="X107" s="10164"/>
      <c r="Y107" s="10164"/>
      <c r="Z107" s="10164"/>
      <c r="AA107" s="10164"/>
      <c r="AB107" s="10164"/>
      <c r="AC107" s="10164"/>
      <c r="AD107" s="10164"/>
      <c r="AE107" s="10164"/>
      <c r="AF107" s="10164"/>
      <c r="AG107" s="10164"/>
      <c r="AH107" s="10164"/>
      <c r="AI107" s="10164"/>
      <c r="AJ107" s="10164"/>
      <c r="AK107" s="10164"/>
      <c r="AL107" s="10164"/>
      <c r="AM107" s="10164"/>
      <c r="AN107" s="10164"/>
      <c r="AO107" s="10164"/>
      <c r="AP107" s="10164"/>
      <c r="AQ107" s="10164"/>
      <c r="AR107" s="10164"/>
      <c r="AS107" s="10164"/>
      <c r="AT107" s="10164"/>
      <c r="AU107" s="10164"/>
      <c r="AV107" s="10164"/>
      <c r="AW107" s="10164"/>
      <c r="AX107" s="10164"/>
      <c r="AY107" s="10164"/>
      <c r="AZ107" s="10164"/>
      <c r="BA107" s="10164"/>
      <c r="BB107" s="10164"/>
      <c r="BC107" s="10164"/>
      <c r="BD107" s="10164"/>
      <c r="BE107" s="10164"/>
      <c r="BF107" s="10164"/>
      <c r="BG107" s="10164"/>
      <c r="BH107" s="10164"/>
      <c r="BI107" s="10164"/>
      <c r="BJ107" s="10164"/>
      <c r="BK107" s="10164"/>
      <c r="BL107" s="10164"/>
      <c r="BM107" s="10164"/>
      <c r="BN107" s="10164"/>
      <c r="BO107" s="1593"/>
      <c r="BQ107" s="1593"/>
      <c r="BR107" s="1863"/>
      <c r="BS107" s="1863"/>
      <c r="BT107" s="1593"/>
      <c r="BU107" s="1593"/>
      <c r="BV107" s="1593"/>
      <c r="BW107" s="1593"/>
      <c r="BX107" s="1863"/>
      <c r="BY107" s="1593"/>
      <c r="BZ107" s="1593"/>
      <c r="CA107" s="771"/>
      <c r="CB107" s="1593"/>
      <c r="CC107" s="1593"/>
      <c r="CD107" s="1593"/>
      <c r="CE107" s="1593"/>
      <c r="CF107" s="1593"/>
      <c r="CG107" s="1859"/>
      <c r="CH107" s="849"/>
      <c r="CI107" s="849"/>
      <c r="CJ107" s="849"/>
      <c r="CK107" s="849"/>
      <c r="CL107" s="1868">
        <v>11</v>
      </c>
    </row>
    <row s="12874" customFormat="1" customHeight="1" ht="11.549999999999999">
      <c r="A108" s="1214"/>
      <c r="B108" s="1214"/>
      <c r="C108" s="1214"/>
      <c r="D108" s="1214"/>
      <c r="E108" s="1214"/>
      <c r="F108" s="1863"/>
      <c r="G108" s="1863"/>
      <c r="H108" s="578"/>
      <c r="N108" s="4250"/>
      <c r="O108" s="4250"/>
      <c r="P108" s="4250"/>
      <c r="Q108" s="4250"/>
      <c r="R108" s="4250"/>
      <c r="S108" s="4250"/>
      <c r="T108" s="10164"/>
      <c r="U108" s="10164"/>
      <c r="V108" s="10164"/>
      <c r="W108" s="10164"/>
      <c r="X108" s="10164"/>
      <c r="Y108" s="10164"/>
      <c r="Z108" s="10164"/>
      <c r="AA108" s="10164"/>
      <c r="AB108" s="10164"/>
      <c r="AC108" s="10164"/>
      <c r="AD108" s="10164"/>
      <c r="AE108" s="10164"/>
      <c r="AF108" s="10164"/>
      <c r="AG108" s="10164"/>
      <c r="AH108" s="10164"/>
      <c r="AI108" s="10164"/>
      <c r="AJ108" s="10164"/>
      <c r="AK108" s="10164"/>
      <c r="AL108" s="10164"/>
      <c r="AM108" s="10164"/>
      <c r="AN108" s="10164"/>
      <c r="AO108" s="10164"/>
      <c r="AP108" s="10164"/>
      <c r="AQ108" s="10164"/>
      <c r="AR108" s="10164"/>
      <c r="AS108" s="10164"/>
      <c r="AT108" s="10164"/>
      <c r="AU108" s="10164"/>
      <c r="AV108" s="10164"/>
      <c r="AW108" s="10164"/>
      <c r="AX108" s="10164"/>
      <c r="AY108" s="10164"/>
      <c r="AZ108" s="10164"/>
      <c r="BA108" s="10164"/>
      <c r="BB108" s="10164"/>
      <c r="BC108" s="10164"/>
      <c r="BD108" s="10164"/>
      <c r="BE108" s="10164"/>
      <c r="BF108" s="10164"/>
      <c r="BG108" s="10164"/>
      <c r="BH108" s="10164"/>
      <c r="BI108" s="10164"/>
      <c r="BJ108" s="10164"/>
      <c r="BK108" s="10164"/>
      <c r="BL108" s="10164"/>
      <c r="BM108" s="10164"/>
      <c r="BN108" s="10164"/>
      <c r="BO108" s="1593"/>
      <c r="BQ108" s="1593"/>
      <c r="BR108" s="1863"/>
      <c r="BS108" s="1863"/>
      <c r="BT108" s="1593"/>
      <c r="BU108" s="1593"/>
      <c r="BV108" s="1593"/>
      <c r="BW108" s="1593"/>
      <c r="BX108" s="1863"/>
      <c r="BY108" s="1593"/>
      <c r="BZ108" s="1593"/>
      <c r="CA108" s="771"/>
      <c r="CB108" s="1593"/>
      <c r="CC108" s="1593"/>
      <c r="CD108" s="1593"/>
      <c r="CE108" s="1593"/>
      <c r="CF108" s="1593"/>
      <c r="CG108" s="1859"/>
      <c r="CH108" s="849"/>
      <c r="CI108" s="849"/>
      <c r="CJ108" s="849"/>
      <c r="CK108" s="849"/>
      <c r="CL108" s="1868">
        <v>11</v>
      </c>
    </row>
    <row s="12874" customFormat="1" customHeight="1" ht="11.549999999999999">
      <c r="A109" s="1214"/>
      <c r="B109" s="1214"/>
      <c r="C109" s="1214"/>
      <c r="D109" s="1214"/>
      <c r="E109" s="1214"/>
      <c r="F109" s="1863"/>
      <c r="G109" s="1863"/>
      <c r="H109" s="578"/>
      <c r="N109" s="4250"/>
      <c r="O109" s="4250"/>
      <c r="P109" s="4250"/>
      <c r="Q109" s="4250"/>
      <c r="R109" s="4250"/>
      <c r="S109" s="4250"/>
      <c r="T109" s="10164"/>
      <c r="U109" s="10164"/>
      <c r="V109" s="10164"/>
      <c r="W109" s="10164"/>
      <c r="X109" s="10164"/>
      <c r="Y109" s="10164"/>
      <c r="Z109" s="10164"/>
      <c r="AA109" s="10164"/>
      <c r="AB109" s="10164"/>
      <c r="AC109" s="10164"/>
      <c r="AD109" s="10164"/>
      <c r="AE109" s="10164"/>
      <c r="AF109" s="10164"/>
      <c r="AG109" s="10164"/>
      <c r="AH109" s="10164"/>
      <c r="AI109" s="10164"/>
      <c r="AJ109" s="10164"/>
      <c r="AK109" s="10164"/>
      <c r="AL109" s="10164"/>
      <c r="AM109" s="10164"/>
      <c r="AN109" s="10164"/>
      <c r="AO109" s="10164"/>
      <c r="AP109" s="10164"/>
      <c r="AQ109" s="10164"/>
      <c r="AR109" s="10164"/>
      <c r="AS109" s="10164"/>
      <c r="AT109" s="10164"/>
      <c r="AU109" s="10164"/>
      <c r="AV109" s="10164"/>
      <c r="AW109" s="10164"/>
      <c r="AX109" s="10164"/>
      <c r="AY109" s="10164"/>
      <c r="AZ109" s="10164"/>
      <c r="BA109" s="10164"/>
      <c r="BB109" s="10164"/>
      <c r="BC109" s="10164"/>
      <c r="BD109" s="10164"/>
      <c r="BE109" s="10164"/>
      <c r="BF109" s="10164"/>
      <c r="BG109" s="10164"/>
      <c r="BH109" s="10164"/>
      <c r="BI109" s="10164"/>
      <c r="BJ109" s="10164"/>
      <c r="BK109" s="10164"/>
      <c r="BL109" s="10164"/>
      <c r="BM109" s="10164"/>
      <c r="BN109" s="10164"/>
      <c r="BO109" s="1593"/>
      <c r="BQ109" s="1593"/>
      <c r="BR109" s="1863"/>
      <c r="BS109" s="1863"/>
      <c r="BT109" s="1593"/>
      <c r="BU109" s="1593"/>
      <c r="BV109" s="1593"/>
      <c r="BW109" s="1593"/>
      <c r="BX109" s="1863"/>
      <c r="BY109" s="1593"/>
      <c r="BZ109" s="1593"/>
      <c r="CA109" s="771"/>
      <c r="CB109" s="1593"/>
      <c r="CC109" s="1593"/>
      <c r="CD109" s="1593"/>
      <c r="CE109" s="1593"/>
      <c r="CF109" s="1593"/>
      <c r="CG109" s="1859"/>
      <c r="CH109" s="849"/>
      <c r="CI109" s="849"/>
      <c r="CJ109" s="849"/>
      <c r="CK109" s="849"/>
      <c r="CL109" s="1868">
        <v>11</v>
      </c>
    </row>
    <row s="12874" customFormat="1" customHeight="1" ht="11.549999999999999">
      <c r="A110" s="1214"/>
      <c r="B110" s="1214"/>
      <c r="C110" s="1214"/>
      <c r="D110" s="1214"/>
      <c r="E110" s="1214"/>
      <c r="F110" s="1863"/>
      <c r="G110" s="1863"/>
      <c r="H110" s="578"/>
      <c r="N110" s="4250"/>
      <c r="O110" s="4250"/>
      <c r="P110" s="4250"/>
      <c r="Q110" s="4250"/>
      <c r="R110" s="4250"/>
      <c r="S110" s="4250"/>
      <c r="T110" s="10164"/>
      <c r="U110" s="10164"/>
      <c r="V110" s="10164"/>
      <c r="W110" s="10164"/>
      <c r="X110" s="10164"/>
      <c r="Y110" s="10164"/>
      <c r="Z110" s="10164"/>
      <c r="AA110" s="10164"/>
      <c r="AB110" s="10164"/>
      <c r="AC110" s="10164"/>
      <c r="AD110" s="10164"/>
      <c r="AE110" s="10164"/>
      <c r="AF110" s="10164"/>
      <c r="AG110" s="10164"/>
      <c r="AH110" s="10164"/>
      <c r="AI110" s="10164"/>
      <c r="AJ110" s="10164"/>
      <c r="AK110" s="10164"/>
      <c r="AL110" s="10164"/>
      <c r="AM110" s="10164"/>
      <c r="AN110" s="10164"/>
      <c r="AO110" s="10164"/>
      <c r="AP110" s="10164"/>
      <c r="AQ110" s="10164"/>
      <c r="AR110" s="10164"/>
      <c r="AS110" s="10164"/>
      <c r="AT110" s="10164"/>
      <c r="AU110" s="10164"/>
      <c r="AV110" s="10164"/>
      <c r="AW110" s="10164"/>
      <c r="AX110" s="10164"/>
      <c r="AY110" s="10164"/>
      <c r="AZ110" s="10164"/>
      <c r="BA110" s="10164"/>
      <c r="BB110" s="10164"/>
      <c r="BC110" s="10164"/>
      <c r="BD110" s="10164"/>
      <c r="BE110" s="10164"/>
      <c r="BF110" s="10164"/>
      <c r="BG110" s="10164"/>
      <c r="BH110" s="10164"/>
      <c r="BI110" s="10164"/>
      <c r="BJ110" s="10164"/>
      <c r="BK110" s="10164"/>
      <c r="BL110" s="10164"/>
      <c r="BM110" s="10164"/>
      <c r="BN110" s="10164"/>
      <c r="BO110" s="1593"/>
      <c r="BQ110" s="1593"/>
      <c r="BR110" s="1863"/>
      <c r="BS110" s="1863"/>
      <c r="BT110" s="1593"/>
      <c r="BU110" s="1593"/>
      <c r="BV110" s="1593"/>
      <c r="BW110" s="1593"/>
      <c r="BX110" s="1863"/>
      <c r="BY110" s="1593"/>
      <c r="BZ110" s="1593"/>
      <c r="CA110" s="771"/>
      <c r="CB110" s="1593"/>
      <c r="CC110" s="1593"/>
      <c r="CD110" s="1593"/>
      <c r="CE110" s="1593"/>
      <c r="CF110" s="1593"/>
      <c r="CG110" s="1859"/>
      <c r="CH110" s="849"/>
      <c r="CI110" s="849"/>
      <c r="CJ110" s="849"/>
      <c r="CK110" s="849"/>
      <c r="CL110" s="1868">
        <v>11</v>
      </c>
    </row>
    <row s="12874" customFormat="1" customHeight="1" ht="11.549999999999999">
      <c r="A111" s="1214"/>
      <c r="B111" s="1214"/>
      <c r="C111" s="1214"/>
      <c r="D111" s="1214"/>
      <c r="E111" s="1214"/>
      <c r="F111" s="1863"/>
      <c r="G111" s="1863"/>
      <c r="H111" s="578"/>
      <c r="N111" s="4250"/>
      <c r="O111" s="4250"/>
      <c r="P111" s="4250"/>
      <c r="Q111" s="4250"/>
      <c r="R111" s="4250"/>
      <c r="S111" s="4250"/>
      <c r="T111" s="10164"/>
      <c r="U111" s="10164"/>
      <c r="V111" s="10164"/>
      <c r="W111" s="10164"/>
      <c r="X111" s="10164"/>
      <c r="Y111" s="10164"/>
      <c r="Z111" s="10164"/>
      <c r="AA111" s="10164"/>
      <c r="AB111" s="10164"/>
      <c r="AC111" s="10164"/>
      <c r="AD111" s="10164"/>
      <c r="AE111" s="10164"/>
      <c r="AF111" s="10164"/>
      <c r="AG111" s="10164"/>
      <c r="AH111" s="10164"/>
      <c r="AI111" s="10164"/>
      <c r="AJ111" s="10164"/>
      <c r="AK111" s="10164"/>
      <c r="AL111" s="10164"/>
      <c r="AM111" s="10164"/>
      <c r="AN111" s="10164"/>
      <c r="AO111" s="10164"/>
      <c r="AP111" s="10164"/>
      <c r="AQ111" s="10164"/>
      <c r="AR111" s="10164"/>
      <c r="AS111" s="10164"/>
      <c r="AT111" s="10164"/>
      <c r="AU111" s="10164"/>
      <c r="AV111" s="10164"/>
      <c r="AW111" s="10164"/>
      <c r="AX111" s="10164"/>
      <c r="AY111" s="10164"/>
      <c r="AZ111" s="10164"/>
      <c r="BA111" s="10164"/>
      <c r="BB111" s="10164"/>
      <c r="BC111" s="10164"/>
      <c r="BD111" s="10164"/>
      <c r="BE111" s="10164"/>
      <c r="BF111" s="10164"/>
      <c r="BG111" s="10164"/>
      <c r="BH111" s="10164"/>
      <c r="BI111" s="10164"/>
      <c r="BJ111" s="10164"/>
      <c r="BK111" s="10164"/>
      <c r="BL111" s="10164"/>
      <c r="BM111" s="10164"/>
      <c r="BN111" s="10164"/>
      <c r="BO111" s="1593"/>
      <c r="BQ111" s="1593"/>
      <c r="BR111" s="1863"/>
      <c r="BS111" s="1863"/>
      <c r="BT111" s="1593"/>
      <c r="BU111" s="1593"/>
      <c r="BV111" s="1593"/>
      <c r="BW111" s="1593"/>
      <c r="BX111" s="1863"/>
      <c r="BY111" s="1593"/>
      <c r="BZ111" s="1593"/>
      <c r="CA111" s="771"/>
      <c r="CB111" s="1593"/>
      <c r="CC111" s="1593"/>
      <c r="CD111" s="1593"/>
      <c r="CE111" s="1593"/>
      <c r="CF111" s="1593"/>
      <c r="CG111" s="1859"/>
      <c r="CH111" s="849"/>
      <c r="CI111" s="849"/>
      <c r="CJ111" s="849"/>
      <c r="CK111" s="849"/>
      <c r="CL111" s="1868">
        <v>11</v>
      </c>
    </row>
    <row s="12874" customFormat="1" customHeight="1" ht="11.549999999999999">
      <c r="A112" s="1214"/>
      <c r="B112" s="1214"/>
      <c r="C112" s="1214"/>
      <c r="D112" s="1214"/>
      <c r="E112" s="1214"/>
      <c r="F112" s="1863"/>
      <c r="G112" s="1863"/>
      <c r="H112" s="578"/>
      <c r="N112" s="4250"/>
      <c r="O112" s="4250"/>
      <c r="P112" s="4250"/>
      <c r="Q112" s="4250"/>
      <c r="R112" s="4250"/>
      <c r="S112" s="4250"/>
      <c r="T112" s="10164"/>
      <c r="U112" s="10164"/>
      <c r="V112" s="10164"/>
      <c r="W112" s="10164"/>
      <c r="X112" s="10164"/>
      <c r="Y112" s="10164"/>
      <c r="Z112" s="10164"/>
      <c r="AA112" s="10164"/>
      <c r="AB112" s="10164"/>
      <c r="AC112" s="10164"/>
      <c r="AD112" s="10164"/>
      <c r="AE112" s="10164"/>
      <c r="AF112" s="10164"/>
      <c r="AG112" s="10164"/>
      <c r="AH112" s="10164"/>
      <c r="AI112" s="10164"/>
      <c r="AJ112" s="10164"/>
      <c r="AK112" s="10164"/>
      <c r="AL112" s="10164"/>
      <c r="AM112" s="10164"/>
      <c r="AN112" s="10164"/>
      <c r="AO112" s="10164"/>
      <c r="AP112" s="10164"/>
      <c r="AQ112" s="10164"/>
      <c r="AR112" s="10164"/>
      <c r="AS112" s="10164"/>
      <c r="AT112" s="10164"/>
      <c r="AU112" s="10164"/>
      <c r="AV112" s="10164"/>
      <c r="AW112" s="10164"/>
      <c r="AX112" s="10164"/>
      <c r="AY112" s="10164"/>
      <c r="AZ112" s="10164"/>
      <c r="BA112" s="10164"/>
      <c r="BB112" s="10164"/>
      <c r="BC112" s="10164"/>
      <c r="BD112" s="10164"/>
      <c r="BE112" s="10164"/>
      <c r="BF112" s="10164"/>
      <c r="BG112" s="10164"/>
      <c r="BH112" s="10164"/>
      <c r="BI112" s="10164"/>
      <c r="BJ112" s="10164"/>
      <c r="BK112" s="10164"/>
      <c r="BL112" s="10164"/>
      <c r="BM112" s="10164"/>
      <c r="BN112" s="10164"/>
      <c r="BO112" s="1593"/>
      <c r="BQ112" s="1593"/>
      <c r="BR112" s="1863"/>
      <c r="BS112" s="1863"/>
      <c r="BT112" s="1593"/>
      <c r="BU112" s="1593"/>
      <c r="BV112" s="1593"/>
      <c r="BW112" s="1593"/>
      <c r="BX112" s="1863"/>
      <c r="BY112" s="1593"/>
      <c r="BZ112" s="1593"/>
      <c r="CA112" s="771"/>
      <c r="CB112" s="1593"/>
      <c r="CC112" s="1593"/>
      <c r="CD112" s="1593"/>
      <c r="CE112" s="1593"/>
      <c r="CF112" s="1593"/>
      <c r="CG112" s="1859"/>
      <c r="CH112" s="849"/>
      <c r="CI112" s="849"/>
      <c r="CJ112" s="849"/>
      <c r="CK112" s="849"/>
      <c r="CL112" s="1868">
        <v>11</v>
      </c>
    </row>
    <row s="12874" customFormat="1" customHeight="1" ht="11.549999999999999">
      <c r="A113" s="1214"/>
      <c r="B113" s="1214"/>
      <c r="C113" s="1214"/>
      <c r="D113" s="1214"/>
      <c r="E113" s="1214"/>
      <c r="F113" s="1863"/>
      <c r="G113" s="1863"/>
      <c r="H113" s="578"/>
      <c r="N113" s="4250"/>
      <c r="O113" s="4250"/>
      <c r="P113" s="4250"/>
      <c r="Q113" s="4250"/>
      <c r="R113" s="4250"/>
      <c r="S113" s="4250"/>
      <c r="T113" s="10164"/>
      <c r="U113" s="10164"/>
      <c r="V113" s="10164"/>
      <c r="W113" s="10164"/>
      <c r="X113" s="10164"/>
      <c r="Y113" s="10164"/>
      <c r="Z113" s="10164"/>
      <c r="AA113" s="10164"/>
      <c r="AB113" s="10164"/>
      <c r="AC113" s="10164"/>
      <c r="AD113" s="10164"/>
      <c r="AE113" s="10164"/>
      <c r="AF113" s="10164"/>
      <c r="AG113" s="10164"/>
      <c r="AH113" s="10164"/>
      <c r="AI113" s="10164"/>
      <c r="AJ113" s="10164"/>
      <c r="AK113" s="10164"/>
      <c r="AL113" s="10164"/>
      <c r="AM113" s="10164"/>
      <c r="AN113" s="10164"/>
      <c r="AO113" s="10164"/>
      <c r="AP113" s="10164"/>
      <c r="AQ113" s="10164"/>
      <c r="AR113" s="10164"/>
      <c r="AS113" s="10164"/>
      <c r="AT113" s="10164"/>
      <c r="AU113" s="10164"/>
      <c r="AV113" s="10164"/>
      <c r="AW113" s="10164"/>
      <c r="AX113" s="10164"/>
      <c r="AY113" s="10164"/>
      <c r="AZ113" s="10164"/>
      <c r="BA113" s="10164"/>
      <c r="BB113" s="10164"/>
      <c r="BC113" s="10164"/>
      <c r="BD113" s="10164"/>
      <c r="BE113" s="10164"/>
      <c r="BF113" s="10164"/>
      <c r="BG113" s="10164"/>
      <c r="BH113" s="10164"/>
      <c r="BI113" s="10164"/>
      <c r="BJ113" s="10164"/>
      <c r="BK113" s="10164"/>
      <c r="BL113" s="10164"/>
      <c r="BM113" s="10164"/>
      <c r="BN113" s="10164"/>
      <c r="BO113" s="1593"/>
      <c r="BQ113" s="1593"/>
      <c r="BR113" s="1863"/>
      <c r="BS113" s="1863"/>
      <c r="BT113" s="1593"/>
      <c r="BU113" s="1593"/>
      <c r="BV113" s="1593"/>
      <c r="BW113" s="1593"/>
      <c r="BX113" s="1863"/>
      <c r="BY113" s="1593"/>
      <c r="BZ113" s="1593"/>
      <c r="CA113" s="771"/>
      <c r="CB113" s="1593"/>
      <c r="CC113" s="1593"/>
      <c r="CD113" s="1593"/>
      <c r="CE113" s="1593"/>
      <c r="CF113" s="1593"/>
      <c r="CG113" s="1859"/>
      <c r="CH113" s="849"/>
      <c r="CI113" s="849"/>
      <c r="CJ113" s="849"/>
      <c r="CK113" s="849"/>
      <c r="CL113" s="1868">
        <v>11</v>
      </c>
    </row>
    <row s="12874" customFormat="1" customHeight="1" ht="11.549999999999999">
      <c r="A114" s="1214"/>
      <c r="B114" s="1214"/>
      <c r="C114" s="1214"/>
      <c r="D114" s="1214"/>
      <c r="E114" s="1214"/>
      <c r="F114" s="1863"/>
      <c r="G114" s="1863"/>
      <c r="H114" s="578"/>
      <c r="N114" s="4250"/>
      <c r="O114" s="4250"/>
      <c r="P114" s="4250"/>
      <c r="Q114" s="4250"/>
      <c r="R114" s="4250"/>
      <c r="S114" s="4250"/>
      <c r="T114" s="10164"/>
      <c r="U114" s="10164"/>
      <c r="V114" s="10164"/>
      <c r="W114" s="10164"/>
      <c r="X114" s="10164"/>
      <c r="Y114" s="10164"/>
      <c r="Z114" s="10164"/>
      <c r="AA114" s="10164"/>
      <c r="AB114" s="10164"/>
      <c r="AC114" s="10164"/>
      <c r="AD114" s="10164"/>
      <c r="AE114" s="10164"/>
      <c r="AF114" s="10164"/>
      <c r="AG114" s="10164"/>
      <c r="AH114" s="10164"/>
      <c r="AI114" s="10164"/>
      <c r="AJ114" s="10164"/>
      <c r="AK114" s="10164"/>
      <c r="AL114" s="10164"/>
      <c r="AM114" s="10164"/>
      <c r="AN114" s="10164"/>
      <c r="AO114" s="10164"/>
      <c r="AP114" s="10164"/>
      <c r="AQ114" s="10164"/>
      <c r="AR114" s="10164"/>
      <c r="AS114" s="10164"/>
      <c r="AT114" s="10164"/>
      <c r="AU114" s="10164"/>
      <c r="AV114" s="10164"/>
      <c r="AW114" s="10164"/>
      <c r="AX114" s="10164"/>
      <c r="AY114" s="10164"/>
      <c r="AZ114" s="10164"/>
      <c r="BA114" s="10164"/>
      <c r="BB114" s="10164"/>
      <c r="BC114" s="10164"/>
      <c r="BD114" s="10164"/>
      <c r="BE114" s="10164"/>
      <c r="BF114" s="10164"/>
      <c r="BG114" s="10164"/>
      <c r="BH114" s="10164"/>
      <c r="BI114" s="10164"/>
      <c r="BJ114" s="10164"/>
      <c r="BK114" s="10164"/>
      <c r="BL114" s="10164"/>
      <c r="BM114" s="10164"/>
      <c r="BN114" s="10164"/>
      <c r="BO114" s="1593"/>
      <c r="BQ114" s="1593"/>
      <c r="BR114" s="1863"/>
      <c r="BS114" s="1863"/>
      <c r="BT114" s="1593"/>
      <c r="BU114" s="1593"/>
      <c r="BV114" s="1593"/>
      <c r="BW114" s="1593"/>
      <c r="BX114" s="1863"/>
      <c r="BY114" s="1593"/>
      <c r="BZ114" s="1593"/>
      <c r="CA114" s="771"/>
      <c r="CB114" s="1593"/>
      <c r="CC114" s="1593"/>
      <c r="CD114" s="1593"/>
      <c r="CE114" s="1593"/>
      <c r="CF114" s="1593"/>
      <c r="CG114" s="1859"/>
      <c r="CH114" s="849"/>
      <c r="CI114" s="849"/>
      <c r="CJ114" s="849"/>
      <c r="CK114" s="849"/>
      <c r="CL114" s="1868">
        <v>11</v>
      </c>
    </row>
    <row s="12874" customFormat="1" customHeight="1" ht="11.549999999999999">
      <c r="A115" s="1214"/>
      <c r="B115" s="1214"/>
      <c r="C115" s="1214"/>
      <c r="D115" s="1214"/>
      <c r="E115" s="1214"/>
      <c r="F115" s="1863"/>
      <c r="G115" s="1863"/>
      <c r="H115" s="578"/>
      <c r="N115" s="4250"/>
      <c r="O115" s="4250"/>
      <c r="P115" s="4250"/>
      <c r="Q115" s="4250"/>
      <c r="R115" s="4250"/>
      <c r="S115" s="4250"/>
      <c r="T115" s="10164"/>
      <c r="U115" s="10164"/>
      <c r="V115" s="10164"/>
      <c r="W115" s="10164"/>
      <c r="X115" s="10164"/>
      <c r="Y115" s="10164"/>
      <c r="Z115" s="10164"/>
      <c r="AA115" s="10164"/>
      <c r="AB115" s="10164"/>
      <c r="AC115" s="10164"/>
      <c r="AD115" s="10164"/>
      <c r="AE115" s="10164"/>
      <c r="AF115" s="10164"/>
      <c r="AG115" s="10164"/>
      <c r="AH115" s="10164"/>
      <c r="AI115" s="10164"/>
      <c r="AJ115" s="10164"/>
      <c r="AK115" s="10164"/>
      <c r="AL115" s="10164"/>
      <c r="AM115" s="10164"/>
      <c r="AN115" s="10164"/>
      <c r="AO115" s="10164"/>
      <c r="AP115" s="10164"/>
      <c r="AQ115" s="10164"/>
      <c r="AR115" s="10164"/>
      <c r="AS115" s="10164"/>
      <c r="AT115" s="10164"/>
      <c r="AU115" s="10164"/>
      <c r="AV115" s="10164"/>
      <c r="AW115" s="10164"/>
      <c r="AX115" s="10164"/>
      <c r="AY115" s="10164"/>
      <c r="AZ115" s="10164"/>
      <c r="BA115" s="10164"/>
      <c r="BB115" s="10164"/>
      <c r="BC115" s="10164"/>
      <c r="BD115" s="10164"/>
      <c r="BE115" s="10164"/>
      <c r="BF115" s="10164"/>
      <c r="BG115" s="10164"/>
      <c r="BH115" s="10164"/>
      <c r="BI115" s="10164"/>
      <c r="BJ115" s="10164"/>
      <c r="BK115" s="10164"/>
      <c r="BL115" s="10164"/>
      <c r="BM115" s="10164"/>
      <c r="BN115" s="10164"/>
      <c r="BO115" s="1593"/>
      <c r="BQ115" s="1593"/>
      <c r="BR115" s="1863"/>
      <c r="BS115" s="1863"/>
      <c r="BT115" s="1593"/>
      <c r="BU115" s="1593"/>
      <c r="BV115" s="1593"/>
      <c r="BW115" s="1593"/>
      <c r="BX115" s="1863"/>
      <c r="BY115" s="1593"/>
      <c r="BZ115" s="1593"/>
      <c r="CA115" s="771"/>
      <c r="CB115" s="1593"/>
      <c r="CC115" s="1593"/>
      <c r="CD115" s="1593"/>
      <c r="CE115" s="1593"/>
      <c r="CF115" s="1593"/>
      <c r="CG115" s="1859"/>
      <c r="CH115" s="849"/>
      <c r="CI115" s="849"/>
      <c r="CJ115" s="849"/>
      <c r="CK115" s="849"/>
      <c r="CL115" s="1868">
        <v>11</v>
      </c>
    </row>
    <row s="12874" customFormat="1" customHeight="1" ht="11.549999999999999">
      <c r="A116" s="1214"/>
      <c r="B116" s="1214"/>
      <c r="C116" s="1214"/>
      <c r="D116" s="1214"/>
      <c r="E116" s="1214"/>
      <c r="F116" s="1863"/>
      <c r="G116" s="1863"/>
      <c r="H116" s="578"/>
      <c r="N116" s="4250"/>
      <c r="O116" s="4250"/>
      <c r="P116" s="4250"/>
      <c r="Q116" s="4250"/>
      <c r="R116" s="4250"/>
      <c r="S116" s="4250"/>
      <c r="T116" s="10164"/>
      <c r="U116" s="10164"/>
      <c r="V116" s="10164"/>
      <c r="W116" s="10164"/>
      <c r="X116" s="10164"/>
      <c r="Y116" s="10164"/>
      <c r="Z116" s="10164"/>
      <c r="AA116" s="10164"/>
      <c r="AB116" s="10164"/>
      <c r="AC116" s="10164"/>
      <c r="AD116" s="10164"/>
      <c r="AE116" s="10164"/>
      <c r="AF116" s="10164"/>
      <c r="AG116" s="10164"/>
      <c r="AH116" s="10164"/>
      <c r="AI116" s="10164"/>
      <c r="AJ116" s="10164"/>
      <c r="AK116" s="10164"/>
      <c r="AL116" s="10164"/>
      <c r="AM116" s="10164"/>
      <c r="AN116" s="10164"/>
      <c r="AO116" s="10164"/>
      <c r="AP116" s="10164"/>
      <c r="AQ116" s="10164"/>
      <c r="AR116" s="10164"/>
      <c r="AS116" s="10164"/>
      <c r="AT116" s="10164"/>
      <c r="AU116" s="10164"/>
      <c r="AV116" s="10164"/>
      <c r="AW116" s="10164"/>
      <c r="AX116" s="10164"/>
      <c r="AY116" s="10164"/>
      <c r="AZ116" s="10164"/>
      <c r="BA116" s="10164"/>
      <c r="BB116" s="10164"/>
      <c r="BC116" s="10164"/>
      <c r="BD116" s="10164"/>
      <c r="BE116" s="10164"/>
      <c r="BF116" s="10164"/>
      <c r="BG116" s="10164"/>
      <c r="BH116" s="10164"/>
      <c r="BI116" s="10164"/>
      <c r="BJ116" s="10164"/>
      <c r="BK116" s="10164"/>
      <c r="BL116" s="10164"/>
      <c r="BM116" s="10164"/>
      <c r="BN116" s="10164"/>
      <c r="BO116" s="1593"/>
      <c r="BQ116" s="1593"/>
      <c r="BR116" s="1863"/>
      <c r="BS116" s="1863"/>
      <c r="BT116" s="1593"/>
      <c r="BU116" s="1593"/>
      <c r="BV116" s="1593"/>
      <c r="BW116" s="1593"/>
      <c r="BX116" s="1863"/>
      <c r="BY116" s="1593"/>
      <c r="BZ116" s="1593"/>
      <c r="CA116" s="771"/>
      <c r="CB116" s="1593"/>
      <c r="CC116" s="1593"/>
      <c r="CD116" s="1593"/>
      <c r="CE116" s="1593"/>
      <c r="CF116" s="1593"/>
      <c r="CG116" s="1859"/>
      <c r="CH116" s="849"/>
      <c r="CI116" s="849"/>
      <c r="CJ116" s="849"/>
      <c r="CK116" s="849"/>
      <c r="CL116" s="1868">
        <v>11</v>
      </c>
    </row>
    <row s="12874" customFormat="1" customHeight="1" ht="11.549999999999999">
      <c r="A117" s="1214"/>
      <c r="B117" s="1214"/>
      <c r="C117" s="1214"/>
      <c r="D117" s="1214"/>
      <c r="E117" s="1214"/>
      <c r="F117" s="1863"/>
      <c r="G117" s="1863"/>
      <c r="H117" s="578"/>
      <c r="N117" s="4250"/>
      <c r="O117" s="4250"/>
      <c r="P117" s="4250"/>
      <c r="Q117" s="4250"/>
      <c r="R117" s="4250"/>
      <c r="S117" s="4250"/>
      <c r="T117" s="10164"/>
      <c r="U117" s="10164"/>
      <c r="V117" s="10164"/>
      <c r="W117" s="10164"/>
      <c r="X117" s="10164"/>
      <c r="Y117" s="10164"/>
      <c r="Z117" s="10164"/>
      <c r="AA117" s="10164"/>
      <c r="AB117" s="10164"/>
      <c r="AC117" s="10164"/>
      <c r="AD117" s="10164"/>
      <c r="AE117" s="10164"/>
      <c r="AF117" s="10164"/>
      <c r="AG117" s="10164"/>
      <c r="AH117" s="10164"/>
      <c r="AI117" s="10164"/>
      <c r="AJ117" s="10164"/>
      <c r="AK117" s="10164"/>
      <c r="AL117" s="10164"/>
      <c r="AM117" s="10164"/>
      <c r="AN117" s="10164"/>
      <c r="AO117" s="10164"/>
      <c r="AP117" s="10164"/>
      <c r="AQ117" s="10164"/>
      <c r="AR117" s="10164"/>
      <c r="AS117" s="10164"/>
      <c r="AT117" s="10164"/>
      <c r="AU117" s="10164"/>
      <c r="AV117" s="10164"/>
      <c r="AW117" s="10164"/>
      <c r="AX117" s="10164"/>
      <c r="AY117" s="10164"/>
      <c r="AZ117" s="10164"/>
      <c r="BA117" s="10164"/>
      <c r="BB117" s="10164"/>
      <c r="BC117" s="10164"/>
      <c r="BD117" s="10164"/>
      <c r="BE117" s="10164"/>
      <c r="BF117" s="10164"/>
      <c r="BG117" s="10164"/>
      <c r="BH117" s="10164"/>
      <c r="BI117" s="10164"/>
      <c r="BJ117" s="10164"/>
      <c r="BK117" s="10164"/>
      <c r="BL117" s="10164"/>
      <c r="BM117" s="10164"/>
      <c r="BN117" s="10164"/>
      <c r="BO117" s="1593"/>
      <c r="BQ117" s="1593"/>
      <c r="BR117" s="1863"/>
      <c r="BS117" s="1863"/>
      <c r="BT117" s="1593"/>
      <c r="BU117" s="1593"/>
      <c r="BV117" s="1593"/>
      <c r="BW117" s="1593"/>
      <c r="BX117" s="1863"/>
      <c r="BY117" s="1593"/>
      <c r="BZ117" s="1593"/>
      <c r="CA117" s="771"/>
      <c r="CB117" s="1593"/>
      <c r="CC117" s="1593"/>
      <c r="CD117" s="1593"/>
      <c r="CE117" s="1593"/>
      <c r="CF117" s="1593"/>
      <c r="CG117" s="1859"/>
      <c r="CH117" s="849"/>
      <c r="CI117" s="849"/>
      <c r="CJ117" s="849"/>
      <c r="CK117" s="849"/>
      <c r="CL117" s="1868">
        <v>11</v>
      </c>
    </row>
    <row s="12874" customFormat="1" customHeight="1" ht="11.549999999999999">
      <c r="A118" s="1214"/>
      <c r="B118" s="1214"/>
      <c r="C118" s="1214"/>
      <c r="D118" s="1214"/>
      <c r="E118" s="1214"/>
      <c r="F118" s="1863"/>
      <c r="G118" s="1863"/>
      <c r="H118" s="578"/>
      <c r="N118" s="4250"/>
      <c r="O118" s="4250"/>
      <c r="P118" s="4250"/>
      <c r="Q118" s="4250"/>
      <c r="R118" s="4250"/>
      <c r="S118" s="4250"/>
      <c r="T118" s="10164"/>
      <c r="U118" s="10164"/>
      <c r="V118" s="10164"/>
      <c r="W118" s="10164"/>
      <c r="X118" s="10164"/>
      <c r="Y118" s="10164"/>
      <c r="Z118" s="10164"/>
      <c r="AA118" s="10164"/>
      <c r="AB118" s="10164"/>
      <c r="AC118" s="10164"/>
      <c r="AD118" s="10164"/>
      <c r="AE118" s="10164"/>
      <c r="AF118" s="10164"/>
      <c r="AG118" s="10164"/>
      <c r="AH118" s="10164"/>
      <c r="AI118" s="10164"/>
      <c r="AJ118" s="10164"/>
      <c r="AK118" s="10164"/>
      <c r="AL118" s="10164"/>
      <c r="AM118" s="10164"/>
      <c r="AN118" s="10164"/>
      <c r="AO118" s="10164"/>
      <c r="AP118" s="10164"/>
      <c r="AQ118" s="10164"/>
      <c r="AR118" s="10164"/>
      <c r="AS118" s="10164"/>
      <c r="AT118" s="10164"/>
      <c r="AU118" s="10164"/>
      <c r="AV118" s="10164"/>
      <c r="AW118" s="10164"/>
      <c r="AX118" s="10164"/>
      <c r="AY118" s="10164"/>
      <c r="AZ118" s="10164"/>
      <c r="BA118" s="10164"/>
      <c r="BB118" s="10164"/>
      <c r="BC118" s="10164"/>
      <c r="BD118" s="10164"/>
      <c r="BE118" s="10164"/>
      <c r="BF118" s="10164"/>
      <c r="BG118" s="10164"/>
      <c r="BH118" s="10164"/>
      <c r="BI118" s="10164"/>
      <c r="BJ118" s="10164"/>
      <c r="BK118" s="10164"/>
      <c r="BL118" s="10164"/>
      <c r="BM118" s="10164"/>
      <c r="BN118" s="10164"/>
      <c r="BO118" s="1593"/>
      <c r="BQ118" s="1593"/>
      <c r="BR118" s="1863"/>
      <c r="BS118" s="1863"/>
      <c r="BT118" s="1593"/>
      <c r="BU118" s="1593"/>
      <c r="BV118" s="1593"/>
      <c r="BW118" s="1593"/>
      <c r="BX118" s="1863"/>
      <c r="BY118" s="1593"/>
      <c r="BZ118" s="1593"/>
      <c r="CA118" s="771"/>
      <c r="CB118" s="1593"/>
      <c r="CC118" s="1593"/>
      <c r="CD118" s="1593"/>
      <c r="CE118" s="1593"/>
      <c r="CF118" s="1593"/>
      <c r="CG118" s="1859"/>
      <c r="CH118" s="849"/>
      <c r="CI118" s="849"/>
      <c r="CJ118" s="849"/>
      <c r="CK118" s="849"/>
      <c r="CL118" s="1868">
        <v>11</v>
      </c>
    </row>
    <row s="12874" customFormat="1" customHeight="1" ht="11.549999999999999">
      <c r="A119" s="1214"/>
      <c r="B119" s="1214"/>
      <c r="C119" s="1214"/>
      <c r="D119" s="1214"/>
      <c r="E119" s="1214"/>
      <c r="F119" s="1863"/>
      <c r="G119" s="1863"/>
      <c r="H119" s="578"/>
      <c r="N119" s="4250"/>
      <c r="O119" s="4250"/>
      <c r="P119" s="4250"/>
      <c r="Q119" s="4250"/>
      <c r="R119" s="4250"/>
      <c r="S119" s="4250"/>
      <c r="T119" s="10164"/>
      <c r="U119" s="10164"/>
      <c r="V119" s="10164"/>
      <c r="W119" s="10164"/>
      <c r="X119" s="10164"/>
      <c r="Y119" s="10164"/>
      <c r="Z119" s="10164"/>
      <c r="AA119" s="10164"/>
      <c r="AB119" s="10164"/>
      <c r="AC119" s="10164"/>
      <c r="AD119" s="10164"/>
      <c r="AE119" s="10164"/>
      <c r="AF119" s="10164"/>
      <c r="AG119" s="10164"/>
      <c r="AH119" s="10164"/>
      <c r="AI119" s="10164"/>
      <c r="AJ119" s="10164"/>
      <c r="AK119" s="10164"/>
      <c r="AL119" s="10164"/>
      <c r="AM119" s="10164"/>
      <c r="AN119" s="10164"/>
      <c r="AO119" s="10164"/>
      <c r="AP119" s="10164"/>
      <c r="AQ119" s="10164"/>
      <c r="AR119" s="10164"/>
      <c r="AS119" s="10164"/>
      <c r="AT119" s="10164"/>
      <c r="AU119" s="10164"/>
      <c r="AV119" s="10164"/>
      <c r="AW119" s="10164"/>
      <c r="AX119" s="10164"/>
      <c r="AY119" s="10164"/>
      <c r="AZ119" s="10164"/>
      <c r="BA119" s="10164"/>
      <c r="BB119" s="10164"/>
      <c r="BC119" s="10164"/>
      <c r="BD119" s="10164"/>
      <c r="BE119" s="10164"/>
      <c r="BF119" s="10164"/>
      <c r="BG119" s="10164"/>
      <c r="BH119" s="10164"/>
      <c r="BI119" s="10164"/>
      <c r="BJ119" s="10164"/>
      <c r="BK119" s="10164"/>
      <c r="BL119" s="10164"/>
      <c r="BM119" s="10164"/>
      <c r="BN119" s="10164"/>
      <c r="BO119" s="1593"/>
      <c r="BQ119" s="1593"/>
      <c r="BR119" s="1863"/>
      <c r="BS119" s="1863"/>
      <c r="BT119" s="1593"/>
      <c r="BU119" s="1593"/>
      <c r="BV119" s="1593"/>
      <c r="BW119" s="1593"/>
      <c r="BX119" s="1863"/>
      <c r="BY119" s="1593"/>
      <c r="BZ119" s="1593"/>
      <c r="CA119" s="771"/>
      <c r="CB119" s="1593"/>
      <c r="CC119" s="1593"/>
      <c r="CD119" s="1593"/>
      <c r="CE119" s="1593"/>
      <c r="CF119" s="1593"/>
      <c r="CG119" s="1859"/>
      <c r="CH119" s="849"/>
      <c r="CI119" s="849"/>
      <c r="CJ119" s="849"/>
      <c r="CK119" s="849"/>
      <c r="CL119" s="1868">
        <v>11</v>
      </c>
    </row>
    <row s="12874" customFormat="1" customHeight="1" ht="11.549999999999999">
      <c r="A120" s="1214"/>
      <c r="B120" s="1214"/>
      <c r="C120" s="1214"/>
      <c r="D120" s="1214"/>
      <c r="E120" s="1214"/>
      <c r="F120" s="1863"/>
      <c r="G120" s="1863"/>
      <c r="H120" s="578"/>
      <c r="N120" s="4250"/>
      <c r="O120" s="4250"/>
      <c r="P120" s="4250"/>
      <c r="Q120" s="4250"/>
      <c r="R120" s="4250"/>
      <c r="S120" s="4250"/>
      <c r="T120" s="10164"/>
      <c r="U120" s="10164"/>
      <c r="V120" s="10164"/>
      <c r="W120" s="10164"/>
      <c r="X120" s="10164"/>
      <c r="Y120" s="10164"/>
      <c r="Z120" s="10164"/>
      <c r="AA120" s="10164"/>
      <c r="AB120" s="10164"/>
      <c r="AC120" s="10164"/>
      <c r="AD120" s="10164"/>
      <c r="AE120" s="10164"/>
      <c r="AF120" s="10164"/>
      <c r="AG120" s="10164"/>
      <c r="AH120" s="10164"/>
      <c r="AI120" s="10164"/>
      <c r="AJ120" s="10164"/>
      <c r="AK120" s="10164"/>
      <c r="AL120" s="10164"/>
      <c r="AM120" s="10164"/>
      <c r="AN120" s="10164"/>
      <c r="AO120" s="10164"/>
      <c r="AP120" s="10164"/>
      <c r="AQ120" s="10164"/>
      <c r="AR120" s="10164"/>
      <c r="AS120" s="10164"/>
      <c r="AT120" s="10164"/>
      <c r="AU120" s="10164"/>
      <c r="AV120" s="10164"/>
      <c r="AW120" s="10164"/>
      <c r="AX120" s="10164"/>
      <c r="AY120" s="10164"/>
      <c r="AZ120" s="10164"/>
      <c r="BA120" s="10164"/>
      <c r="BB120" s="10164"/>
      <c r="BC120" s="10164"/>
      <c r="BD120" s="10164"/>
      <c r="BE120" s="10164"/>
      <c r="BF120" s="10164"/>
      <c r="BG120" s="10164"/>
      <c r="BH120" s="10164"/>
      <c r="BI120" s="10164"/>
      <c r="BJ120" s="10164"/>
      <c r="BK120" s="10164"/>
      <c r="BL120" s="10164"/>
      <c r="BM120" s="10164"/>
      <c r="BN120" s="10164"/>
      <c r="BO120" s="1593"/>
      <c r="BQ120" s="1593"/>
      <c r="BR120" s="1863"/>
      <c r="BS120" s="1863"/>
      <c r="BT120" s="1593"/>
      <c r="BU120" s="1593"/>
      <c r="BV120" s="1593"/>
      <c r="BW120" s="1593"/>
      <c r="BX120" s="1863"/>
      <c r="BY120" s="1593"/>
      <c r="BZ120" s="1593"/>
      <c r="CA120" s="771"/>
      <c r="CB120" s="1593"/>
      <c r="CC120" s="1593"/>
      <c r="CD120" s="1593"/>
      <c r="CE120" s="1593"/>
      <c r="CF120" s="1593"/>
      <c r="CG120" s="1859"/>
      <c r="CH120" s="849"/>
      <c r="CI120" s="849"/>
      <c r="CJ120" s="849"/>
      <c r="CK120" s="849"/>
      <c r="CL120" s="1868">
        <v>11</v>
      </c>
    </row>
    <row s="12874" customFormat="1" customHeight="1" ht="11.549999999999999">
      <c r="A121" s="1214"/>
      <c r="B121" s="1214"/>
      <c r="C121" s="1214"/>
      <c r="D121" s="1214"/>
      <c r="E121" s="1214"/>
      <c r="F121" s="1863"/>
      <c r="G121" s="1863"/>
      <c r="H121" s="578"/>
      <c r="N121" s="4250"/>
      <c r="O121" s="4250"/>
      <c r="P121" s="4250"/>
      <c r="Q121" s="4250"/>
      <c r="R121" s="4250"/>
      <c r="S121" s="4250"/>
      <c r="T121" s="10164"/>
      <c r="U121" s="10164"/>
      <c r="V121" s="10164"/>
      <c r="W121" s="10164"/>
      <c r="X121" s="10164"/>
      <c r="Y121" s="10164"/>
      <c r="Z121" s="10164"/>
      <c r="AA121" s="10164"/>
      <c r="AB121" s="10164"/>
      <c r="AC121" s="10164"/>
      <c r="AD121" s="10164"/>
      <c r="AE121" s="10164"/>
      <c r="AF121" s="10164"/>
      <c r="AG121" s="10164"/>
      <c r="AH121" s="10164"/>
      <c r="AI121" s="10164"/>
      <c r="AJ121" s="10164"/>
      <c r="AK121" s="10164"/>
      <c r="AL121" s="10164"/>
      <c r="AM121" s="10164"/>
      <c r="AN121" s="10164"/>
      <c r="AO121" s="10164"/>
      <c r="AP121" s="10164"/>
      <c r="AQ121" s="10164"/>
      <c r="AR121" s="10164"/>
      <c r="AS121" s="10164"/>
      <c r="AT121" s="10164"/>
      <c r="AU121" s="10164"/>
      <c r="AV121" s="10164"/>
      <c r="AW121" s="10164"/>
      <c r="AX121" s="10164"/>
      <c r="AY121" s="10164"/>
      <c r="AZ121" s="10164"/>
      <c r="BA121" s="10164"/>
      <c r="BB121" s="10164"/>
      <c r="BC121" s="10164"/>
      <c r="BD121" s="10164"/>
      <c r="BE121" s="10164"/>
      <c r="BF121" s="10164"/>
      <c r="BG121" s="10164"/>
      <c r="BH121" s="10164"/>
      <c r="BI121" s="10164"/>
      <c r="BJ121" s="10164"/>
      <c r="BK121" s="10164"/>
      <c r="BL121" s="10164"/>
      <c r="BM121" s="10164"/>
      <c r="BN121" s="10164"/>
      <c r="BO121" s="1593"/>
      <c r="BQ121" s="1593"/>
      <c r="BR121" s="1863"/>
      <c r="BS121" s="1863"/>
      <c r="BT121" s="1593"/>
      <c r="BU121" s="1593"/>
      <c r="BV121" s="1593"/>
      <c r="BW121" s="1593"/>
      <c r="BX121" s="1863"/>
      <c r="BY121" s="1593"/>
      <c r="BZ121" s="1593"/>
      <c r="CA121" s="771"/>
      <c r="CB121" s="1593"/>
      <c r="CC121" s="1593"/>
      <c r="CD121" s="1593"/>
      <c r="CE121" s="1593"/>
      <c r="CF121" s="1593"/>
      <c r="CG121" s="1859"/>
      <c r="CH121" s="849"/>
      <c r="CI121" s="849"/>
      <c r="CJ121" s="849"/>
      <c r="CK121" s="849"/>
      <c r="CL121" s="1868">
        <v>11</v>
      </c>
    </row>
    <row s="12874" customFormat="1" customHeight="1" ht="11.549999999999999">
      <c r="A122" s="1214"/>
      <c r="B122" s="1214"/>
      <c r="C122" s="1214"/>
      <c r="D122" s="1214"/>
      <c r="E122" s="1214"/>
      <c r="F122" s="1863"/>
      <c r="G122" s="1863"/>
      <c r="H122" s="578"/>
      <c r="N122" s="4250"/>
      <c r="O122" s="4250"/>
      <c r="P122" s="4250"/>
      <c r="Q122" s="4250"/>
      <c r="R122" s="4250"/>
      <c r="S122" s="4250"/>
      <c r="T122" s="10164"/>
      <c r="U122" s="10164"/>
      <c r="V122" s="10164"/>
      <c r="W122" s="10164"/>
      <c r="X122" s="10164"/>
      <c r="Y122" s="10164"/>
      <c r="Z122" s="10164"/>
      <c r="AA122" s="10164"/>
      <c r="AB122" s="10164"/>
      <c r="AC122" s="10164"/>
      <c r="AD122" s="10164"/>
      <c r="AE122" s="10164"/>
      <c r="AF122" s="10164"/>
      <c r="AG122" s="10164"/>
      <c r="AH122" s="10164"/>
      <c r="AI122" s="10164"/>
      <c r="AJ122" s="10164"/>
      <c r="AK122" s="10164"/>
      <c r="AL122" s="10164"/>
      <c r="AM122" s="10164"/>
      <c r="AN122" s="10164"/>
      <c r="AO122" s="10164"/>
      <c r="AP122" s="10164"/>
      <c r="AQ122" s="10164"/>
      <c r="AR122" s="10164"/>
      <c r="AS122" s="10164"/>
      <c r="AT122" s="10164"/>
      <c r="AU122" s="10164"/>
      <c r="AV122" s="10164"/>
      <c r="AW122" s="10164"/>
      <c r="AX122" s="10164"/>
      <c r="AY122" s="10164"/>
      <c r="AZ122" s="10164"/>
      <c r="BA122" s="10164"/>
      <c r="BB122" s="10164"/>
      <c r="BC122" s="10164"/>
      <c r="BD122" s="10164"/>
      <c r="BE122" s="10164"/>
      <c r="BF122" s="10164"/>
      <c r="BG122" s="10164"/>
      <c r="BH122" s="10164"/>
      <c r="BI122" s="10164"/>
      <c r="BJ122" s="10164"/>
      <c r="BK122" s="10164"/>
      <c r="BL122" s="10164"/>
      <c r="BM122" s="10164"/>
      <c r="BN122" s="10164"/>
      <c r="BO122" s="1593"/>
      <c r="BQ122" s="1593"/>
      <c r="BR122" s="1863"/>
      <c r="BS122" s="1863"/>
      <c r="BT122" s="1593"/>
      <c r="BU122" s="1593"/>
      <c r="BV122" s="1593"/>
      <c r="BW122" s="1593"/>
      <c r="BX122" s="1863"/>
      <c r="BY122" s="1593"/>
      <c r="BZ122" s="1593"/>
      <c r="CA122" s="771"/>
      <c r="CB122" s="1593"/>
      <c r="CC122" s="1593"/>
      <c r="CD122" s="1593"/>
      <c r="CE122" s="1593"/>
      <c r="CF122" s="1593"/>
      <c r="CG122" s="1859"/>
      <c r="CH122" s="849"/>
      <c r="CI122" s="849"/>
      <c r="CJ122" s="849"/>
      <c r="CK122" s="849"/>
      <c r="CL122" s="1868">
        <v>11</v>
      </c>
    </row>
    <row s="12874" customFormat="1" customHeight="1" ht="11.549999999999999">
      <c r="A123" s="1214"/>
      <c r="B123" s="1214"/>
      <c r="C123" s="1214"/>
      <c r="D123" s="1214"/>
      <c r="E123" s="1214"/>
      <c r="F123" s="1863"/>
      <c r="G123" s="1863"/>
      <c r="H123" s="578"/>
      <c r="N123" s="4250"/>
      <c r="O123" s="4250"/>
      <c r="P123" s="4250"/>
      <c r="Q123" s="4250"/>
      <c r="R123" s="4250"/>
      <c r="S123" s="4250"/>
      <c r="T123" s="10164"/>
      <c r="U123" s="10164"/>
      <c r="V123" s="10164"/>
      <c r="W123" s="10164"/>
      <c r="X123" s="10164"/>
      <c r="Y123" s="10164"/>
      <c r="Z123" s="10164"/>
      <c r="AA123" s="10164"/>
      <c r="AB123" s="10164"/>
      <c r="AC123" s="10164"/>
      <c r="AD123" s="10164"/>
      <c r="AE123" s="10164"/>
      <c r="AF123" s="10164"/>
      <c r="AG123" s="10164"/>
      <c r="AH123" s="10164"/>
      <c r="AI123" s="10164"/>
      <c r="AJ123" s="10164"/>
      <c r="AK123" s="10164"/>
      <c r="AL123" s="10164"/>
      <c r="AM123" s="10164"/>
      <c r="AN123" s="10164"/>
      <c r="AO123" s="10164"/>
      <c r="AP123" s="10164"/>
      <c r="AQ123" s="10164"/>
      <c r="AR123" s="10164"/>
      <c r="AS123" s="10164"/>
      <c r="AT123" s="10164"/>
      <c r="AU123" s="10164"/>
      <c r="AV123" s="10164"/>
      <c r="AW123" s="10164"/>
      <c r="AX123" s="10164"/>
      <c r="AY123" s="10164"/>
      <c r="AZ123" s="10164"/>
      <c r="BA123" s="10164"/>
      <c r="BB123" s="10164"/>
      <c r="BC123" s="10164"/>
      <c r="BD123" s="10164"/>
      <c r="BE123" s="10164"/>
      <c r="BF123" s="10164"/>
      <c r="BG123" s="10164"/>
      <c r="BH123" s="10164"/>
      <c r="BI123" s="10164"/>
      <c r="BJ123" s="10164"/>
      <c r="BK123" s="10164"/>
      <c r="BL123" s="10164"/>
      <c r="BM123" s="10164"/>
      <c r="BN123" s="10164"/>
      <c r="BO123" s="1593"/>
      <c r="BQ123" s="1593"/>
      <c r="BR123" s="1863"/>
      <c r="BS123" s="1863"/>
      <c r="BT123" s="1593"/>
      <c r="BU123" s="1593"/>
      <c r="BV123" s="1593"/>
      <c r="BW123" s="1593"/>
      <c r="BX123" s="1863"/>
      <c r="BY123" s="1593"/>
      <c r="BZ123" s="1593"/>
      <c r="CA123" s="771"/>
      <c r="CB123" s="1593"/>
      <c r="CC123" s="1593"/>
      <c r="CD123" s="1593"/>
      <c r="CE123" s="1593"/>
      <c r="CF123" s="1593"/>
      <c r="CG123" s="1859"/>
      <c r="CH123" s="849"/>
      <c r="CI123" s="849"/>
      <c r="CJ123" s="849"/>
      <c r="CK123" s="849"/>
      <c r="CL123" s="1868">
        <v>11</v>
      </c>
    </row>
    <row s="12874" customFormat="1" customHeight="1" ht="11.549999999999999">
      <c r="A124" s="1214"/>
      <c r="B124" s="1214"/>
      <c r="C124" s="1214"/>
      <c r="D124" s="1214"/>
      <c r="E124" s="1214"/>
      <c r="F124" s="1863"/>
      <c r="G124" s="1863"/>
      <c r="H124" s="578"/>
      <c r="N124" s="4250"/>
      <c r="O124" s="4250"/>
      <c r="P124" s="4250"/>
      <c r="Q124" s="4250"/>
      <c r="R124" s="4250"/>
      <c r="S124" s="4250"/>
      <c r="T124" s="10164"/>
      <c r="U124" s="10164"/>
      <c r="V124" s="10164"/>
      <c r="W124" s="10164"/>
      <c r="X124" s="10164"/>
      <c r="Y124" s="10164"/>
      <c r="Z124" s="10164"/>
      <c r="AA124" s="10164"/>
      <c r="AB124" s="10164"/>
      <c r="AC124" s="10164"/>
      <c r="AD124" s="10164"/>
      <c r="AE124" s="10164"/>
      <c r="AF124" s="10164"/>
      <c r="AG124" s="10164"/>
      <c r="AH124" s="10164"/>
      <c r="AI124" s="10164"/>
      <c r="AJ124" s="10164"/>
      <c r="AK124" s="10164"/>
      <c r="AL124" s="10164"/>
      <c r="AM124" s="10164"/>
      <c r="AN124" s="10164"/>
      <c r="AO124" s="10164"/>
      <c r="AP124" s="10164"/>
      <c r="AQ124" s="10164"/>
      <c r="AR124" s="10164"/>
      <c r="AS124" s="10164"/>
      <c r="AT124" s="10164"/>
      <c r="AU124" s="10164"/>
      <c r="AV124" s="10164"/>
      <c r="AW124" s="10164"/>
      <c r="AX124" s="10164"/>
      <c r="AY124" s="10164"/>
      <c r="AZ124" s="10164"/>
      <c r="BA124" s="10164"/>
      <c r="BB124" s="10164"/>
      <c r="BC124" s="10164"/>
      <c r="BD124" s="10164"/>
      <c r="BE124" s="10164"/>
      <c r="BF124" s="10164"/>
      <c r="BG124" s="10164"/>
      <c r="BH124" s="10164"/>
      <c r="BI124" s="10164"/>
      <c r="BJ124" s="10164"/>
      <c r="BK124" s="10164"/>
      <c r="BL124" s="10164"/>
      <c r="BM124" s="10164"/>
      <c r="BN124" s="10164"/>
      <c r="BO124" s="1593"/>
      <c r="BQ124" s="1593"/>
      <c r="BR124" s="1863"/>
      <c r="BS124" s="1863"/>
      <c r="BT124" s="1593"/>
      <c r="BU124" s="1593"/>
      <c r="BV124" s="1593"/>
      <c r="BW124" s="1593"/>
      <c r="BX124" s="1863"/>
      <c r="BY124" s="1593"/>
      <c r="BZ124" s="1593"/>
      <c r="CA124" s="771"/>
      <c r="CB124" s="1593"/>
      <c r="CC124" s="1593"/>
      <c r="CD124" s="1593"/>
      <c r="CE124" s="1593"/>
      <c r="CF124" s="1593"/>
      <c r="CG124" s="1859"/>
      <c r="CH124" s="849"/>
      <c r="CI124" s="849"/>
      <c r="CJ124" s="849"/>
      <c r="CK124" s="849"/>
      <c r="CL124" s="1868">
        <v>11</v>
      </c>
    </row>
    <row s="12874" customFormat="1" customHeight="1" ht="11.549999999999999">
      <c r="A125" s="1214"/>
      <c r="B125" s="1214"/>
      <c r="C125" s="1214"/>
      <c r="D125" s="1214"/>
      <c r="E125" s="1214"/>
      <c r="F125" s="1863"/>
      <c r="G125" s="1863"/>
      <c r="H125" s="578"/>
      <c r="N125" s="4250"/>
      <c r="O125" s="4250"/>
      <c r="P125" s="4250"/>
      <c r="Q125" s="4250"/>
      <c r="R125" s="4250"/>
      <c r="S125" s="4250"/>
      <c r="T125" s="10164"/>
      <c r="U125" s="10164"/>
      <c r="V125" s="10164"/>
      <c r="W125" s="10164"/>
      <c r="X125" s="10164"/>
      <c r="Y125" s="10164"/>
      <c r="Z125" s="10164"/>
      <c r="AA125" s="10164"/>
      <c r="AB125" s="10164"/>
      <c r="AC125" s="10164"/>
      <c r="AD125" s="10164"/>
      <c r="AE125" s="10164"/>
      <c r="AF125" s="10164"/>
      <c r="AG125" s="10164"/>
      <c r="AH125" s="10164"/>
      <c r="AI125" s="10164"/>
      <c r="AJ125" s="10164"/>
      <c r="AK125" s="10164"/>
      <c r="AL125" s="10164"/>
      <c r="AM125" s="10164"/>
      <c r="AN125" s="10164"/>
      <c r="AO125" s="10164"/>
      <c r="AP125" s="10164"/>
      <c r="AQ125" s="10164"/>
      <c r="AR125" s="10164"/>
      <c r="AS125" s="10164"/>
      <c r="AT125" s="10164"/>
      <c r="AU125" s="10164"/>
      <c r="AV125" s="10164"/>
      <c r="AW125" s="10164"/>
      <c r="AX125" s="10164"/>
      <c r="AY125" s="10164"/>
      <c r="AZ125" s="10164"/>
      <c r="BA125" s="10164"/>
      <c r="BB125" s="10164"/>
      <c r="BC125" s="10164"/>
      <c r="BD125" s="10164"/>
      <c r="BE125" s="10164"/>
      <c r="BF125" s="10164"/>
      <c r="BG125" s="10164"/>
      <c r="BH125" s="10164"/>
      <c r="BI125" s="10164"/>
      <c r="BJ125" s="10164"/>
      <c r="BK125" s="10164"/>
      <c r="BL125" s="10164"/>
      <c r="BM125" s="10164"/>
      <c r="BN125" s="10164"/>
      <c r="BO125" s="1593"/>
      <c r="BQ125" s="1593"/>
      <c r="BR125" s="1863"/>
      <c r="BS125" s="1863"/>
      <c r="BT125" s="1593"/>
      <c r="BU125" s="1593"/>
      <c r="BV125" s="1593"/>
      <c r="BW125" s="1593"/>
      <c r="BX125" s="1863"/>
      <c r="BY125" s="1593"/>
      <c r="BZ125" s="1593"/>
      <c r="CA125" s="771"/>
      <c r="CB125" s="1593"/>
      <c r="CC125" s="1593"/>
      <c r="CD125" s="1593"/>
      <c r="CE125" s="1593"/>
      <c r="CF125" s="1593"/>
      <c r="CG125" s="1859"/>
      <c r="CH125" s="849"/>
      <c r="CI125" s="849"/>
      <c r="CJ125" s="849"/>
      <c r="CK125" s="849"/>
      <c r="CL125" s="1868">
        <v>11</v>
      </c>
    </row>
    <row s="12874" customFormat="1" customHeight="1" ht="11.549999999999999">
      <c r="A126" s="1214"/>
      <c r="B126" s="1214"/>
      <c r="C126" s="1214"/>
      <c r="D126" s="1214"/>
      <c r="E126" s="1214"/>
      <c r="F126" s="1863"/>
      <c r="G126" s="1863"/>
      <c r="H126" s="578"/>
      <c r="N126" s="4250"/>
      <c r="O126" s="4250"/>
      <c r="P126" s="4250"/>
      <c r="Q126" s="4250"/>
      <c r="R126" s="4250"/>
      <c r="S126" s="4250"/>
      <c r="T126" s="10164"/>
      <c r="U126" s="10164"/>
      <c r="V126" s="10164"/>
      <c r="W126" s="10164"/>
      <c r="X126" s="10164"/>
      <c r="Y126" s="10164"/>
      <c r="Z126" s="10164"/>
      <c r="AA126" s="10164"/>
      <c r="AB126" s="10164"/>
      <c r="AC126" s="10164"/>
      <c r="AD126" s="10164"/>
      <c r="AE126" s="10164"/>
      <c r="AF126" s="10164"/>
      <c r="AG126" s="10164"/>
      <c r="AH126" s="10164"/>
      <c r="AI126" s="10164"/>
      <c r="AJ126" s="10164"/>
      <c r="AK126" s="10164"/>
      <c r="AL126" s="10164"/>
      <c r="AM126" s="10164"/>
      <c r="AN126" s="10164"/>
      <c r="AO126" s="10164"/>
      <c r="AP126" s="10164"/>
      <c r="AQ126" s="10164"/>
      <c r="AR126" s="10164"/>
      <c r="AS126" s="10164"/>
      <c r="AT126" s="10164"/>
      <c r="AU126" s="10164"/>
      <c r="AV126" s="10164"/>
      <c r="AW126" s="10164"/>
      <c r="AX126" s="10164"/>
      <c r="AY126" s="10164"/>
      <c r="AZ126" s="10164"/>
      <c r="BA126" s="10164"/>
      <c r="BB126" s="10164"/>
      <c r="BC126" s="10164"/>
      <c r="BD126" s="10164"/>
      <c r="BE126" s="10164"/>
      <c r="BF126" s="10164"/>
      <c r="BG126" s="10164"/>
      <c r="BH126" s="10164"/>
      <c r="BI126" s="10164"/>
      <c r="BJ126" s="10164"/>
      <c r="BK126" s="10164"/>
      <c r="BL126" s="10164"/>
      <c r="BM126" s="10164"/>
      <c r="BN126" s="10164"/>
      <c r="BO126" s="1593"/>
      <c r="BQ126" s="1593"/>
      <c r="BR126" s="1863"/>
      <c r="BS126" s="1863"/>
      <c r="BT126" s="1593"/>
      <c r="BU126" s="1593"/>
      <c r="BV126" s="1593"/>
      <c r="BW126" s="1593"/>
      <c r="BX126" s="1863"/>
      <c r="BY126" s="1593"/>
      <c r="BZ126" s="1593"/>
      <c r="CA126" s="771"/>
      <c r="CB126" s="1593"/>
      <c r="CC126" s="1593"/>
      <c r="CD126" s="1593"/>
      <c r="CE126" s="1593"/>
      <c r="CF126" s="1593"/>
      <c r="CG126" s="1859"/>
      <c r="CH126" s="849"/>
      <c r="CI126" s="849"/>
      <c r="CJ126" s="849"/>
      <c r="CK126" s="849"/>
      <c r="CL126" s="1868">
        <v>11</v>
      </c>
    </row>
    <row s="12874" customFormat="1" customHeight="1" ht="11.549999999999999">
      <c r="A127" s="1214"/>
      <c r="B127" s="1214"/>
      <c r="C127" s="1214"/>
      <c r="D127" s="1214"/>
      <c r="E127" s="1214"/>
      <c r="F127" s="1863"/>
      <c r="G127" s="1863"/>
      <c r="H127" s="578"/>
      <c r="N127" s="4250"/>
      <c r="O127" s="4250"/>
      <c r="P127" s="4250"/>
      <c r="Q127" s="4250"/>
      <c r="R127" s="4250"/>
      <c r="S127" s="4250"/>
      <c r="T127" s="10164"/>
      <c r="U127" s="10164"/>
      <c r="V127" s="10164"/>
      <c r="W127" s="10164"/>
      <c r="X127" s="10164"/>
      <c r="Y127" s="10164"/>
      <c r="Z127" s="10164"/>
      <c r="AA127" s="10164"/>
      <c r="AB127" s="10164"/>
      <c r="AC127" s="10164"/>
      <c r="AD127" s="10164"/>
      <c r="AE127" s="10164"/>
      <c r="AF127" s="10164"/>
      <c r="AG127" s="10164"/>
      <c r="AH127" s="10164"/>
      <c r="AI127" s="10164"/>
      <c r="AJ127" s="10164"/>
      <c r="AK127" s="10164"/>
      <c r="AL127" s="10164"/>
      <c r="AM127" s="10164"/>
      <c r="AN127" s="10164"/>
      <c r="AO127" s="10164"/>
      <c r="AP127" s="10164"/>
      <c r="AQ127" s="10164"/>
      <c r="AR127" s="10164"/>
      <c r="AS127" s="10164"/>
      <c r="AT127" s="10164"/>
      <c r="AU127" s="10164"/>
      <c r="AV127" s="10164"/>
      <c r="AW127" s="10164"/>
      <c r="AX127" s="10164"/>
      <c r="AY127" s="10164"/>
      <c r="AZ127" s="10164"/>
      <c r="BA127" s="10164"/>
      <c r="BB127" s="10164"/>
      <c r="BC127" s="10164"/>
      <c r="BD127" s="10164"/>
      <c r="BE127" s="10164"/>
      <c r="BF127" s="10164"/>
      <c r="BG127" s="10164"/>
      <c r="BH127" s="10164"/>
      <c r="BI127" s="10164"/>
      <c r="BJ127" s="10164"/>
      <c r="BK127" s="10164"/>
      <c r="BL127" s="10164"/>
      <c r="BM127" s="10164"/>
      <c r="BN127" s="10164"/>
      <c r="BO127" s="1593"/>
      <c r="BQ127" s="1593"/>
      <c r="BR127" s="1863"/>
      <c r="BS127" s="1863"/>
      <c r="BT127" s="1593"/>
      <c r="BU127" s="1593"/>
      <c r="BV127" s="1593"/>
      <c r="BW127" s="1593"/>
      <c r="BX127" s="1863"/>
      <c r="BY127" s="1593"/>
      <c r="BZ127" s="1593"/>
      <c r="CA127" s="771"/>
      <c r="CB127" s="1593"/>
      <c r="CC127" s="1593"/>
      <c r="CD127" s="1593"/>
      <c r="CE127" s="1593"/>
      <c r="CF127" s="1593"/>
      <c r="CG127" s="1859"/>
      <c r="CH127" s="849"/>
      <c r="CI127" s="849"/>
      <c r="CJ127" s="849"/>
      <c r="CK127" s="849"/>
      <c r="CL127" s="1868">
        <v>11</v>
      </c>
    </row>
    <row s="12874" customFormat="1" customHeight="1" ht="11.549999999999999">
      <c r="A128" s="1214"/>
      <c r="B128" s="1214"/>
      <c r="C128" s="1214"/>
      <c r="D128" s="1214"/>
      <c r="E128" s="1214"/>
      <c r="F128" s="1863"/>
      <c r="G128" s="1863"/>
      <c r="H128" s="578"/>
      <c r="N128" s="4250"/>
      <c r="O128" s="4250"/>
      <c r="P128" s="4250"/>
      <c r="Q128" s="4250"/>
      <c r="R128" s="4250"/>
      <c r="S128" s="4250"/>
      <c r="T128" s="10164"/>
      <c r="U128" s="10164"/>
      <c r="V128" s="10164"/>
      <c r="W128" s="10164"/>
      <c r="X128" s="10164"/>
      <c r="Y128" s="10164"/>
      <c r="Z128" s="10164"/>
      <c r="AA128" s="10164"/>
      <c r="AB128" s="10164"/>
      <c r="AC128" s="10164"/>
      <c r="AD128" s="10164"/>
      <c r="AE128" s="10164"/>
      <c r="AF128" s="10164"/>
      <c r="AG128" s="10164"/>
      <c r="AH128" s="10164"/>
      <c r="AI128" s="10164"/>
      <c r="AJ128" s="10164"/>
      <c r="AK128" s="10164"/>
      <c r="AL128" s="10164"/>
      <c r="AM128" s="10164"/>
      <c r="AN128" s="10164"/>
      <c r="AO128" s="10164"/>
      <c r="AP128" s="10164"/>
      <c r="AQ128" s="10164"/>
      <c r="AR128" s="10164"/>
      <c r="AS128" s="10164"/>
      <c r="AT128" s="10164"/>
      <c r="AU128" s="10164"/>
      <c r="AV128" s="10164"/>
      <c r="AW128" s="10164"/>
      <c r="AX128" s="10164"/>
      <c r="AY128" s="10164"/>
      <c r="AZ128" s="10164"/>
      <c r="BA128" s="10164"/>
      <c r="BB128" s="10164"/>
      <c r="BC128" s="10164"/>
      <c r="BD128" s="10164"/>
      <c r="BE128" s="10164"/>
      <c r="BF128" s="10164"/>
      <c r="BG128" s="10164"/>
      <c r="BH128" s="10164"/>
      <c r="BI128" s="10164"/>
      <c r="BJ128" s="10164"/>
      <c r="BK128" s="10164"/>
      <c r="BL128" s="10164"/>
      <c r="BM128" s="10164"/>
      <c r="BN128" s="10164"/>
      <c r="BO128" s="1593"/>
      <c r="BQ128" s="1593"/>
      <c r="BR128" s="1863"/>
      <c r="BS128" s="1863"/>
      <c r="BT128" s="1593"/>
      <c r="BU128" s="1593"/>
      <c r="BV128" s="1593"/>
      <c r="BW128" s="1593"/>
      <c r="BX128" s="1863"/>
      <c r="BY128" s="1593"/>
      <c r="BZ128" s="1593"/>
      <c r="CA128" s="771"/>
      <c r="CB128" s="1593"/>
      <c r="CC128" s="1593"/>
      <c r="CD128" s="1593"/>
      <c r="CE128" s="1593"/>
      <c r="CF128" s="1593"/>
      <c r="CG128" s="1859"/>
      <c r="CH128" s="849"/>
      <c r="CI128" s="849"/>
      <c r="CJ128" s="849"/>
      <c r="CK128" s="849"/>
      <c r="CL128" s="1868">
        <v>11</v>
      </c>
    </row>
    <row s="12874" customFormat="1" customHeight="1" ht="11.549999999999999">
      <c r="A129" s="1214"/>
      <c r="B129" s="1214"/>
      <c r="C129" s="1214"/>
      <c r="D129" s="1214"/>
      <c r="E129" s="1214"/>
      <c r="F129" s="1863"/>
      <c r="G129" s="1863"/>
      <c r="H129" s="578"/>
      <c r="N129" s="4250"/>
      <c r="O129" s="4250"/>
      <c r="P129" s="4250"/>
      <c r="Q129" s="4250"/>
      <c r="R129" s="4250"/>
      <c r="S129" s="4250"/>
      <c r="T129" s="10164"/>
      <c r="U129" s="10164"/>
      <c r="V129" s="10164"/>
      <c r="W129" s="10164"/>
      <c r="X129" s="10164"/>
      <c r="Y129" s="10164"/>
      <c r="Z129" s="10164"/>
      <c r="AA129" s="10164"/>
      <c r="AB129" s="10164"/>
      <c r="AC129" s="10164"/>
      <c r="AD129" s="10164"/>
      <c r="AE129" s="10164"/>
      <c r="AF129" s="10164"/>
      <c r="AG129" s="10164"/>
      <c r="AH129" s="10164"/>
      <c r="AI129" s="10164"/>
      <c r="AJ129" s="10164"/>
      <c r="AK129" s="10164"/>
      <c r="AL129" s="10164"/>
      <c r="AM129" s="10164"/>
      <c r="AN129" s="10164"/>
      <c r="AO129" s="10164"/>
      <c r="AP129" s="10164"/>
      <c r="AQ129" s="10164"/>
      <c r="AR129" s="10164"/>
      <c r="AS129" s="10164"/>
      <c r="AT129" s="10164"/>
      <c r="AU129" s="10164"/>
      <c r="AV129" s="10164"/>
      <c r="AW129" s="10164"/>
      <c r="AX129" s="10164"/>
      <c r="AY129" s="10164"/>
      <c r="AZ129" s="10164"/>
      <c r="BA129" s="10164"/>
      <c r="BB129" s="10164"/>
      <c r="BC129" s="10164"/>
      <c r="BD129" s="10164"/>
      <c r="BE129" s="10164"/>
      <c r="BF129" s="10164"/>
      <c r="BG129" s="10164"/>
      <c r="BH129" s="10164"/>
      <c r="BI129" s="10164"/>
      <c r="BJ129" s="10164"/>
      <c r="BK129" s="10164"/>
      <c r="BL129" s="10164"/>
      <c r="BM129" s="10164"/>
      <c r="BN129" s="10164"/>
      <c r="BO129" s="1593"/>
      <c r="BQ129" s="1593"/>
      <c r="BR129" s="1863"/>
      <c r="BS129" s="1863"/>
      <c r="BT129" s="1593"/>
      <c r="BU129" s="1593"/>
      <c r="BV129" s="1593"/>
      <c r="BW129" s="1593"/>
      <c r="BX129" s="1863"/>
      <c r="BY129" s="1593"/>
      <c r="BZ129" s="1593"/>
      <c r="CA129" s="771"/>
      <c r="CB129" s="1593"/>
      <c r="CC129" s="1593"/>
      <c r="CD129" s="1593"/>
      <c r="CE129" s="1593"/>
      <c r="CF129" s="1593"/>
      <c r="CG129" s="1859"/>
      <c r="CH129" s="849"/>
      <c r="CI129" s="849"/>
      <c r="CJ129" s="849"/>
      <c r="CK129" s="849"/>
      <c r="CL129" s="1868">
        <v>11</v>
      </c>
    </row>
    <row s="12874" customFormat="1" customHeight="1" ht="11.549999999999999">
      <c r="A130" s="1214"/>
      <c r="B130" s="1214"/>
      <c r="C130" s="1214"/>
      <c r="D130" s="1214"/>
      <c r="E130" s="1214"/>
      <c r="F130" s="1863"/>
      <c r="G130" s="1863"/>
      <c r="H130" s="578"/>
      <c r="N130" s="4250"/>
      <c r="O130" s="4250"/>
      <c r="P130" s="4250"/>
      <c r="Q130" s="4250"/>
      <c r="R130" s="4250"/>
      <c r="S130" s="4250"/>
      <c r="T130" s="10164"/>
      <c r="U130" s="10164"/>
      <c r="V130" s="10164"/>
      <c r="W130" s="10164"/>
      <c r="X130" s="10164"/>
      <c r="Y130" s="10164"/>
      <c r="Z130" s="10164"/>
      <c r="AA130" s="10164"/>
      <c r="AB130" s="10164"/>
      <c r="AC130" s="10164"/>
      <c r="AD130" s="10164"/>
      <c r="AE130" s="10164"/>
      <c r="AF130" s="10164"/>
      <c r="AG130" s="10164"/>
      <c r="AH130" s="10164"/>
      <c r="AI130" s="10164"/>
      <c r="AJ130" s="10164"/>
      <c r="AK130" s="10164"/>
      <c r="AL130" s="10164"/>
      <c r="AM130" s="10164"/>
      <c r="AN130" s="10164"/>
      <c r="AO130" s="10164"/>
      <c r="AP130" s="10164"/>
      <c r="AQ130" s="10164"/>
      <c r="AR130" s="10164"/>
      <c r="AS130" s="10164"/>
      <c r="AT130" s="10164"/>
      <c r="AU130" s="10164"/>
      <c r="AV130" s="10164"/>
      <c r="AW130" s="10164"/>
      <c r="AX130" s="10164"/>
      <c r="AY130" s="10164"/>
      <c r="AZ130" s="10164"/>
      <c r="BA130" s="10164"/>
      <c r="BB130" s="10164"/>
      <c r="BC130" s="10164"/>
      <c r="BD130" s="10164"/>
      <c r="BE130" s="10164"/>
      <c r="BF130" s="10164"/>
      <c r="BG130" s="10164"/>
      <c r="BH130" s="10164"/>
      <c r="BI130" s="10164"/>
      <c r="BJ130" s="10164"/>
      <c r="BK130" s="10164"/>
      <c r="BL130" s="10164"/>
      <c r="BM130" s="10164"/>
      <c r="BN130" s="10164"/>
      <c r="BO130" s="1593"/>
      <c r="BQ130" s="1593"/>
      <c r="BR130" s="1863"/>
      <c r="BS130" s="1863"/>
      <c r="BT130" s="1593"/>
      <c r="BU130" s="1593"/>
      <c r="BV130" s="1593"/>
      <c r="BW130" s="1593"/>
      <c r="BX130" s="1863"/>
      <c r="BY130" s="1593"/>
      <c r="BZ130" s="1593"/>
      <c r="CA130" s="771"/>
      <c r="CB130" s="1593"/>
      <c r="CC130" s="1593"/>
      <c r="CD130" s="1593"/>
      <c r="CE130" s="1593"/>
      <c r="CF130" s="1593"/>
      <c r="CG130" s="1859"/>
      <c r="CH130" s="849"/>
      <c r="CI130" s="849"/>
      <c r="CJ130" s="849"/>
      <c r="CK130" s="849"/>
      <c r="CL130" s="1868">
        <v>11</v>
      </c>
    </row>
    <row s="12874" customFormat="1" customHeight="1" ht="11.549999999999999">
      <c r="A131" s="1214"/>
      <c r="B131" s="1214"/>
      <c r="C131" s="1214"/>
      <c r="D131" s="1214"/>
      <c r="E131" s="1214"/>
      <c r="F131" s="1863"/>
      <c r="G131" s="1863"/>
      <c r="H131" s="578"/>
      <c r="N131" s="4250"/>
      <c r="O131" s="4250"/>
      <c r="P131" s="4250"/>
      <c r="Q131" s="4250"/>
      <c r="R131" s="4250"/>
      <c r="S131" s="4250"/>
      <c r="T131" s="10164"/>
      <c r="U131" s="10164"/>
      <c r="V131" s="10164"/>
      <c r="W131" s="10164"/>
      <c r="X131" s="10164"/>
      <c r="Y131" s="10164"/>
      <c r="Z131" s="10164"/>
      <c r="AA131" s="10164"/>
      <c r="AB131" s="10164"/>
      <c r="AC131" s="10164"/>
      <c r="AD131" s="10164"/>
      <c r="AE131" s="10164"/>
      <c r="AF131" s="10164"/>
      <c r="AG131" s="10164"/>
      <c r="AH131" s="10164"/>
      <c r="AI131" s="10164"/>
      <c r="AJ131" s="10164"/>
      <c r="AK131" s="10164"/>
      <c r="AL131" s="10164"/>
      <c r="AM131" s="10164"/>
      <c r="AN131" s="10164"/>
      <c r="AO131" s="10164"/>
      <c r="AP131" s="10164"/>
      <c r="AQ131" s="10164"/>
      <c r="AR131" s="10164"/>
      <c r="AS131" s="10164"/>
      <c r="AT131" s="10164"/>
      <c r="AU131" s="10164"/>
      <c r="AV131" s="10164"/>
      <c r="AW131" s="10164"/>
      <c r="AX131" s="10164"/>
      <c r="AY131" s="10164"/>
      <c r="AZ131" s="10164"/>
      <c r="BA131" s="10164"/>
      <c r="BB131" s="10164"/>
      <c r="BC131" s="10164"/>
      <c r="BD131" s="10164"/>
      <c r="BE131" s="10164"/>
      <c r="BF131" s="10164"/>
      <c r="BG131" s="10164"/>
      <c r="BH131" s="10164"/>
      <c r="BI131" s="10164"/>
      <c r="BJ131" s="10164"/>
      <c r="BK131" s="10164"/>
      <c r="BL131" s="10164"/>
      <c r="BM131" s="10164"/>
      <c r="BN131" s="10164"/>
      <c r="BO131" s="1593"/>
      <c r="BQ131" s="1593"/>
      <c r="BR131" s="1863"/>
      <c r="BS131" s="1863"/>
      <c r="BT131" s="1593"/>
      <c r="BU131" s="1593"/>
      <c r="BV131" s="1593"/>
      <c r="BW131" s="1593"/>
      <c r="BX131" s="1863"/>
      <c r="BY131" s="1593"/>
      <c r="BZ131" s="1593"/>
      <c r="CA131" s="771"/>
      <c r="CB131" s="1593"/>
      <c r="CC131" s="1593"/>
      <c r="CD131" s="1593"/>
      <c r="CE131" s="1593"/>
      <c r="CF131" s="1593"/>
      <c r="CG131" s="1859"/>
      <c r="CH131" s="849"/>
      <c r="CI131" s="849"/>
      <c r="CJ131" s="849"/>
      <c r="CK131" s="849"/>
      <c r="CL131" s="1868">
        <v>11</v>
      </c>
    </row>
    <row s="12874" customFormat="1" customHeight="1" ht="11.549999999999999">
      <c r="A132" s="1214"/>
      <c r="B132" s="1214"/>
      <c r="C132" s="1214"/>
      <c r="D132" s="1214"/>
      <c r="E132" s="1214"/>
      <c r="F132" s="1863"/>
      <c r="G132" s="1863"/>
      <c r="H132" s="578"/>
      <c r="N132" s="4250"/>
      <c r="O132" s="4250"/>
      <c r="P132" s="4250"/>
      <c r="Q132" s="4250"/>
      <c r="R132" s="4250"/>
      <c r="S132" s="4250"/>
      <c r="T132" s="10164"/>
      <c r="U132" s="10164"/>
      <c r="V132" s="10164"/>
      <c r="W132" s="10164"/>
      <c r="X132" s="10164"/>
      <c r="Y132" s="10164"/>
      <c r="Z132" s="10164"/>
      <c r="AA132" s="10164"/>
      <c r="AB132" s="10164"/>
      <c r="AC132" s="10164"/>
      <c r="AD132" s="10164"/>
      <c r="AE132" s="10164"/>
      <c r="AF132" s="10164"/>
      <c r="AG132" s="10164"/>
      <c r="AH132" s="10164"/>
      <c r="AI132" s="10164"/>
      <c r="AJ132" s="10164"/>
      <c r="AK132" s="10164"/>
      <c r="AL132" s="10164"/>
      <c r="AM132" s="10164"/>
      <c r="AN132" s="10164"/>
      <c r="AO132" s="10164"/>
      <c r="AP132" s="10164"/>
      <c r="AQ132" s="10164"/>
      <c r="AR132" s="10164"/>
      <c r="AS132" s="10164"/>
      <c r="AT132" s="10164"/>
      <c r="AU132" s="10164"/>
      <c r="AV132" s="10164"/>
      <c r="AW132" s="10164"/>
      <c r="AX132" s="10164"/>
      <c r="AY132" s="10164"/>
      <c r="AZ132" s="10164"/>
      <c r="BA132" s="10164"/>
      <c r="BB132" s="10164"/>
      <c r="BC132" s="10164"/>
      <c r="BD132" s="10164"/>
      <c r="BE132" s="10164"/>
      <c r="BF132" s="10164"/>
      <c r="BG132" s="10164"/>
      <c r="BH132" s="10164"/>
      <c r="BI132" s="10164"/>
      <c r="BJ132" s="10164"/>
      <c r="BK132" s="10164"/>
      <c r="BL132" s="10164"/>
      <c r="BM132" s="10164"/>
      <c r="BN132" s="10164"/>
      <c r="BO132" s="1593"/>
      <c r="BQ132" s="1593"/>
      <c r="BR132" s="1863"/>
      <c r="BS132" s="1863"/>
      <c r="BT132" s="1593"/>
      <c r="BU132" s="1593"/>
      <c r="BV132" s="1593"/>
      <c r="BW132" s="1593"/>
      <c r="BX132" s="1863"/>
      <c r="BY132" s="1593"/>
      <c r="BZ132" s="1593"/>
      <c r="CA132" s="771"/>
      <c r="CB132" s="1593"/>
      <c r="CC132" s="1593"/>
      <c r="CD132" s="1593"/>
      <c r="CE132" s="1593"/>
      <c r="CF132" s="1593"/>
      <c r="CG132" s="1859"/>
      <c r="CH132" s="849"/>
      <c r="CI132" s="849"/>
      <c r="CJ132" s="849"/>
      <c r="CK132" s="849"/>
      <c r="CL132" s="1868">
        <v>11</v>
      </c>
    </row>
    <row s="12874" customFormat="1" customHeight="1" ht="11.549999999999999">
      <c r="A133" s="1214"/>
      <c r="B133" s="1214"/>
      <c r="C133" s="1214"/>
      <c r="D133" s="1214"/>
      <c r="E133" s="1214"/>
      <c r="F133" s="1863"/>
      <c r="G133" s="1863"/>
      <c r="H133" s="578"/>
      <c r="N133" s="4250"/>
      <c r="O133" s="4250"/>
      <c r="P133" s="4250"/>
      <c r="Q133" s="4250"/>
      <c r="R133" s="4250"/>
      <c r="S133" s="4250"/>
      <c r="T133" s="10164"/>
      <c r="U133" s="10164"/>
      <c r="V133" s="10164"/>
      <c r="W133" s="10164"/>
      <c r="X133" s="10164"/>
      <c r="Y133" s="10164"/>
      <c r="Z133" s="10164"/>
      <c r="AA133" s="10164"/>
      <c r="AB133" s="10164"/>
      <c r="AC133" s="10164"/>
      <c r="AD133" s="10164"/>
      <c r="AE133" s="10164"/>
      <c r="AF133" s="10164"/>
      <c r="AG133" s="10164"/>
      <c r="AH133" s="10164"/>
      <c r="AI133" s="10164"/>
      <c r="AJ133" s="10164"/>
      <c r="AK133" s="10164"/>
      <c r="AL133" s="10164"/>
      <c r="AM133" s="10164"/>
      <c r="AN133" s="10164"/>
      <c r="AO133" s="10164"/>
      <c r="AP133" s="10164"/>
      <c r="AQ133" s="10164"/>
      <c r="AR133" s="10164"/>
      <c r="AS133" s="10164"/>
      <c r="AT133" s="10164"/>
      <c r="AU133" s="10164"/>
      <c r="AV133" s="10164"/>
      <c r="AW133" s="10164"/>
      <c r="AX133" s="10164"/>
      <c r="AY133" s="10164"/>
      <c r="AZ133" s="10164"/>
      <c r="BA133" s="10164"/>
      <c r="BB133" s="10164"/>
      <c r="BC133" s="10164"/>
      <c r="BD133" s="10164"/>
      <c r="BE133" s="10164"/>
      <c r="BF133" s="10164"/>
      <c r="BG133" s="10164"/>
      <c r="BH133" s="10164"/>
      <c r="BI133" s="10164"/>
      <c r="BJ133" s="10164"/>
      <c r="BK133" s="10164"/>
      <c r="BL133" s="10164"/>
      <c r="BM133" s="10164"/>
      <c r="BN133" s="10164"/>
      <c r="BO133" s="1593"/>
      <c r="BQ133" s="1593"/>
      <c r="BR133" s="1863"/>
      <c r="BS133" s="1863"/>
      <c r="BT133" s="1593"/>
      <c r="BU133" s="1593"/>
      <c r="BV133" s="1593"/>
      <c r="BW133" s="1593"/>
      <c r="BX133" s="1863"/>
      <c r="BY133" s="1593"/>
      <c r="BZ133" s="1593"/>
      <c r="CA133" s="771"/>
      <c r="CB133" s="1593"/>
      <c r="CC133" s="1593"/>
      <c r="CD133" s="1593"/>
      <c r="CE133" s="1593"/>
      <c r="CF133" s="1593"/>
      <c r="CG133" s="1859"/>
      <c r="CH133" s="849"/>
      <c r="CI133" s="849"/>
      <c r="CJ133" s="849"/>
      <c r="CK133" s="849"/>
      <c r="CL133" s="1868">
        <v>11</v>
      </c>
    </row>
    <row s="12874" customFormat="1" customHeight="1" ht="11.549999999999999">
      <c r="A134" s="1214"/>
      <c r="B134" s="1214"/>
      <c r="C134" s="1214"/>
      <c r="D134" s="1214"/>
      <c r="E134" s="1214"/>
      <c r="F134" s="1863"/>
      <c r="G134" s="1863"/>
      <c r="H134" s="578"/>
      <c r="N134" s="4250"/>
      <c r="O134" s="4250"/>
      <c r="P134" s="4250"/>
      <c r="Q134" s="4250"/>
      <c r="R134" s="4250"/>
      <c r="S134" s="4250"/>
      <c r="T134" s="10164"/>
      <c r="U134" s="10164"/>
      <c r="V134" s="10164"/>
      <c r="W134" s="10164"/>
      <c r="X134" s="10164"/>
      <c r="Y134" s="10164"/>
      <c r="Z134" s="10164"/>
      <c r="AA134" s="10164"/>
      <c r="AB134" s="10164"/>
      <c r="AC134" s="10164"/>
      <c r="AD134" s="10164"/>
      <c r="AE134" s="10164"/>
      <c r="AF134" s="10164"/>
      <c r="AG134" s="10164"/>
      <c r="AH134" s="10164"/>
      <c r="AI134" s="10164"/>
      <c r="AJ134" s="10164"/>
      <c r="AK134" s="10164"/>
      <c r="AL134" s="10164"/>
      <c r="AM134" s="10164"/>
      <c r="AN134" s="10164"/>
      <c r="AO134" s="10164"/>
      <c r="AP134" s="10164"/>
      <c r="AQ134" s="10164"/>
      <c r="AR134" s="10164"/>
      <c r="AS134" s="10164"/>
      <c r="AT134" s="10164"/>
      <c r="AU134" s="10164"/>
      <c r="AV134" s="10164"/>
      <c r="AW134" s="10164"/>
      <c r="AX134" s="10164"/>
      <c r="AY134" s="10164"/>
      <c r="AZ134" s="10164"/>
      <c r="BA134" s="10164"/>
      <c r="BB134" s="10164"/>
      <c r="BC134" s="10164"/>
      <c r="BD134" s="10164"/>
      <c r="BE134" s="10164"/>
      <c r="BF134" s="10164"/>
      <c r="BG134" s="10164"/>
      <c r="BH134" s="10164"/>
      <c r="BI134" s="10164"/>
      <c r="BJ134" s="10164"/>
      <c r="BK134" s="10164"/>
      <c r="BL134" s="10164"/>
      <c r="BM134" s="10164"/>
      <c r="BN134" s="10164"/>
      <c r="BO134" s="1593"/>
      <c r="BQ134" s="1593"/>
      <c r="BR134" s="1863"/>
      <c r="BS134" s="1863"/>
      <c r="BT134" s="1593"/>
      <c r="BU134" s="1593"/>
      <c r="BV134" s="1593"/>
      <c r="BW134" s="1593"/>
      <c r="BX134" s="1863"/>
      <c r="BY134" s="1593"/>
      <c r="BZ134" s="1593"/>
      <c r="CA134" s="771"/>
      <c r="CB134" s="1593"/>
      <c r="CC134" s="1593"/>
      <c r="CD134" s="1593"/>
      <c r="CE134" s="1593"/>
      <c r="CF134" s="1593"/>
      <c r="CG134" s="1859"/>
      <c r="CH134" s="849"/>
      <c r="CI134" s="849"/>
      <c r="CJ134" s="849"/>
      <c r="CK134" s="849"/>
      <c r="CL134" s="1868">
        <v>11</v>
      </c>
    </row>
    <row s="12874" customFormat="1" customHeight="1" ht="11.549999999999999">
      <c r="A135" s="1214"/>
      <c r="B135" s="1214"/>
      <c r="C135" s="1214"/>
      <c r="D135" s="1214"/>
      <c r="E135" s="1214"/>
      <c r="F135" s="1863"/>
      <c r="G135" s="1863"/>
      <c r="H135" s="578"/>
      <c r="N135" s="4250"/>
      <c r="O135" s="4250"/>
      <c r="P135" s="4250"/>
      <c r="Q135" s="4250"/>
      <c r="R135" s="4250"/>
      <c r="S135" s="4250"/>
      <c r="T135" s="10164"/>
      <c r="U135" s="10164"/>
      <c r="V135" s="10164"/>
      <c r="W135" s="10164"/>
      <c r="X135" s="10164"/>
      <c r="Y135" s="10164"/>
      <c r="Z135" s="10164"/>
      <c r="AA135" s="10164"/>
      <c r="AB135" s="10164"/>
      <c r="AC135" s="10164"/>
      <c r="AD135" s="10164"/>
      <c r="AE135" s="10164"/>
      <c r="AF135" s="10164"/>
      <c r="AG135" s="10164"/>
      <c r="AH135" s="10164"/>
      <c r="AI135" s="10164"/>
      <c r="AJ135" s="10164"/>
      <c r="AK135" s="10164"/>
      <c r="AL135" s="10164"/>
      <c r="AM135" s="10164"/>
      <c r="AN135" s="10164"/>
      <c r="AO135" s="10164"/>
      <c r="AP135" s="10164"/>
      <c r="AQ135" s="10164"/>
      <c r="AR135" s="10164"/>
      <c r="AS135" s="10164"/>
      <c r="AT135" s="10164"/>
      <c r="AU135" s="10164"/>
      <c r="AV135" s="10164"/>
      <c r="AW135" s="10164"/>
      <c r="AX135" s="10164"/>
      <c r="AY135" s="10164"/>
      <c r="AZ135" s="10164"/>
      <c r="BA135" s="10164"/>
      <c r="BB135" s="10164"/>
      <c r="BC135" s="10164"/>
      <c r="BD135" s="10164"/>
      <c r="BE135" s="10164"/>
      <c r="BF135" s="10164"/>
      <c r="BG135" s="10164"/>
      <c r="BH135" s="10164"/>
      <c r="BI135" s="10164"/>
      <c r="BJ135" s="10164"/>
      <c r="BK135" s="10164"/>
      <c r="BL135" s="10164"/>
      <c r="BM135" s="10164"/>
      <c r="BN135" s="10164"/>
      <c r="BO135" s="1593"/>
      <c r="BQ135" s="1593"/>
      <c r="BR135" s="1863"/>
      <c r="BS135" s="1863"/>
      <c r="BT135" s="1593"/>
      <c r="BU135" s="1593"/>
      <c r="BV135" s="1593"/>
      <c r="BW135" s="1593"/>
      <c r="BX135" s="1863"/>
      <c r="BY135" s="1593"/>
      <c r="BZ135" s="1593"/>
      <c r="CA135" s="771"/>
      <c r="CB135" s="1593"/>
      <c r="CC135" s="1593"/>
      <c r="CD135" s="1593"/>
      <c r="CE135" s="1593"/>
      <c r="CF135" s="1593"/>
      <c r="CG135" s="1859"/>
      <c r="CH135" s="849"/>
      <c r="CI135" s="849"/>
      <c r="CJ135" s="849"/>
      <c r="CK135" s="849"/>
      <c r="CL135" s="1868">
        <v>11</v>
      </c>
    </row>
    <row s="12874" customFormat="1" customHeight="1" ht="11.549999999999999">
      <c r="A136" s="1214"/>
      <c r="B136" s="1214"/>
      <c r="C136" s="1214"/>
      <c r="D136" s="1214"/>
      <c r="E136" s="1214"/>
      <c r="F136" s="1863"/>
      <c r="G136" s="1863"/>
      <c r="H136" s="578"/>
      <c r="N136" s="4250"/>
      <c r="O136" s="4250"/>
      <c r="P136" s="4250"/>
      <c r="Q136" s="4250"/>
      <c r="R136" s="4250"/>
      <c r="S136" s="4250"/>
      <c r="T136" s="10164"/>
      <c r="U136" s="10164"/>
      <c r="V136" s="10164"/>
      <c r="W136" s="10164"/>
      <c r="X136" s="10164"/>
      <c r="Y136" s="10164"/>
      <c r="Z136" s="10164"/>
      <c r="AA136" s="10164"/>
      <c r="AB136" s="10164"/>
      <c r="AC136" s="10164"/>
      <c r="AD136" s="10164"/>
      <c r="AE136" s="10164"/>
      <c r="AF136" s="10164"/>
      <c r="AG136" s="10164"/>
      <c r="AH136" s="10164"/>
      <c r="AI136" s="10164"/>
      <c r="AJ136" s="10164"/>
      <c r="AK136" s="10164"/>
      <c r="AL136" s="10164"/>
      <c r="AM136" s="10164"/>
      <c r="AN136" s="10164"/>
      <c r="AO136" s="10164"/>
      <c r="AP136" s="10164"/>
      <c r="AQ136" s="10164"/>
      <c r="AR136" s="10164"/>
      <c r="AS136" s="10164"/>
      <c r="AT136" s="10164"/>
      <c r="AU136" s="10164"/>
      <c r="AV136" s="10164"/>
      <c r="AW136" s="10164"/>
      <c r="AX136" s="10164"/>
      <c r="AY136" s="10164"/>
      <c r="AZ136" s="10164"/>
      <c r="BA136" s="10164"/>
      <c r="BB136" s="10164"/>
      <c r="BC136" s="10164"/>
      <c r="BD136" s="10164"/>
      <c r="BE136" s="10164"/>
      <c r="BF136" s="10164"/>
      <c r="BG136" s="10164"/>
      <c r="BH136" s="10164"/>
      <c r="BI136" s="10164"/>
      <c r="BJ136" s="10164"/>
      <c r="BK136" s="10164"/>
      <c r="BL136" s="10164"/>
      <c r="BM136" s="10164"/>
      <c r="BN136" s="10164"/>
      <c r="BO136" s="1593"/>
      <c r="BQ136" s="1593"/>
      <c r="BR136" s="1863"/>
      <c r="BS136" s="1863"/>
      <c r="BT136" s="1593"/>
      <c r="BU136" s="1593"/>
      <c r="BV136" s="1593"/>
      <c r="BW136" s="1593"/>
      <c r="BX136" s="1863"/>
      <c r="BY136" s="1593"/>
      <c r="BZ136" s="1593"/>
      <c r="CA136" s="771"/>
      <c r="CB136" s="1593"/>
      <c r="CC136" s="1593"/>
      <c r="CD136" s="1593"/>
      <c r="CE136" s="1593"/>
      <c r="CF136" s="1593"/>
      <c r="CG136" s="1859"/>
      <c r="CH136" s="849"/>
      <c r="CI136" s="849"/>
      <c r="CJ136" s="849"/>
      <c r="CK136" s="849"/>
      <c r="CL136" s="1868">
        <v>11</v>
      </c>
    </row>
    <row s="12874" customFormat="1" customHeight="1" ht="11.549999999999999">
      <c r="A137" s="1214"/>
      <c r="B137" s="1214"/>
      <c r="C137" s="1214"/>
      <c r="D137" s="1214"/>
      <c r="E137" s="1214"/>
      <c r="F137" s="1863"/>
      <c r="G137" s="1863"/>
      <c r="H137" s="578"/>
      <c r="N137" s="4250"/>
      <c r="O137" s="4250"/>
      <c r="P137" s="4250"/>
      <c r="Q137" s="4250"/>
      <c r="R137" s="4250"/>
      <c r="S137" s="4250"/>
      <c r="T137" s="10164"/>
      <c r="U137" s="10164"/>
      <c r="V137" s="10164"/>
      <c r="W137" s="10164"/>
      <c r="X137" s="10164"/>
      <c r="Y137" s="10164"/>
      <c r="Z137" s="10164"/>
      <c r="AA137" s="10164"/>
      <c r="AB137" s="10164"/>
      <c r="AC137" s="10164"/>
      <c r="AD137" s="10164"/>
      <c r="AE137" s="10164"/>
      <c r="AF137" s="10164"/>
      <c r="AG137" s="10164"/>
      <c r="AH137" s="10164"/>
      <c r="AI137" s="10164"/>
      <c r="AJ137" s="10164"/>
      <c r="AK137" s="10164"/>
      <c r="AL137" s="10164"/>
      <c r="AM137" s="10164"/>
      <c r="AN137" s="10164"/>
      <c r="AO137" s="10164"/>
      <c r="AP137" s="10164"/>
      <c r="AQ137" s="10164"/>
      <c r="AR137" s="10164"/>
      <c r="AS137" s="10164"/>
      <c r="AT137" s="10164"/>
      <c r="AU137" s="10164"/>
      <c r="AV137" s="10164"/>
      <c r="AW137" s="10164"/>
      <c r="AX137" s="10164"/>
      <c r="AY137" s="10164"/>
      <c r="AZ137" s="10164"/>
      <c r="BA137" s="10164"/>
      <c r="BB137" s="10164"/>
      <c r="BC137" s="10164"/>
      <c r="BD137" s="10164"/>
      <c r="BE137" s="10164"/>
      <c r="BF137" s="10164"/>
      <c r="BG137" s="10164"/>
      <c r="BH137" s="10164"/>
      <c r="BI137" s="10164"/>
      <c r="BJ137" s="10164"/>
      <c r="BK137" s="10164"/>
      <c r="BL137" s="10164"/>
      <c r="BM137" s="10164"/>
      <c r="BN137" s="10164"/>
      <c r="BO137" s="1593"/>
      <c r="BQ137" s="1593"/>
      <c r="BR137" s="1863"/>
      <c r="BS137" s="1863"/>
      <c r="BT137" s="1593"/>
      <c r="BU137" s="1593"/>
      <c r="BV137" s="1593"/>
      <c r="BW137" s="1593"/>
      <c r="BX137" s="1863"/>
      <c r="BY137" s="1593"/>
      <c r="BZ137" s="1593"/>
      <c r="CA137" s="771"/>
      <c r="CB137" s="1593"/>
      <c r="CC137" s="1593"/>
      <c r="CD137" s="1593"/>
      <c r="CE137" s="1593"/>
      <c r="CF137" s="1593"/>
      <c r="CG137" s="1859"/>
      <c r="CH137" s="849"/>
      <c r="CI137" s="849"/>
      <c r="CJ137" s="849"/>
      <c r="CK137" s="849"/>
      <c r="CL137" s="1868">
        <v>11</v>
      </c>
    </row>
    <row s="12874" customFormat="1" customHeight="1" ht="11.549999999999999">
      <c r="A138" s="1214"/>
      <c r="B138" s="1214"/>
      <c r="C138" s="1214"/>
      <c r="D138" s="1214"/>
      <c r="E138" s="1214"/>
      <c r="F138" s="1863"/>
      <c r="G138" s="1863"/>
      <c r="H138" s="578"/>
      <c r="N138" s="4250"/>
      <c r="O138" s="4250"/>
      <c r="P138" s="4250"/>
      <c r="Q138" s="4250"/>
      <c r="R138" s="4250"/>
      <c r="S138" s="4250"/>
      <c r="T138" s="10164"/>
      <c r="U138" s="10164"/>
      <c r="V138" s="10164"/>
      <c r="W138" s="10164"/>
      <c r="X138" s="10164"/>
      <c r="Y138" s="10164"/>
      <c r="Z138" s="10164"/>
      <c r="AA138" s="10164"/>
      <c r="AB138" s="10164"/>
      <c r="AC138" s="10164"/>
      <c r="AD138" s="10164"/>
      <c r="AE138" s="10164"/>
      <c r="AF138" s="10164"/>
      <c r="AG138" s="10164"/>
      <c r="AH138" s="10164"/>
      <c r="AI138" s="10164"/>
      <c r="AJ138" s="10164"/>
      <c r="AK138" s="10164"/>
      <c r="AL138" s="10164"/>
      <c r="AM138" s="10164"/>
      <c r="AN138" s="10164"/>
      <c r="AO138" s="10164"/>
      <c r="AP138" s="10164"/>
      <c r="AQ138" s="10164"/>
      <c r="AR138" s="10164"/>
      <c r="AS138" s="10164"/>
      <c r="AT138" s="10164"/>
      <c r="AU138" s="10164"/>
      <c r="AV138" s="10164"/>
      <c r="AW138" s="10164"/>
      <c r="AX138" s="10164"/>
      <c r="AY138" s="10164"/>
      <c r="AZ138" s="10164"/>
      <c r="BA138" s="10164"/>
      <c r="BB138" s="10164"/>
      <c r="BC138" s="10164"/>
      <c r="BD138" s="10164"/>
      <c r="BE138" s="10164"/>
      <c r="BF138" s="10164"/>
      <c r="BG138" s="10164"/>
      <c r="BH138" s="10164"/>
      <c r="BI138" s="10164"/>
      <c r="BJ138" s="10164"/>
      <c r="BK138" s="10164"/>
      <c r="BL138" s="10164"/>
      <c r="BM138" s="10164"/>
      <c r="BN138" s="10164"/>
      <c r="BO138" s="1593"/>
      <c r="BQ138" s="1593"/>
      <c r="BR138" s="1863"/>
      <c r="BS138" s="1863"/>
      <c r="BT138" s="1593"/>
      <c r="BU138" s="1593"/>
      <c r="BV138" s="1593"/>
      <c r="BW138" s="1593"/>
      <c r="BX138" s="1863"/>
      <c r="BY138" s="1593"/>
      <c r="BZ138" s="1593"/>
      <c r="CA138" s="771"/>
      <c r="CB138" s="1593"/>
      <c r="CC138" s="1593"/>
      <c r="CD138" s="1593"/>
      <c r="CE138" s="1593"/>
      <c r="CF138" s="1593"/>
      <c r="CG138" s="1859"/>
      <c r="CH138" s="849"/>
      <c r="CI138" s="849"/>
      <c r="CJ138" s="849"/>
      <c r="CK138" s="849"/>
      <c r="CL138" s="1868">
        <v>11</v>
      </c>
    </row>
    <row s="12874" customFormat="1" customHeight="1" ht="11.549999999999999">
      <c r="A139" s="1214"/>
      <c r="B139" s="1214"/>
      <c r="C139" s="1214"/>
      <c r="D139" s="1214"/>
      <c r="E139" s="1214"/>
      <c r="F139" s="1863"/>
      <c r="G139" s="1863"/>
      <c r="H139" s="578"/>
      <c r="N139" s="4250"/>
      <c r="O139" s="4250"/>
      <c r="P139" s="4250"/>
      <c r="Q139" s="4250"/>
      <c r="R139" s="4250"/>
      <c r="S139" s="4250"/>
      <c r="T139" s="10164"/>
      <c r="U139" s="10164"/>
      <c r="V139" s="10164"/>
      <c r="W139" s="10164"/>
      <c r="X139" s="10164"/>
      <c r="Y139" s="10164"/>
      <c r="Z139" s="10164"/>
      <c r="AA139" s="10164"/>
      <c r="AB139" s="10164"/>
      <c r="AC139" s="10164"/>
      <c r="AD139" s="10164"/>
      <c r="AE139" s="10164"/>
      <c r="AF139" s="10164"/>
      <c r="AG139" s="10164"/>
      <c r="AH139" s="10164"/>
      <c r="AI139" s="10164"/>
      <c r="AJ139" s="10164"/>
      <c r="AK139" s="10164"/>
      <c r="AL139" s="10164"/>
      <c r="AM139" s="10164"/>
      <c r="AN139" s="10164"/>
      <c r="AO139" s="10164"/>
      <c r="AP139" s="10164"/>
      <c r="AQ139" s="10164"/>
      <c r="AR139" s="10164"/>
      <c r="AS139" s="10164"/>
      <c r="AT139" s="10164"/>
      <c r="AU139" s="10164"/>
      <c r="AV139" s="10164"/>
      <c r="AW139" s="10164"/>
      <c r="AX139" s="10164"/>
      <c r="AY139" s="10164"/>
      <c r="AZ139" s="10164"/>
      <c r="BA139" s="10164"/>
      <c r="BB139" s="10164"/>
      <c r="BC139" s="10164"/>
      <c r="BD139" s="10164"/>
      <c r="BE139" s="10164"/>
      <c r="BF139" s="10164"/>
      <c r="BG139" s="10164"/>
      <c r="BH139" s="10164"/>
      <c r="BI139" s="10164"/>
      <c r="BJ139" s="10164"/>
      <c r="BK139" s="10164"/>
      <c r="BL139" s="10164"/>
      <c r="BM139" s="10164"/>
      <c r="BN139" s="10164"/>
      <c r="BO139" s="1593"/>
      <c r="BQ139" s="1593"/>
      <c r="BR139" s="1863"/>
      <c r="BS139" s="1863"/>
      <c r="BT139" s="1593"/>
      <c r="BU139" s="1593"/>
      <c r="BV139" s="1593"/>
      <c r="BW139" s="1593"/>
      <c r="BX139" s="1863"/>
      <c r="BY139" s="1593"/>
      <c r="BZ139" s="1593"/>
      <c r="CA139" s="771"/>
      <c r="CB139" s="1593"/>
      <c r="CC139" s="1593"/>
      <c r="CD139" s="1593"/>
      <c r="CE139" s="1593"/>
      <c r="CF139" s="1593"/>
      <c r="CG139" s="1859"/>
      <c r="CH139" s="849"/>
      <c r="CI139" s="849"/>
      <c r="CJ139" s="849"/>
      <c r="CK139" s="849"/>
      <c r="CL139" s="1868">
        <v>11</v>
      </c>
    </row>
    <row s="12874" customFormat="1" customHeight="1" ht="11.549999999999999">
      <c r="A140" s="1214"/>
      <c r="B140" s="1214"/>
      <c r="C140" s="1214"/>
      <c r="D140" s="1214"/>
      <c r="E140" s="1214"/>
      <c r="F140" s="1863"/>
      <c r="G140" s="1863"/>
      <c r="H140" s="578"/>
      <c r="N140" s="4250"/>
      <c r="O140" s="4250"/>
      <c r="P140" s="4250"/>
      <c r="Q140" s="4250"/>
      <c r="R140" s="4250"/>
      <c r="S140" s="4250"/>
      <c r="T140" s="10164"/>
      <c r="U140" s="10164"/>
      <c r="V140" s="10164"/>
      <c r="W140" s="10164"/>
      <c r="X140" s="10164"/>
      <c r="Y140" s="10164"/>
      <c r="Z140" s="10164"/>
      <c r="AA140" s="10164"/>
      <c r="AB140" s="10164"/>
      <c r="AC140" s="10164"/>
      <c r="AD140" s="10164"/>
      <c r="AE140" s="10164"/>
      <c r="AF140" s="10164"/>
      <c r="AG140" s="10164"/>
      <c r="AH140" s="10164"/>
      <c r="AI140" s="10164"/>
      <c r="AJ140" s="10164"/>
      <c r="AK140" s="10164"/>
      <c r="AL140" s="10164"/>
      <c r="AM140" s="10164"/>
      <c r="AN140" s="10164"/>
      <c r="AO140" s="10164"/>
      <c r="AP140" s="10164"/>
      <c r="AQ140" s="10164"/>
      <c r="AR140" s="10164"/>
      <c r="AS140" s="10164"/>
      <c r="AT140" s="10164"/>
      <c r="AU140" s="10164"/>
      <c r="AV140" s="10164"/>
      <c r="AW140" s="10164"/>
      <c r="AX140" s="10164"/>
      <c r="AY140" s="10164"/>
      <c r="AZ140" s="10164"/>
      <c r="BA140" s="10164"/>
      <c r="BB140" s="10164"/>
      <c r="BC140" s="10164"/>
      <c r="BD140" s="10164"/>
      <c r="BE140" s="10164"/>
      <c r="BF140" s="10164"/>
      <c r="BG140" s="10164"/>
      <c r="BH140" s="10164"/>
      <c r="BI140" s="10164"/>
      <c r="BJ140" s="10164"/>
      <c r="BK140" s="10164"/>
      <c r="BL140" s="10164"/>
      <c r="BM140" s="10164"/>
      <c r="BN140" s="10164"/>
      <c r="BO140" s="1593"/>
      <c r="BQ140" s="1593"/>
      <c r="BR140" s="1863"/>
      <c r="BS140" s="1863"/>
      <c r="BT140" s="1593"/>
      <c r="BU140" s="1593"/>
      <c r="BV140" s="1593"/>
      <c r="BW140" s="1593"/>
      <c r="BX140" s="1863"/>
      <c r="BY140" s="1593"/>
      <c r="BZ140" s="1593"/>
      <c r="CA140" s="771"/>
      <c r="CB140" s="1593"/>
      <c r="CC140" s="1593"/>
      <c r="CD140" s="1593"/>
      <c r="CE140" s="1593"/>
      <c r="CF140" s="1593"/>
      <c r="CG140" s="1859"/>
      <c r="CH140" s="849"/>
      <c r="CI140" s="849"/>
      <c r="CJ140" s="849"/>
      <c r="CK140" s="849"/>
      <c r="CL140" s="1868">
        <v>11</v>
      </c>
    </row>
    <row s="12874" customFormat="1" customHeight="1" ht="11.549999999999999">
      <c r="A141" s="1214"/>
      <c r="B141" s="1214"/>
      <c r="C141" s="1214"/>
      <c r="D141" s="1214"/>
      <c r="E141" s="1214"/>
      <c r="F141" s="1863"/>
      <c r="G141" s="1863"/>
      <c r="H141" s="578"/>
      <c r="N141" s="4250"/>
      <c r="O141" s="4250"/>
      <c r="P141" s="4250"/>
      <c r="Q141" s="4250"/>
      <c r="R141" s="4250"/>
      <c r="S141" s="4250"/>
      <c r="T141" s="10164"/>
      <c r="U141" s="10164"/>
      <c r="V141" s="10164"/>
      <c r="W141" s="10164"/>
      <c r="X141" s="10164"/>
      <c r="Y141" s="10164"/>
      <c r="Z141" s="10164"/>
      <c r="AA141" s="10164"/>
      <c r="AB141" s="10164"/>
      <c r="AC141" s="10164"/>
      <c r="AD141" s="10164"/>
      <c r="AE141" s="10164"/>
      <c r="AF141" s="10164"/>
      <c r="AG141" s="10164"/>
      <c r="AH141" s="10164"/>
      <c r="AI141" s="10164"/>
      <c r="AJ141" s="10164"/>
      <c r="AK141" s="10164"/>
      <c r="AL141" s="10164"/>
      <c r="AM141" s="10164"/>
      <c r="AN141" s="10164"/>
      <c r="AO141" s="10164"/>
      <c r="AP141" s="10164"/>
      <c r="AQ141" s="10164"/>
      <c r="AR141" s="10164"/>
      <c r="AS141" s="10164"/>
      <c r="AT141" s="10164"/>
      <c r="AU141" s="10164"/>
      <c r="AV141" s="10164"/>
      <c r="AW141" s="10164"/>
      <c r="AX141" s="10164"/>
      <c r="AY141" s="10164"/>
      <c r="AZ141" s="10164"/>
      <c r="BA141" s="10164"/>
      <c r="BB141" s="10164"/>
      <c r="BC141" s="10164"/>
      <c r="BD141" s="10164"/>
      <c r="BE141" s="10164"/>
      <c r="BF141" s="10164"/>
      <c r="BG141" s="10164"/>
      <c r="BH141" s="10164"/>
      <c r="BI141" s="10164"/>
      <c r="BJ141" s="10164"/>
      <c r="BK141" s="10164"/>
      <c r="BL141" s="10164"/>
      <c r="BM141" s="10164"/>
      <c r="BN141" s="10164"/>
      <c r="BO141" s="1593"/>
      <c r="BQ141" s="1593"/>
      <c r="BR141" s="1863"/>
      <c r="BS141" s="1863"/>
      <c r="BT141" s="1593"/>
      <c r="BU141" s="1593"/>
      <c r="BV141" s="1593"/>
      <c r="BW141" s="1593"/>
      <c r="BX141" s="1863"/>
      <c r="BY141" s="1593"/>
      <c r="BZ141" s="1593"/>
      <c r="CA141" s="771"/>
      <c r="CB141" s="1593"/>
      <c r="CC141" s="1593"/>
      <c r="CD141" s="1593"/>
      <c r="CE141" s="1593"/>
      <c r="CF141" s="1593"/>
      <c r="CG141" s="1859"/>
      <c r="CH141" s="849"/>
      <c r="CI141" s="849"/>
      <c r="CJ141" s="849"/>
      <c r="CK141" s="849"/>
      <c r="CL141" s="1868">
        <v>11</v>
      </c>
    </row>
    <row s="12874" customFormat="1" customHeight="1" ht="11.549999999999999">
      <c r="A142" s="1214"/>
      <c r="B142" s="1214"/>
      <c r="C142" s="1214"/>
      <c r="D142" s="1214"/>
      <c r="E142" s="1214"/>
      <c r="F142" s="1863"/>
      <c r="G142" s="1863"/>
      <c r="H142" s="578"/>
      <c r="N142" s="4250"/>
      <c r="O142" s="4250"/>
      <c r="P142" s="4250"/>
      <c r="Q142" s="4250"/>
      <c r="R142" s="4250"/>
      <c r="S142" s="4250"/>
      <c r="T142" s="10164"/>
      <c r="U142" s="10164"/>
      <c r="V142" s="10164"/>
      <c r="W142" s="10164"/>
      <c r="X142" s="10164"/>
      <c r="Y142" s="10164"/>
      <c r="Z142" s="10164"/>
      <c r="AA142" s="10164"/>
      <c r="AB142" s="10164"/>
      <c r="AC142" s="10164"/>
      <c r="AD142" s="10164"/>
      <c r="AE142" s="10164"/>
      <c r="AF142" s="10164"/>
      <c r="AG142" s="10164"/>
      <c r="AH142" s="10164"/>
      <c r="AI142" s="10164"/>
      <c r="AJ142" s="10164"/>
      <c r="AK142" s="10164"/>
      <c r="AL142" s="10164"/>
      <c r="AM142" s="10164"/>
      <c r="AN142" s="10164"/>
      <c r="AO142" s="10164"/>
      <c r="AP142" s="10164"/>
      <c r="AQ142" s="10164"/>
      <c r="AR142" s="10164"/>
      <c r="AS142" s="10164"/>
      <c r="AT142" s="10164"/>
      <c r="AU142" s="10164"/>
      <c r="AV142" s="10164"/>
      <c r="AW142" s="10164"/>
      <c r="AX142" s="10164"/>
      <c r="AY142" s="10164"/>
      <c r="AZ142" s="10164"/>
      <c r="BA142" s="10164"/>
      <c r="BB142" s="10164"/>
      <c r="BC142" s="10164"/>
      <c r="BD142" s="10164"/>
      <c r="BE142" s="10164"/>
      <c r="BF142" s="10164"/>
      <c r="BG142" s="10164"/>
      <c r="BH142" s="10164"/>
      <c r="BI142" s="10164"/>
      <c r="BJ142" s="10164"/>
      <c r="BK142" s="10164"/>
      <c r="BL142" s="10164"/>
      <c r="BM142" s="10164"/>
      <c r="BN142" s="10164"/>
      <c r="BO142" s="1593"/>
      <c r="BQ142" s="1593"/>
      <c r="BR142" s="1863"/>
      <c r="BS142" s="1863"/>
      <c r="BT142" s="1593"/>
      <c r="BU142" s="1593"/>
      <c r="BV142" s="1593"/>
      <c r="BW142" s="1593"/>
      <c r="BX142" s="1863"/>
      <c r="BY142" s="1593"/>
      <c r="BZ142" s="1593"/>
      <c r="CA142" s="771"/>
      <c r="CB142" s="1593"/>
      <c r="CC142" s="1593"/>
      <c r="CD142" s="1593"/>
      <c r="CE142" s="1593"/>
      <c r="CF142" s="1593"/>
      <c r="CG142" s="1859"/>
      <c r="CH142" s="849"/>
      <c r="CI142" s="849"/>
      <c r="CJ142" s="849"/>
      <c r="CK142" s="849"/>
      <c r="CL142" s="1868">
        <v>11</v>
      </c>
    </row>
    <row s="12874" customFormat="1" customHeight="1" ht="11.549999999999999">
      <c r="A143" s="1214"/>
      <c r="B143" s="1214"/>
      <c r="C143" s="1214"/>
      <c r="D143" s="1214"/>
      <c r="E143" s="1214"/>
      <c r="F143" s="1863"/>
      <c r="G143" s="1863"/>
      <c r="H143" s="578"/>
      <c r="N143" s="4250"/>
      <c r="O143" s="4250"/>
      <c r="P143" s="4250"/>
      <c r="Q143" s="4250"/>
      <c r="R143" s="4250"/>
      <c r="S143" s="4250"/>
      <c r="T143" s="10164"/>
      <c r="U143" s="10164"/>
      <c r="V143" s="10164"/>
      <c r="W143" s="10164"/>
      <c r="X143" s="10164"/>
      <c r="Y143" s="10164"/>
      <c r="Z143" s="10164"/>
      <c r="AA143" s="10164"/>
      <c r="AB143" s="10164"/>
      <c r="AC143" s="10164"/>
      <c r="AD143" s="10164"/>
      <c r="AE143" s="10164"/>
      <c r="AF143" s="10164"/>
      <c r="AG143" s="10164"/>
      <c r="AH143" s="10164"/>
      <c r="AI143" s="10164"/>
      <c r="AJ143" s="10164"/>
      <c r="AK143" s="10164"/>
      <c r="AL143" s="10164"/>
      <c r="AM143" s="10164"/>
      <c r="AN143" s="10164"/>
      <c r="AO143" s="10164"/>
      <c r="AP143" s="10164"/>
      <c r="AQ143" s="10164"/>
      <c r="AR143" s="10164"/>
      <c r="AS143" s="10164"/>
      <c r="AT143" s="10164"/>
      <c r="AU143" s="10164"/>
      <c r="AV143" s="10164"/>
      <c r="AW143" s="10164"/>
      <c r="AX143" s="10164"/>
      <c r="AY143" s="10164"/>
      <c r="AZ143" s="10164"/>
      <c r="BA143" s="10164"/>
      <c r="BB143" s="10164"/>
      <c r="BC143" s="10164"/>
      <c r="BD143" s="10164"/>
      <c r="BE143" s="10164"/>
      <c r="BF143" s="10164"/>
      <c r="BG143" s="10164"/>
      <c r="BH143" s="10164"/>
      <c r="BI143" s="10164"/>
      <c r="BJ143" s="10164"/>
      <c r="BK143" s="10164"/>
      <c r="BL143" s="10164"/>
      <c r="BM143" s="10164"/>
      <c r="BN143" s="10164"/>
      <c r="BO143" s="1593"/>
      <c r="BQ143" s="1593"/>
      <c r="BR143" s="1863"/>
      <c r="BS143" s="1863"/>
      <c r="BT143" s="1593"/>
      <c r="BU143" s="1593"/>
      <c r="BV143" s="1593"/>
      <c r="BW143" s="1593"/>
      <c r="BX143" s="1863"/>
      <c r="BY143" s="1593"/>
      <c r="BZ143" s="1593"/>
      <c r="CA143" s="771"/>
      <c r="CB143" s="1593"/>
      <c r="CC143" s="1593"/>
      <c r="CD143" s="1593"/>
      <c r="CE143" s="1593"/>
      <c r="CF143" s="1593"/>
      <c r="CG143" s="1859"/>
      <c r="CH143" s="849"/>
      <c r="CI143" s="849"/>
      <c r="CJ143" s="849"/>
      <c r="CK143" s="849"/>
      <c r="CL143" s="1868">
        <v>11</v>
      </c>
    </row>
    <row s="12874" customFormat="1" customHeight="1" ht="11.549999999999999">
      <c r="A144" s="1214"/>
      <c r="B144" s="1214"/>
      <c r="C144" s="1214"/>
      <c r="D144" s="1214"/>
      <c r="E144" s="1214"/>
      <c r="F144" s="1863"/>
      <c r="G144" s="1863"/>
      <c r="H144" s="578"/>
      <c r="N144" s="4250"/>
      <c r="O144" s="4250"/>
      <c r="P144" s="4250"/>
      <c r="Q144" s="4250"/>
      <c r="R144" s="4250"/>
      <c r="S144" s="4250"/>
      <c r="T144" s="10164"/>
      <c r="U144" s="10164"/>
      <c r="V144" s="10164"/>
      <c r="W144" s="10164"/>
      <c r="X144" s="10164"/>
      <c r="Y144" s="10164"/>
      <c r="Z144" s="10164"/>
      <c r="AA144" s="10164"/>
      <c r="AB144" s="10164"/>
      <c r="AC144" s="10164"/>
      <c r="AD144" s="10164"/>
      <c r="AE144" s="10164"/>
      <c r="AF144" s="10164"/>
      <c r="AG144" s="10164"/>
      <c r="AH144" s="10164"/>
      <c r="AI144" s="10164"/>
      <c r="AJ144" s="10164"/>
      <c r="AK144" s="10164"/>
      <c r="AL144" s="10164"/>
      <c r="AM144" s="10164"/>
      <c r="AN144" s="10164"/>
      <c r="AO144" s="10164"/>
      <c r="AP144" s="10164"/>
      <c r="AQ144" s="10164"/>
      <c r="AR144" s="10164"/>
      <c r="AS144" s="10164"/>
      <c r="AT144" s="10164"/>
      <c r="AU144" s="10164"/>
      <c r="AV144" s="10164"/>
      <c r="AW144" s="10164"/>
      <c r="AX144" s="10164"/>
      <c r="AY144" s="10164"/>
      <c r="AZ144" s="10164"/>
      <c r="BA144" s="10164"/>
      <c r="BB144" s="10164"/>
      <c r="BC144" s="10164"/>
      <c r="BD144" s="10164"/>
      <c r="BE144" s="10164"/>
      <c r="BF144" s="10164"/>
      <c r="BG144" s="10164"/>
      <c r="BH144" s="10164"/>
      <c r="BI144" s="10164"/>
      <c r="BJ144" s="10164"/>
      <c r="BK144" s="10164"/>
      <c r="BL144" s="10164"/>
      <c r="BM144" s="10164"/>
      <c r="BN144" s="10164"/>
      <c r="BO144" s="1593"/>
      <c r="BQ144" s="1593"/>
      <c r="BR144" s="1863"/>
      <c r="BS144" s="1863"/>
      <c r="BT144" s="1593"/>
      <c r="BU144" s="1593"/>
      <c r="BV144" s="1593"/>
      <c r="BW144" s="1593"/>
      <c r="BX144" s="1863"/>
      <c r="BY144" s="1593"/>
      <c r="BZ144" s="1593"/>
      <c r="CA144" s="771"/>
      <c r="CB144" s="1593"/>
      <c r="CC144" s="1593"/>
      <c r="CD144" s="1593"/>
      <c r="CE144" s="1593"/>
      <c r="CF144" s="1593"/>
      <c r="CG144" s="1859"/>
      <c r="CH144" s="849"/>
      <c r="CI144" s="849"/>
      <c r="CJ144" s="849"/>
      <c r="CK144" s="849"/>
      <c r="CL144" s="1868">
        <v>11</v>
      </c>
    </row>
    <row s="12874" customFormat="1" customHeight="1" ht="11.549999999999999">
      <c r="A145" s="1214"/>
      <c r="B145" s="1214"/>
      <c r="C145" s="1214"/>
      <c r="D145" s="1214"/>
      <c r="E145" s="1214"/>
      <c r="F145" s="1863"/>
      <c r="G145" s="1863"/>
      <c r="H145" s="578"/>
      <c r="N145" s="4250"/>
      <c r="O145" s="4250"/>
      <c r="P145" s="4250"/>
      <c r="Q145" s="4250"/>
      <c r="R145" s="4250"/>
      <c r="S145" s="4250"/>
      <c r="T145" s="10164"/>
      <c r="U145" s="10164"/>
      <c r="V145" s="10164"/>
      <c r="W145" s="10164"/>
      <c r="X145" s="10164"/>
      <c r="Y145" s="10164"/>
      <c r="Z145" s="10164"/>
      <c r="AA145" s="10164"/>
      <c r="AB145" s="10164"/>
      <c r="AC145" s="10164"/>
      <c r="AD145" s="10164"/>
      <c r="AE145" s="10164"/>
      <c r="AF145" s="10164"/>
      <c r="AG145" s="10164"/>
      <c r="AH145" s="10164"/>
      <c r="AI145" s="10164"/>
      <c r="AJ145" s="10164"/>
      <c r="AK145" s="10164"/>
      <c r="AL145" s="10164"/>
      <c r="AM145" s="10164"/>
      <c r="AN145" s="10164"/>
      <c r="AO145" s="10164"/>
      <c r="AP145" s="10164"/>
      <c r="AQ145" s="10164"/>
      <c r="AR145" s="10164"/>
      <c r="AS145" s="10164"/>
      <c r="AT145" s="10164"/>
      <c r="AU145" s="10164"/>
      <c r="AV145" s="10164"/>
      <c r="AW145" s="10164"/>
      <c r="AX145" s="10164"/>
      <c r="AY145" s="10164"/>
      <c r="AZ145" s="10164"/>
      <c r="BA145" s="10164"/>
      <c r="BB145" s="10164"/>
      <c r="BC145" s="10164"/>
      <c r="BD145" s="10164"/>
      <c r="BE145" s="10164"/>
      <c r="BF145" s="10164"/>
      <c r="BG145" s="10164"/>
      <c r="BH145" s="10164"/>
      <c r="BI145" s="10164"/>
      <c r="BJ145" s="10164"/>
      <c r="BK145" s="10164"/>
      <c r="BL145" s="10164"/>
      <c r="BM145" s="10164"/>
      <c r="BN145" s="10164"/>
      <c r="BO145" s="1593"/>
      <c r="BQ145" s="1593"/>
      <c r="BR145" s="1863"/>
      <c r="BS145" s="1863"/>
      <c r="BT145" s="1593"/>
      <c r="BU145" s="1593"/>
      <c r="BV145" s="1593"/>
      <c r="BW145" s="1593"/>
      <c r="BX145" s="1863"/>
      <c r="BY145" s="1593"/>
      <c r="BZ145" s="1593"/>
      <c r="CA145" s="771"/>
      <c r="CB145" s="1593"/>
      <c r="CC145" s="1593"/>
      <c r="CD145" s="1593"/>
      <c r="CE145" s="1593"/>
      <c r="CF145" s="1593"/>
      <c r="CG145" s="1859"/>
      <c r="CH145" s="849"/>
      <c r="CI145" s="849"/>
      <c r="CJ145" s="849"/>
      <c r="CK145" s="849"/>
      <c r="CL145" s="1868">
        <v>11</v>
      </c>
    </row>
    <row s="12874" customFormat="1" customHeight="1" ht="11.549999999999999">
      <c r="A146" s="1214"/>
      <c r="B146" s="1214"/>
      <c r="C146" s="1214"/>
      <c r="D146" s="1214"/>
      <c r="E146" s="1214"/>
      <c r="F146" s="1863"/>
      <c r="G146" s="1863"/>
      <c r="H146" s="578"/>
      <c r="N146" s="4250"/>
      <c r="O146" s="4250"/>
      <c r="P146" s="4250"/>
      <c r="Q146" s="4250"/>
      <c r="R146" s="4250"/>
      <c r="S146" s="4250"/>
      <c r="T146" s="10164"/>
      <c r="U146" s="10164"/>
      <c r="V146" s="10164"/>
      <c r="W146" s="10164"/>
      <c r="X146" s="10164"/>
      <c r="Y146" s="10164"/>
      <c r="Z146" s="10164"/>
      <c r="AA146" s="10164"/>
      <c r="AB146" s="10164"/>
      <c r="AC146" s="10164"/>
      <c r="AD146" s="10164"/>
      <c r="AE146" s="10164"/>
      <c r="AF146" s="10164"/>
      <c r="AG146" s="10164"/>
      <c r="AH146" s="10164"/>
      <c r="AI146" s="10164"/>
      <c r="AJ146" s="10164"/>
      <c r="AK146" s="10164"/>
      <c r="AL146" s="10164"/>
      <c r="AM146" s="10164"/>
      <c r="AN146" s="10164"/>
      <c r="AO146" s="10164"/>
      <c r="AP146" s="10164"/>
      <c r="AQ146" s="10164"/>
      <c r="AR146" s="10164"/>
      <c r="AS146" s="10164"/>
      <c r="AT146" s="10164"/>
      <c r="AU146" s="10164"/>
      <c r="AV146" s="10164"/>
      <c r="AW146" s="10164"/>
      <c r="AX146" s="10164"/>
      <c r="AY146" s="10164"/>
      <c r="AZ146" s="10164"/>
      <c r="BA146" s="10164"/>
      <c r="BB146" s="10164"/>
      <c r="BC146" s="10164"/>
      <c r="BD146" s="10164"/>
      <c r="BE146" s="10164"/>
      <c r="BF146" s="10164"/>
      <c r="BG146" s="10164"/>
      <c r="BH146" s="10164"/>
      <c r="BI146" s="10164"/>
      <c r="BJ146" s="10164"/>
      <c r="BK146" s="10164"/>
      <c r="BL146" s="10164"/>
      <c r="BM146" s="10164"/>
      <c r="BN146" s="10164"/>
      <c r="BO146" s="1593"/>
      <c r="BQ146" s="1593"/>
      <c r="BR146" s="1863"/>
      <c r="BS146" s="1863"/>
      <c r="BT146" s="1593"/>
      <c r="BU146" s="1593"/>
      <c r="BV146" s="1593"/>
      <c r="BW146" s="1593"/>
      <c r="BX146" s="1863"/>
      <c r="BY146" s="1593"/>
      <c r="BZ146" s="1593"/>
      <c r="CA146" s="771"/>
      <c r="CB146" s="1593"/>
      <c r="CC146" s="1593"/>
      <c r="CD146" s="1593"/>
      <c r="CE146" s="1593"/>
      <c r="CF146" s="1593"/>
      <c r="CG146" s="1859"/>
      <c r="CH146" s="849"/>
      <c r="CI146" s="849"/>
      <c r="CJ146" s="849"/>
      <c r="CK146" s="849"/>
      <c r="CL146" s="1868">
        <v>11</v>
      </c>
    </row>
    <row s="12874" customFormat="1" customHeight="1" ht="11.549999999999999">
      <c r="A147" s="1214"/>
      <c r="B147" s="1214"/>
      <c r="C147" s="1214"/>
      <c r="D147" s="1214"/>
      <c r="E147" s="1214"/>
      <c r="F147" s="1863"/>
      <c r="G147" s="1863"/>
      <c r="H147" s="578"/>
      <c r="N147" s="4250"/>
      <c r="O147" s="4250"/>
      <c r="P147" s="4250"/>
      <c r="Q147" s="4250"/>
      <c r="R147" s="4250"/>
      <c r="S147" s="4250"/>
      <c r="T147" s="10164"/>
      <c r="U147" s="10164"/>
      <c r="V147" s="10164"/>
      <c r="W147" s="10164"/>
      <c r="X147" s="10164"/>
      <c r="Y147" s="10164"/>
      <c r="Z147" s="10164"/>
      <c r="AA147" s="10164"/>
      <c r="AB147" s="10164"/>
      <c r="AC147" s="10164"/>
      <c r="AD147" s="10164"/>
      <c r="AE147" s="10164"/>
      <c r="AF147" s="10164"/>
      <c r="AG147" s="10164"/>
      <c r="AH147" s="10164"/>
      <c r="AI147" s="10164"/>
      <c r="AJ147" s="10164"/>
      <c r="AK147" s="10164"/>
      <c r="AL147" s="10164"/>
      <c r="AM147" s="10164"/>
      <c r="AN147" s="10164"/>
      <c r="AO147" s="10164"/>
      <c r="AP147" s="10164"/>
      <c r="AQ147" s="10164"/>
      <c r="AR147" s="10164"/>
      <c r="AS147" s="10164"/>
      <c r="AT147" s="10164"/>
      <c r="AU147" s="10164"/>
      <c r="AV147" s="10164"/>
      <c r="AW147" s="10164"/>
      <c r="AX147" s="10164"/>
      <c r="AY147" s="10164"/>
      <c r="AZ147" s="10164"/>
      <c r="BA147" s="10164"/>
      <c r="BB147" s="10164"/>
      <c r="BC147" s="10164"/>
      <c r="BD147" s="10164"/>
      <c r="BE147" s="10164"/>
      <c r="BF147" s="10164"/>
      <c r="BG147" s="10164"/>
      <c r="BH147" s="10164"/>
      <c r="BI147" s="10164"/>
      <c r="BJ147" s="10164"/>
      <c r="BK147" s="10164"/>
      <c r="BL147" s="10164"/>
      <c r="BM147" s="10164"/>
      <c r="BN147" s="10164"/>
      <c r="BO147" s="1593"/>
      <c r="BQ147" s="1593"/>
      <c r="BR147" s="1863"/>
      <c r="BS147" s="1863"/>
      <c r="BT147" s="1593"/>
      <c r="BU147" s="1593"/>
      <c r="BV147" s="1593"/>
      <c r="BW147" s="1593"/>
      <c r="BX147" s="1863"/>
      <c r="BY147" s="1593"/>
      <c r="BZ147" s="1593"/>
      <c r="CA147" s="771"/>
      <c r="CB147" s="1593"/>
      <c r="CC147" s="1593"/>
      <c r="CD147" s="1593"/>
      <c r="CE147" s="1593"/>
      <c r="CF147" s="1593"/>
      <c r="CG147" s="1859"/>
      <c r="CH147" s="849"/>
      <c r="CI147" s="849"/>
      <c r="CJ147" s="849"/>
      <c r="CK147" s="849"/>
      <c r="CL147" s="1868">
        <v>11</v>
      </c>
    </row>
    <row s="12874" customFormat="1" customHeight="1" ht="11.549999999999999">
      <c r="A148" s="1214"/>
      <c r="B148" s="1214"/>
      <c r="C148" s="1214"/>
      <c r="D148" s="1214"/>
      <c r="E148" s="1214"/>
      <c r="F148" s="1863"/>
      <c r="G148" s="1863"/>
      <c r="H148" s="578"/>
      <c r="N148" s="4250"/>
      <c r="O148" s="4250"/>
      <c r="P148" s="4250"/>
      <c r="Q148" s="4250"/>
      <c r="R148" s="4250"/>
      <c r="S148" s="4250"/>
      <c r="T148" s="10164"/>
      <c r="U148" s="10164"/>
      <c r="V148" s="10164"/>
      <c r="W148" s="10164"/>
      <c r="X148" s="10164"/>
      <c r="Y148" s="10164"/>
      <c r="Z148" s="10164"/>
      <c r="AA148" s="10164"/>
      <c r="AB148" s="10164"/>
      <c r="AC148" s="10164"/>
      <c r="AD148" s="10164"/>
      <c r="AE148" s="10164"/>
      <c r="AF148" s="10164"/>
      <c r="AG148" s="10164"/>
      <c r="AH148" s="10164"/>
      <c r="AI148" s="10164"/>
      <c r="AJ148" s="10164"/>
      <c r="AK148" s="10164"/>
      <c r="AL148" s="10164"/>
      <c r="AM148" s="10164"/>
      <c r="AN148" s="10164"/>
      <c r="AO148" s="10164"/>
      <c r="AP148" s="10164"/>
      <c r="AQ148" s="10164"/>
      <c r="AR148" s="10164"/>
      <c r="AS148" s="10164"/>
      <c r="AT148" s="10164"/>
      <c r="AU148" s="10164"/>
      <c r="AV148" s="10164"/>
      <c r="AW148" s="10164"/>
      <c r="AX148" s="10164"/>
      <c r="AY148" s="10164"/>
      <c r="AZ148" s="10164"/>
      <c r="BA148" s="10164"/>
      <c r="BB148" s="10164"/>
      <c r="BC148" s="10164"/>
      <c r="BD148" s="10164"/>
      <c r="BE148" s="10164"/>
      <c r="BF148" s="10164"/>
      <c r="BG148" s="10164"/>
      <c r="BH148" s="10164"/>
      <c r="BI148" s="10164"/>
      <c r="BJ148" s="10164"/>
      <c r="BK148" s="10164"/>
      <c r="BL148" s="10164"/>
      <c r="BM148" s="10164"/>
      <c r="BN148" s="10164"/>
      <c r="BO148" s="1593"/>
      <c r="BQ148" s="1593"/>
      <c r="BR148" s="1863"/>
      <c r="BS148" s="1863"/>
      <c r="BT148" s="1593"/>
      <c r="BU148" s="1593"/>
      <c r="BV148" s="1593"/>
      <c r="BW148" s="1593"/>
      <c r="BX148" s="1863"/>
      <c r="BY148" s="1593"/>
      <c r="BZ148" s="1593"/>
      <c r="CA148" s="771"/>
      <c r="CB148" s="1593"/>
      <c r="CC148" s="1593"/>
      <c r="CD148" s="1593"/>
      <c r="CE148" s="1593"/>
      <c r="CF148" s="1593"/>
      <c r="CG148" s="1859"/>
      <c r="CH148" s="849"/>
      <c r="CI148" s="849"/>
      <c r="CJ148" s="849"/>
      <c r="CK148" s="849"/>
      <c r="CL148" s="1868">
        <v>11</v>
      </c>
    </row>
    <row s="12874" customFormat="1" customHeight="1" ht="11.549999999999999">
      <c r="A149" s="1214"/>
      <c r="B149" s="1214"/>
      <c r="C149" s="1214"/>
      <c r="D149" s="1214"/>
      <c r="E149" s="1214"/>
      <c r="F149" s="1863"/>
      <c r="G149" s="1863"/>
      <c r="H149" s="578"/>
      <c r="N149" s="4250"/>
      <c r="O149" s="4250"/>
      <c r="P149" s="4250"/>
      <c r="Q149" s="4250"/>
      <c r="R149" s="4250"/>
      <c r="S149" s="4250"/>
      <c r="T149" s="10164"/>
      <c r="U149" s="10164"/>
      <c r="V149" s="10164"/>
      <c r="W149" s="10164"/>
      <c r="X149" s="10164"/>
      <c r="Y149" s="10164"/>
      <c r="Z149" s="10164"/>
      <c r="AA149" s="10164"/>
      <c r="AB149" s="10164"/>
      <c r="AC149" s="10164"/>
      <c r="AD149" s="10164"/>
      <c r="AE149" s="10164"/>
      <c r="AF149" s="10164"/>
      <c r="AG149" s="10164"/>
      <c r="AH149" s="10164"/>
      <c r="AI149" s="10164"/>
      <c r="AJ149" s="10164"/>
      <c r="AK149" s="10164"/>
      <c r="AL149" s="10164"/>
      <c r="AM149" s="10164"/>
      <c r="AN149" s="10164"/>
      <c r="AO149" s="10164"/>
      <c r="AP149" s="10164"/>
      <c r="AQ149" s="10164"/>
      <c r="AR149" s="10164"/>
      <c r="AS149" s="10164"/>
      <c r="AT149" s="10164"/>
      <c r="AU149" s="10164"/>
      <c r="AV149" s="10164"/>
      <c r="AW149" s="10164"/>
      <c r="AX149" s="10164"/>
      <c r="AY149" s="10164"/>
      <c r="AZ149" s="10164"/>
      <c r="BA149" s="10164"/>
      <c r="BB149" s="10164"/>
      <c r="BC149" s="10164"/>
      <c r="BD149" s="10164"/>
      <c r="BE149" s="10164"/>
      <c r="BF149" s="10164"/>
      <c r="BG149" s="10164"/>
      <c r="BH149" s="10164"/>
      <c r="BI149" s="10164"/>
      <c r="BJ149" s="10164"/>
      <c r="BK149" s="10164"/>
      <c r="BL149" s="10164"/>
      <c r="BM149" s="10164"/>
      <c r="BN149" s="10164"/>
      <c r="BO149" s="1593"/>
      <c r="BQ149" s="1593"/>
      <c r="BR149" s="1863"/>
      <c r="BS149" s="1863"/>
      <c r="BT149" s="1593"/>
      <c r="BU149" s="1593"/>
      <c r="BV149" s="1593"/>
      <c r="BW149" s="1593"/>
      <c r="BX149" s="1863"/>
      <c r="BY149" s="1593"/>
      <c r="BZ149" s="1593"/>
      <c r="CA149" s="771"/>
      <c r="CB149" s="1593"/>
      <c r="CC149" s="1593"/>
      <c r="CD149" s="1593"/>
      <c r="CE149" s="1593"/>
      <c r="CF149" s="1593"/>
      <c r="CG149" s="1859"/>
      <c r="CH149" s="849"/>
      <c r="CI149" s="849"/>
      <c r="CJ149" s="849"/>
      <c r="CK149" s="849"/>
      <c r="CL149" s="1868">
        <v>11</v>
      </c>
    </row>
    <row s="12874" customFormat="1" customHeight="1" ht="11.549999999999999">
      <c r="A150" s="1214"/>
      <c r="B150" s="1214"/>
      <c r="C150" s="1214"/>
      <c r="D150" s="1214"/>
      <c r="E150" s="1214"/>
      <c r="F150" s="1863"/>
      <c r="G150" s="1863"/>
      <c r="H150" s="578"/>
      <c r="N150" s="4250"/>
      <c r="O150" s="4250"/>
      <c r="P150" s="4250"/>
      <c r="Q150" s="4250"/>
      <c r="R150" s="4250"/>
      <c r="S150" s="4250"/>
      <c r="T150" s="10164"/>
      <c r="U150" s="10164"/>
      <c r="V150" s="10164"/>
      <c r="W150" s="10164"/>
      <c r="X150" s="10164"/>
      <c r="Y150" s="10164"/>
      <c r="Z150" s="10164"/>
      <c r="AA150" s="10164"/>
      <c r="AB150" s="10164"/>
      <c r="AC150" s="10164"/>
      <c r="AD150" s="10164"/>
      <c r="AE150" s="10164"/>
      <c r="AF150" s="10164"/>
      <c r="AG150" s="10164"/>
      <c r="AH150" s="10164"/>
      <c r="AI150" s="10164"/>
      <c r="AJ150" s="10164"/>
      <c r="AK150" s="10164"/>
      <c r="AL150" s="10164"/>
      <c r="AM150" s="10164"/>
      <c r="AN150" s="10164"/>
      <c r="AO150" s="10164"/>
      <c r="AP150" s="10164"/>
      <c r="AQ150" s="10164"/>
      <c r="AR150" s="10164"/>
      <c r="AS150" s="10164"/>
      <c r="AT150" s="10164"/>
      <c r="AU150" s="10164"/>
      <c r="AV150" s="10164"/>
      <c r="AW150" s="10164"/>
      <c r="AX150" s="10164"/>
      <c r="AY150" s="10164"/>
      <c r="AZ150" s="10164"/>
      <c r="BA150" s="10164"/>
      <c r="BB150" s="10164"/>
      <c r="BC150" s="10164"/>
      <c r="BD150" s="10164"/>
      <c r="BE150" s="10164"/>
      <c r="BF150" s="10164"/>
      <c r="BG150" s="10164"/>
      <c r="BH150" s="10164"/>
      <c r="BI150" s="10164"/>
      <c r="BJ150" s="10164"/>
      <c r="BK150" s="10164"/>
      <c r="BL150" s="10164"/>
      <c r="BM150" s="10164"/>
      <c r="BN150" s="10164"/>
      <c r="BO150" s="1593"/>
      <c r="BQ150" s="1593"/>
      <c r="BR150" s="1863"/>
      <c r="BS150" s="1863"/>
      <c r="BT150" s="1593"/>
      <c r="BU150" s="1593"/>
      <c r="BV150" s="1593"/>
      <c r="BW150" s="1593"/>
      <c r="BX150" s="1863"/>
      <c r="BY150" s="1593"/>
      <c r="BZ150" s="1593"/>
      <c r="CA150" s="771"/>
      <c r="CB150" s="1593"/>
      <c r="CC150" s="1593"/>
      <c r="CD150" s="1593"/>
      <c r="CE150" s="1593"/>
      <c r="CF150" s="1593"/>
      <c r="CG150" s="1859"/>
      <c r="CH150" s="849"/>
      <c r="CI150" s="849"/>
      <c r="CJ150" s="849"/>
      <c r="CK150" s="849"/>
      <c r="CL150" s="1868">
        <v>11</v>
      </c>
    </row>
    <row s="12874" customFormat="1" customHeight="1" ht="11.549999999999999">
      <c r="A151" s="1214"/>
      <c r="B151" s="1214"/>
      <c r="C151" s="1214"/>
      <c r="D151" s="1214"/>
      <c r="E151" s="1214"/>
      <c r="F151" s="1863"/>
      <c r="G151" s="1863"/>
      <c r="H151" s="578"/>
      <c r="N151" s="4250"/>
      <c r="O151" s="4250"/>
      <c r="P151" s="4250"/>
      <c r="Q151" s="4250"/>
      <c r="R151" s="4250"/>
      <c r="S151" s="4250"/>
      <c r="T151" s="10164"/>
      <c r="U151" s="10164"/>
      <c r="V151" s="10164"/>
      <c r="W151" s="10164"/>
      <c r="X151" s="10164"/>
      <c r="Y151" s="10164"/>
      <c r="Z151" s="10164"/>
      <c r="AA151" s="10164"/>
      <c r="AB151" s="10164"/>
      <c r="AC151" s="10164"/>
      <c r="AD151" s="10164"/>
      <c r="AE151" s="10164"/>
      <c r="AF151" s="10164"/>
      <c r="AG151" s="10164"/>
      <c r="AH151" s="10164"/>
      <c r="AI151" s="10164"/>
      <c r="AJ151" s="10164"/>
      <c r="AK151" s="10164"/>
      <c r="AL151" s="10164"/>
      <c r="AM151" s="10164"/>
      <c r="AN151" s="10164"/>
      <c r="AO151" s="10164"/>
      <c r="AP151" s="10164"/>
      <c r="AQ151" s="10164"/>
      <c r="AR151" s="10164"/>
      <c r="AS151" s="10164"/>
      <c r="AT151" s="10164"/>
      <c r="AU151" s="10164"/>
      <c r="AV151" s="10164"/>
      <c r="AW151" s="10164"/>
      <c r="AX151" s="10164"/>
      <c r="AY151" s="10164"/>
      <c r="AZ151" s="10164"/>
      <c r="BA151" s="10164"/>
      <c r="BB151" s="10164"/>
      <c r="BC151" s="10164"/>
      <c r="BD151" s="10164"/>
      <c r="BE151" s="10164"/>
      <c r="BF151" s="10164"/>
      <c r="BG151" s="10164"/>
      <c r="BH151" s="10164"/>
      <c r="BI151" s="10164"/>
      <c r="BJ151" s="10164"/>
      <c r="BK151" s="10164"/>
      <c r="BL151" s="10164"/>
      <c r="BM151" s="10164"/>
      <c r="BN151" s="10164"/>
      <c r="BO151" s="1593"/>
      <c r="BQ151" s="1593"/>
      <c r="BR151" s="1863"/>
      <c r="BS151" s="1863"/>
      <c r="BT151" s="1593"/>
      <c r="BU151" s="1593"/>
      <c r="BV151" s="1593"/>
      <c r="BW151" s="1593"/>
      <c r="BX151" s="1863"/>
      <c r="BY151" s="1593"/>
      <c r="BZ151" s="1593"/>
      <c r="CA151" s="771"/>
      <c r="CB151" s="1593"/>
      <c r="CC151" s="1593"/>
      <c r="CD151" s="1593"/>
      <c r="CE151" s="1593"/>
      <c r="CF151" s="1593"/>
      <c r="CG151" s="1859"/>
      <c r="CH151" s="849"/>
      <c r="CI151" s="849"/>
      <c r="CJ151" s="849"/>
      <c r="CK151" s="849"/>
      <c r="CL151" s="1868">
        <v>11</v>
      </c>
    </row>
    <row s="12874" customFormat="1" customHeight="1" ht="11.549999999999999">
      <c r="A152" s="1214"/>
      <c r="B152" s="1214"/>
      <c r="C152" s="1214"/>
      <c r="D152" s="1214"/>
      <c r="E152" s="1214"/>
      <c r="F152" s="1863"/>
      <c r="G152" s="1863"/>
      <c r="H152" s="578"/>
      <c r="N152" s="4250"/>
      <c r="O152" s="4250"/>
      <c r="P152" s="4250"/>
      <c r="Q152" s="4250"/>
      <c r="R152" s="4250"/>
      <c r="S152" s="4250"/>
      <c r="T152" s="10164"/>
      <c r="U152" s="10164"/>
      <c r="V152" s="10164"/>
      <c r="W152" s="10164"/>
      <c r="X152" s="10164"/>
      <c r="Y152" s="10164"/>
      <c r="Z152" s="10164"/>
      <c r="AA152" s="10164"/>
      <c r="AB152" s="10164"/>
      <c r="AC152" s="10164"/>
      <c r="AD152" s="10164"/>
      <c r="AE152" s="10164"/>
      <c r="AF152" s="10164"/>
      <c r="AG152" s="10164"/>
      <c r="AH152" s="10164"/>
      <c r="AI152" s="10164"/>
      <c r="AJ152" s="10164"/>
      <c r="AK152" s="10164"/>
      <c r="AL152" s="10164"/>
      <c r="AM152" s="10164"/>
      <c r="AN152" s="10164"/>
      <c r="AO152" s="10164"/>
      <c r="AP152" s="10164"/>
      <c r="AQ152" s="10164"/>
      <c r="AR152" s="10164"/>
      <c r="AS152" s="10164"/>
      <c r="AT152" s="10164"/>
      <c r="AU152" s="10164"/>
      <c r="AV152" s="10164"/>
      <c r="AW152" s="10164"/>
      <c r="AX152" s="10164"/>
      <c r="AY152" s="10164"/>
      <c r="AZ152" s="10164"/>
      <c r="BA152" s="10164"/>
      <c r="BB152" s="10164"/>
      <c r="BC152" s="10164"/>
      <c r="BD152" s="10164"/>
      <c r="BE152" s="10164"/>
      <c r="BF152" s="10164"/>
      <c r="BG152" s="10164"/>
      <c r="BH152" s="10164"/>
      <c r="BI152" s="10164"/>
      <c r="BJ152" s="10164"/>
      <c r="BK152" s="10164"/>
      <c r="BL152" s="10164"/>
      <c r="BM152" s="10164"/>
      <c r="BN152" s="10164"/>
      <c r="BO152" s="1593"/>
      <c r="BQ152" s="1593"/>
      <c r="BR152" s="1863"/>
      <c r="BS152" s="1863"/>
      <c r="BT152" s="1593"/>
      <c r="BU152" s="1593"/>
      <c r="BV152" s="1593"/>
      <c r="BW152" s="1593"/>
      <c r="BX152" s="1863"/>
      <c r="BY152" s="1593"/>
      <c r="BZ152" s="1593"/>
      <c r="CA152" s="771"/>
      <c r="CB152" s="1593"/>
      <c r="CC152" s="1593"/>
      <c r="CD152" s="1593"/>
      <c r="CE152" s="1593"/>
      <c r="CF152" s="1593"/>
      <c r="CG152" s="1859"/>
      <c r="CH152" s="849"/>
      <c r="CI152" s="849"/>
      <c r="CJ152" s="849"/>
      <c r="CK152" s="849"/>
      <c r="CL152" s="1868">
        <v>11</v>
      </c>
    </row>
    <row s="12874" customFormat="1" customHeight="1" ht="11.549999999999999">
      <c r="A153" s="1214"/>
      <c r="B153" s="1214"/>
      <c r="C153" s="1214"/>
      <c r="D153" s="1214"/>
      <c r="E153" s="1214"/>
      <c r="F153" s="1863"/>
      <c r="G153" s="1863"/>
      <c r="H153" s="578"/>
      <c r="N153" s="4250"/>
      <c r="O153" s="4250"/>
      <c r="P153" s="4250"/>
      <c r="Q153" s="4250"/>
      <c r="R153" s="4250"/>
      <c r="S153" s="4250"/>
      <c r="T153" s="10164"/>
      <c r="U153" s="10164"/>
      <c r="V153" s="10164"/>
      <c r="W153" s="10164"/>
      <c r="X153" s="10164"/>
      <c r="Y153" s="10164"/>
      <c r="Z153" s="10164"/>
      <c r="AA153" s="10164"/>
      <c r="AB153" s="10164"/>
      <c r="AC153" s="10164"/>
      <c r="AD153" s="10164"/>
      <c r="AE153" s="10164"/>
      <c r="AF153" s="10164"/>
      <c r="AG153" s="10164"/>
      <c r="AH153" s="10164"/>
      <c r="AI153" s="10164"/>
      <c r="AJ153" s="10164"/>
      <c r="AK153" s="10164"/>
      <c r="AL153" s="10164"/>
      <c r="AM153" s="10164"/>
      <c r="AN153" s="10164"/>
      <c r="AO153" s="10164"/>
      <c r="AP153" s="10164"/>
      <c r="AQ153" s="10164"/>
      <c r="AR153" s="10164"/>
      <c r="AS153" s="10164"/>
      <c r="AT153" s="10164"/>
      <c r="AU153" s="10164"/>
      <c r="AV153" s="10164"/>
      <c r="AW153" s="10164"/>
      <c r="AX153" s="10164"/>
      <c r="AY153" s="10164"/>
      <c r="AZ153" s="10164"/>
      <c r="BA153" s="10164"/>
      <c r="BB153" s="10164"/>
      <c r="BC153" s="10164"/>
      <c r="BD153" s="10164"/>
      <c r="BE153" s="10164"/>
      <c r="BF153" s="10164"/>
      <c r="BG153" s="10164"/>
      <c r="BH153" s="10164"/>
      <c r="BI153" s="10164"/>
      <c r="BJ153" s="10164"/>
      <c r="BK153" s="10164"/>
      <c r="BL153" s="10164"/>
      <c r="BM153" s="10164"/>
      <c r="BN153" s="10164"/>
      <c r="BO153" s="1593"/>
      <c r="BQ153" s="1593"/>
      <c r="BR153" s="1863"/>
      <c r="BS153" s="1863"/>
      <c r="BT153" s="1593"/>
      <c r="BU153" s="1593"/>
      <c r="BV153" s="1593"/>
      <c r="BW153" s="1593"/>
      <c r="BX153" s="1863"/>
      <c r="BY153" s="1593"/>
      <c r="BZ153" s="1593"/>
      <c r="CA153" s="771"/>
      <c r="CB153" s="1593"/>
      <c r="CC153" s="1593"/>
      <c r="CD153" s="1593"/>
      <c r="CE153" s="1593"/>
      <c r="CF153" s="1593"/>
      <c r="CG153" s="1859"/>
      <c r="CH153" s="849"/>
      <c r="CI153" s="849"/>
      <c r="CJ153" s="849"/>
      <c r="CK153" s="849"/>
      <c r="CL153" s="1868">
        <v>11</v>
      </c>
    </row>
    <row s="12874" customFormat="1" customHeight="1" ht="11.549999999999999">
      <c r="A154" s="1214"/>
      <c r="B154" s="1214"/>
      <c r="C154" s="1214"/>
      <c r="D154" s="1214"/>
      <c r="E154" s="1214"/>
      <c r="F154" s="1863"/>
      <c r="G154" s="1863"/>
      <c r="H154" s="578"/>
      <c r="N154" s="4250"/>
      <c r="O154" s="4250"/>
      <c r="P154" s="4250"/>
      <c r="Q154" s="4250"/>
      <c r="R154" s="4250"/>
      <c r="S154" s="4250"/>
      <c r="T154" s="10164"/>
      <c r="U154" s="10164"/>
      <c r="V154" s="10164"/>
      <c r="W154" s="10164"/>
      <c r="X154" s="10164"/>
      <c r="Y154" s="10164"/>
      <c r="Z154" s="10164"/>
      <c r="AA154" s="10164"/>
      <c r="AB154" s="10164"/>
      <c r="AC154" s="10164"/>
      <c r="AD154" s="10164"/>
      <c r="AE154" s="10164"/>
      <c r="AF154" s="10164"/>
      <c r="AG154" s="10164"/>
      <c r="AH154" s="10164"/>
      <c r="AI154" s="10164"/>
      <c r="AJ154" s="10164"/>
      <c r="AK154" s="10164"/>
      <c r="AL154" s="10164"/>
      <c r="AM154" s="10164"/>
      <c r="AN154" s="10164"/>
      <c r="AO154" s="10164"/>
      <c r="AP154" s="10164"/>
      <c r="AQ154" s="10164"/>
      <c r="AR154" s="10164"/>
      <c r="AS154" s="10164"/>
      <c r="AT154" s="10164"/>
      <c r="AU154" s="10164"/>
      <c r="AV154" s="10164"/>
      <c r="AW154" s="10164"/>
      <c r="AX154" s="10164"/>
      <c r="AY154" s="10164"/>
      <c r="AZ154" s="10164"/>
      <c r="BA154" s="10164"/>
      <c r="BB154" s="10164"/>
      <c r="BC154" s="10164"/>
      <c r="BD154" s="10164"/>
      <c r="BE154" s="10164"/>
      <c r="BF154" s="10164"/>
      <c r="BG154" s="10164"/>
      <c r="BH154" s="10164"/>
      <c r="BI154" s="10164"/>
      <c r="BJ154" s="10164"/>
      <c r="BK154" s="10164"/>
      <c r="BL154" s="10164"/>
      <c r="BM154" s="10164"/>
      <c r="BN154" s="10164"/>
      <c r="BO154" s="1593"/>
      <c r="BQ154" s="1593"/>
      <c r="BR154" s="1863"/>
      <c r="BS154" s="1863"/>
      <c r="BT154" s="1593"/>
      <c r="BU154" s="1593"/>
      <c r="BV154" s="1593"/>
      <c r="BW154" s="1593"/>
      <c r="BX154" s="1863"/>
      <c r="BY154" s="1593"/>
      <c r="BZ154" s="1593"/>
      <c r="CA154" s="771"/>
      <c r="CB154" s="1593"/>
      <c r="CC154" s="1593"/>
      <c r="CD154" s="1593"/>
      <c r="CE154" s="1593"/>
      <c r="CF154" s="1593"/>
      <c r="CG154" s="1859"/>
      <c r="CH154" s="849"/>
      <c r="CI154" s="849"/>
      <c r="CJ154" s="849"/>
      <c r="CK154" s="849"/>
      <c r="CL154" s="1868">
        <v>11</v>
      </c>
    </row>
    <row s="12874" customFormat="1" customHeight="1" ht="11.549999999999999">
      <c r="A155" s="1214"/>
      <c r="B155" s="1214"/>
      <c r="C155" s="1214"/>
      <c r="D155" s="1214"/>
      <c r="E155" s="1214"/>
      <c r="F155" s="1863"/>
      <c r="G155" s="1863"/>
      <c r="H155" s="578"/>
      <c r="N155" s="4250"/>
      <c r="O155" s="4250"/>
      <c r="P155" s="4250"/>
      <c r="Q155" s="4250"/>
      <c r="R155" s="4250"/>
      <c r="S155" s="4250"/>
      <c r="T155" s="10164"/>
      <c r="U155" s="10164"/>
      <c r="V155" s="10164"/>
      <c r="W155" s="10164"/>
      <c r="X155" s="10164"/>
      <c r="Y155" s="10164"/>
      <c r="Z155" s="10164"/>
      <c r="AA155" s="10164"/>
      <c r="AB155" s="10164"/>
      <c r="AC155" s="10164"/>
      <c r="AD155" s="10164"/>
      <c r="AE155" s="10164"/>
      <c r="AF155" s="10164"/>
      <c r="AG155" s="10164"/>
      <c r="AH155" s="10164"/>
      <c r="AI155" s="10164"/>
      <c r="AJ155" s="10164"/>
      <c r="AK155" s="10164"/>
      <c r="AL155" s="10164"/>
      <c r="AM155" s="10164"/>
      <c r="AN155" s="10164"/>
      <c r="AO155" s="10164"/>
      <c r="AP155" s="10164"/>
      <c r="AQ155" s="10164"/>
      <c r="AR155" s="10164"/>
      <c r="AS155" s="10164"/>
      <c r="AT155" s="10164"/>
      <c r="AU155" s="10164"/>
      <c r="AV155" s="10164"/>
      <c r="AW155" s="10164"/>
      <c r="AX155" s="10164"/>
      <c r="AY155" s="10164"/>
      <c r="AZ155" s="10164"/>
      <c r="BA155" s="10164"/>
      <c r="BB155" s="10164"/>
      <c r="BC155" s="10164"/>
      <c r="BD155" s="10164"/>
      <c r="BE155" s="10164"/>
      <c r="BF155" s="10164"/>
      <c r="BG155" s="10164"/>
      <c r="BH155" s="10164"/>
      <c r="BI155" s="10164"/>
      <c r="BJ155" s="10164"/>
      <c r="BK155" s="10164"/>
      <c r="BL155" s="10164"/>
      <c r="BM155" s="10164"/>
      <c r="BN155" s="10164"/>
      <c r="BO155" s="1593"/>
      <c r="BQ155" s="1593"/>
      <c r="BR155" s="1863"/>
      <c r="BS155" s="1863"/>
      <c r="BT155" s="1593"/>
      <c r="BU155" s="1593"/>
      <c r="BV155" s="1593"/>
      <c r="BW155" s="1593"/>
      <c r="BX155" s="1863"/>
      <c r="BY155" s="1593"/>
      <c r="BZ155" s="1593"/>
      <c r="CA155" s="771"/>
      <c r="CB155" s="1593"/>
      <c r="CC155" s="1593"/>
      <c r="CD155" s="1593"/>
      <c r="CE155" s="1593"/>
      <c r="CF155" s="1593"/>
      <c r="CG155" s="1859"/>
      <c r="CH155" s="849"/>
      <c r="CI155" s="849"/>
      <c r="CJ155" s="849"/>
      <c r="CK155" s="849"/>
      <c r="CL155" s="1868">
        <v>11</v>
      </c>
    </row>
    <row s="12874" customFormat="1" customHeight="1" ht="11.549999999999999">
      <c r="A156" s="1214"/>
      <c r="B156" s="1214"/>
      <c r="C156" s="1214"/>
      <c r="D156" s="1214"/>
      <c r="E156" s="1214"/>
      <c r="F156" s="1863"/>
      <c r="G156" s="1863"/>
      <c r="H156" s="578"/>
      <c r="N156" s="4250"/>
      <c r="O156" s="4250"/>
      <c r="P156" s="4250"/>
      <c r="Q156" s="4250"/>
      <c r="R156" s="4250"/>
      <c r="S156" s="4250"/>
      <c r="T156" s="10164"/>
      <c r="U156" s="10164"/>
      <c r="V156" s="10164"/>
      <c r="W156" s="10164"/>
      <c r="X156" s="10164"/>
      <c r="Y156" s="10164"/>
      <c r="Z156" s="10164"/>
      <c r="AA156" s="10164"/>
      <c r="AB156" s="10164"/>
      <c r="AC156" s="10164"/>
      <c r="AD156" s="10164"/>
      <c r="AE156" s="10164"/>
      <c r="AF156" s="10164"/>
      <c r="AG156" s="10164"/>
      <c r="AH156" s="10164"/>
      <c r="AI156" s="10164"/>
      <c r="AJ156" s="10164"/>
      <c r="AK156" s="10164"/>
      <c r="AL156" s="10164"/>
      <c r="AM156" s="10164"/>
      <c r="AN156" s="10164"/>
      <c r="AO156" s="10164"/>
      <c r="AP156" s="10164"/>
      <c r="AQ156" s="10164"/>
      <c r="AR156" s="10164"/>
      <c r="AS156" s="10164"/>
      <c r="AT156" s="10164"/>
      <c r="AU156" s="10164"/>
      <c r="AV156" s="10164"/>
      <c r="AW156" s="10164"/>
      <c r="AX156" s="10164"/>
      <c r="AY156" s="10164"/>
      <c r="AZ156" s="10164"/>
      <c r="BA156" s="10164"/>
      <c r="BB156" s="10164"/>
      <c r="BC156" s="10164"/>
      <c r="BD156" s="10164"/>
      <c r="BE156" s="10164"/>
      <c r="BF156" s="10164"/>
      <c r="BG156" s="10164"/>
      <c r="BH156" s="10164"/>
      <c r="BI156" s="10164"/>
      <c r="BJ156" s="10164"/>
      <c r="BK156" s="10164"/>
      <c r="BL156" s="10164"/>
      <c r="BM156" s="10164"/>
      <c r="BN156" s="10164"/>
      <c r="BO156" s="1593"/>
      <c r="BQ156" s="1593"/>
      <c r="BR156" s="1863"/>
      <c r="BS156" s="1863"/>
      <c r="BT156" s="1593"/>
      <c r="BU156" s="1593"/>
      <c r="BV156" s="1593"/>
      <c r="BW156" s="1593"/>
      <c r="BX156" s="1863"/>
      <c r="BY156" s="1593"/>
      <c r="BZ156" s="1593"/>
      <c r="CA156" s="771"/>
      <c r="CB156" s="1593"/>
      <c r="CC156" s="1593"/>
      <c r="CD156" s="1593"/>
      <c r="CE156" s="1593"/>
      <c r="CF156" s="1593"/>
      <c r="CG156" s="1859"/>
      <c r="CH156" s="849"/>
      <c r="CI156" s="849"/>
      <c r="CJ156" s="849"/>
      <c r="CK156" s="849"/>
      <c r="CL156" s="1868">
        <v>11</v>
      </c>
    </row>
    <row s="12874" customFormat="1" customHeight="1" ht="11.549999999999999">
      <c r="A157" s="1214"/>
      <c r="B157" s="1214"/>
      <c r="C157" s="1214"/>
      <c r="D157" s="1214"/>
      <c r="E157" s="1214"/>
      <c r="F157" s="1863"/>
      <c r="G157" s="1863"/>
      <c r="H157" s="578"/>
      <c r="N157" s="4250"/>
      <c r="O157" s="4250"/>
      <c r="P157" s="4250"/>
      <c r="Q157" s="4250"/>
      <c r="R157" s="4250"/>
      <c r="S157" s="4250"/>
      <c r="T157" s="10164"/>
      <c r="U157" s="10164"/>
      <c r="V157" s="10164"/>
      <c r="W157" s="10164"/>
      <c r="X157" s="10164"/>
      <c r="Y157" s="10164"/>
      <c r="Z157" s="10164"/>
      <c r="AA157" s="10164"/>
      <c r="AB157" s="10164"/>
      <c r="AC157" s="10164"/>
      <c r="AD157" s="10164"/>
      <c r="AE157" s="10164"/>
      <c r="AF157" s="10164"/>
      <c r="AG157" s="10164"/>
      <c r="AH157" s="10164"/>
      <c r="AI157" s="10164"/>
      <c r="AJ157" s="10164"/>
      <c r="AK157" s="10164"/>
      <c r="AL157" s="10164"/>
      <c r="AM157" s="10164"/>
      <c r="AN157" s="10164"/>
      <c r="AO157" s="10164"/>
      <c r="AP157" s="10164"/>
      <c r="AQ157" s="10164"/>
      <c r="AR157" s="10164"/>
      <c r="AS157" s="10164"/>
      <c r="AT157" s="10164"/>
      <c r="AU157" s="10164"/>
      <c r="AV157" s="10164"/>
      <c r="AW157" s="10164"/>
      <c r="AX157" s="10164"/>
      <c r="AY157" s="10164"/>
      <c r="AZ157" s="10164"/>
      <c r="BA157" s="10164"/>
      <c r="BB157" s="10164"/>
      <c r="BC157" s="10164"/>
      <c r="BD157" s="10164"/>
      <c r="BE157" s="10164"/>
      <c r="BF157" s="10164"/>
      <c r="BG157" s="10164"/>
      <c r="BH157" s="10164"/>
      <c r="BI157" s="10164"/>
      <c r="BJ157" s="10164"/>
      <c r="BK157" s="10164"/>
      <c r="BL157" s="10164"/>
      <c r="BM157" s="10164"/>
      <c r="BN157" s="10164"/>
      <c r="BO157" s="1593"/>
      <c r="BQ157" s="1593"/>
      <c r="BR157" s="1863"/>
      <c r="BS157" s="1863"/>
      <c r="BT157" s="1593"/>
      <c r="BU157" s="1593"/>
      <c r="BV157" s="1593"/>
      <c r="BW157" s="1593"/>
      <c r="BX157" s="1863"/>
      <c r="BY157" s="1593"/>
      <c r="BZ157" s="1593"/>
      <c r="CA157" s="771"/>
      <c r="CB157" s="1593"/>
      <c r="CC157" s="1593"/>
      <c r="CD157" s="1593"/>
      <c r="CE157" s="1593"/>
      <c r="CF157" s="1593"/>
      <c r="CG157" s="1859"/>
      <c r="CH157" s="849"/>
      <c r="CI157" s="849"/>
      <c r="CJ157" s="849"/>
      <c r="CK157" s="849"/>
      <c r="CL157" s="1868">
        <v>11</v>
      </c>
    </row>
    <row s="12874" customFormat="1" customHeight="1" ht="11.549999999999999">
      <c r="A158" s="1214"/>
      <c r="B158" s="1214"/>
      <c r="C158" s="1214"/>
      <c r="D158" s="1214"/>
      <c r="E158" s="1214"/>
      <c r="F158" s="1863"/>
      <c r="G158" s="1863"/>
      <c r="H158" s="578"/>
      <c r="N158" s="4250"/>
      <c r="O158" s="4250"/>
      <c r="P158" s="4250"/>
      <c r="Q158" s="4250"/>
      <c r="R158" s="4250"/>
      <c r="S158" s="4250"/>
      <c r="T158" s="10164"/>
      <c r="U158" s="10164"/>
      <c r="V158" s="10164"/>
      <c r="W158" s="10164"/>
      <c r="X158" s="10164"/>
      <c r="Y158" s="10164"/>
      <c r="Z158" s="10164"/>
      <c r="AA158" s="10164"/>
      <c r="AB158" s="10164"/>
      <c r="AC158" s="10164"/>
      <c r="AD158" s="10164"/>
      <c r="AE158" s="10164"/>
      <c r="AF158" s="10164"/>
      <c r="AG158" s="10164"/>
      <c r="AH158" s="10164"/>
      <c r="AI158" s="10164"/>
      <c r="AJ158" s="10164"/>
      <c r="AK158" s="10164"/>
      <c r="AL158" s="10164"/>
      <c r="AM158" s="10164"/>
      <c r="AN158" s="10164"/>
      <c r="AO158" s="10164"/>
      <c r="AP158" s="10164"/>
      <c r="AQ158" s="10164"/>
      <c r="AR158" s="10164"/>
      <c r="AS158" s="10164"/>
      <c r="AT158" s="10164"/>
      <c r="AU158" s="10164"/>
      <c r="AV158" s="10164"/>
      <c r="AW158" s="10164"/>
      <c r="AX158" s="10164"/>
      <c r="AY158" s="10164"/>
      <c r="AZ158" s="10164"/>
      <c r="BA158" s="10164"/>
      <c r="BB158" s="10164"/>
      <c r="BC158" s="10164"/>
      <c r="BD158" s="10164"/>
      <c r="BE158" s="10164"/>
      <c r="BF158" s="10164"/>
      <c r="BG158" s="10164"/>
      <c r="BH158" s="10164"/>
      <c r="BI158" s="10164"/>
      <c r="BJ158" s="10164"/>
      <c r="BK158" s="10164"/>
      <c r="BL158" s="10164"/>
      <c r="BM158" s="10164"/>
      <c r="BN158" s="10164"/>
      <c r="BO158" s="1593"/>
      <c r="BQ158" s="1593"/>
      <c r="BR158" s="1863"/>
      <c r="BS158" s="1863"/>
      <c r="BT158" s="1593"/>
      <c r="BU158" s="1593"/>
      <c r="BV158" s="1593"/>
      <c r="BW158" s="1593"/>
      <c r="BX158" s="1863"/>
      <c r="BY158" s="1593"/>
      <c r="BZ158" s="1593"/>
      <c r="CA158" s="771"/>
      <c r="CB158" s="1593"/>
      <c r="CC158" s="1593"/>
      <c r="CD158" s="1593"/>
      <c r="CE158" s="1593"/>
      <c r="CF158" s="1593"/>
      <c r="CG158" s="1859"/>
      <c r="CH158" s="849"/>
      <c r="CI158" s="849"/>
      <c r="CJ158" s="849"/>
      <c r="CK158" s="849"/>
      <c r="CL158" s="1868">
        <v>11</v>
      </c>
    </row>
    <row s="12874" customFormat="1" customHeight="1" ht="11.549999999999999">
      <c r="A159" s="1214"/>
      <c r="B159" s="1214"/>
      <c r="C159" s="1214"/>
      <c r="D159" s="1214"/>
      <c r="E159" s="1214"/>
      <c r="F159" s="1863"/>
      <c r="G159" s="1863"/>
      <c r="H159" s="578"/>
      <c r="N159" s="4250"/>
      <c r="O159" s="4250"/>
      <c r="P159" s="4250"/>
      <c r="Q159" s="4250"/>
      <c r="R159" s="4250"/>
      <c r="S159" s="4250"/>
      <c r="T159" s="10164"/>
      <c r="U159" s="10164"/>
      <c r="V159" s="10164"/>
      <c r="W159" s="10164"/>
      <c r="X159" s="10164"/>
      <c r="Y159" s="10164"/>
      <c r="Z159" s="10164"/>
      <c r="AA159" s="10164"/>
      <c r="AB159" s="10164"/>
      <c r="AC159" s="10164"/>
      <c r="AD159" s="10164"/>
      <c r="AE159" s="10164"/>
      <c r="AF159" s="10164"/>
      <c r="AG159" s="10164"/>
      <c r="AH159" s="10164"/>
      <c r="AI159" s="10164"/>
      <c r="AJ159" s="10164"/>
      <c r="AK159" s="10164"/>
      <c r="AL159" s="10164"/>
      <c r="AM159" s="10164"/>
      <c r="AN159" s="10164"/>
      <c r="AO159" s="10164"/>
      <c r="AP159" s="10164"/>
      <c r="AQ159" s="10164"/>
      <c r="AR159" s="10164"/>
      <c r="AS159" s="10164"/>
      <c r="AT159" s="10164"/>
      <c r="AU159" s="10164"/>
      <c r="AV159" s="10164"/>
      <c r="AW159" s="10164"/>
      <c r="AX159" s="10164"/>
      <c r="AY159" s="10164"/>
      <c r="AZ159" s="10164"/>
      <c r="BA159" s="10164"/>
      <c r="BB159" s="10164"/>
      <c r="BC159" s="10164"/>
      <c r="BD159" s="10164"/>
      <c r="BE159" s="10164"/>
      <c r="BF159" s="10164"/>
      <c r="BG159" s="10164"/>
      <c r="BH159" s="10164"/>
      <c r="BI159" s="10164"/>
      <c r="BJ159" s="10164"/>
      <c r="BK159" s="10164"/>
      <c r="BL159" s="10164"/>
      <c r="BM159" s="10164"/>
      <c r="BN159" s="10164"/>
      <c r="BO159" s="1593"/>
      <c r="BQ159" s="1593"/>
      <c r="BR159" s="1863"/>
      <c r="BS159" s="1863"/>
      <c r="BT159" s="1593"/>
      <c r="BU159" s="1593"/>
      <c r="BV159" s="1593"/>
      <c r="BW159" s="1593"/>
      <c r="BX159" s="1863"/>
      <c r="BY159" s="1593"/>
      <c r="BZ159" s="1593"/>
      <c r="CA159" s="771"/>
      <c r="CB159" s="1593"/>
      <c r="CC159" s="1593"/>
      <c r="CD159" s="1593"/>
      <c r="CE159" s="1593"/>
      <c r="CF159" s="1593"/>
      <c r="CG159" s="1859"/>
      <c r="CH159" s="849"/>
      <c r="CI159" s="849"/>
      <c r="CJ159" s="849"/>
      <c r="CK159" s="849"/>
      <c r="CL159" s="1868">
        <v>11</v>
      </c>
    </row>
    <row s="12874" customFormat="1" customHeight="1" ht="11.549999999999999">
      <c r="A160" s="1214"/>
      <c r="B160" s="1214"/>
      <c r="C160" s="1214"/>
      <c r="D160" s="1214"/>
      <c r="E160" s="1214"/>
      <c r="F160" s="1863"/>
      <c r="G160" s="1863"/>
      <c r="H160" s="578"/>
      <c r="N160" s="4250"/>
      <c r="O160" s="4250"/>
      <c r="P160" s="4250"/>
      <c r="Q160" s="4250"/>
      <c r="R160" s="4250"/>
      <c r="S160" s="4250"/>
      <c r="T160" s="10164"/>
      <c r="U160" s="10164"/>
      <c r="V160" s="10164"/>
      <c r="W160" s="10164"/>
      <c r="X160" s="10164"/>
      <c r="Y160" s="10164"/>
      <c r="Z160" s="10164"/>
      <c r="AA160" s="10164"/>
      <c r="AB160" s="10164"/>
      <c r="AC160" s="10164"/>
      <c r="AD160" s="10164"/>
      <c r="AE160" s="10164"/>
      <c r="AF160" s="10164"/>
      <c r="AG160" s="10164"/>
      <c r="AH160" s="10164"/>
      <c r="AI160" s="10164"/>
      <c r="AJ160" s="10164"/>
      <c r="AK160" s="10164"/>
      <c r="AL160" s="10164"/>
      <c r="AM160" s="10164"/>
      <c r="AN160" s="10164"/>
      <c r="AO160" s="10164"/>
      <c r="AP160" s="10164"/>
      <c r="AQ160" s="10164"/>
      <c r="AR160" s="10164"/>
      <c r="AS160" s="10164"/>
      <c r="AT160" s="10164"/>
      <c r="AU160" s="10164"/>
      <c r="AV160" s="10164"/>
      <c r="AW160" s="10164"/>
      <c r="AX160" s="10164"/>
      <c r="AY160" s="10164"/>
      <c r="AZ160" s="10164"/>
      <c r="BA160" s="10164"/>
      <c r="BB160" s="10164"/>
      <c r="BC160" s="10164"/>
      <c r="BD160" s="10164"/>
      <c r="BE160" s="10164"/>
      <c r="BF160" s="10164"/>
      <c r="BG160" s="10164"/>
      <c r="BH160" s="10164"/>
      <c r="BI160" s="10164"/>
      <c r="BJ160" s="10164"/>
      <c r="BK160" s="10164"/>
      <c r="BL160" s="10164"/>
      <c r="BM160" s="10164"/>
      <c r="BN160" s="10164"/>
      <c r="BO160" s="1593"/>
      <c r="BQ160" s="1593"/>
      <c r="BR160" s="1863"/>
      <c r="BS160" s="1863"/>
      <c r="BT160" s="1593"/>
      <c r="BU160" s="1593"/>
      <c r="BV160" s="1593"/>
      <c r="BW160" s="1593"/>
      <c r="BX160" s="1863"/>
      <c r="BY160" s="1593"/>
      <c r="BZ160" s="1593"/>
      <c r="CA160" s="771"/>
      <c r="CB160" s="1593"/>
      <c r="CC160" s="1593"/>
      <c r="CD160" s="1593"/>
      <c r="CE160" s="1593"/>
      <c r="CF160" s="1593"/>
      <c r="CG160" s="1859"/>
      <c r="CH160" s="849"/>
      <c r="CI160" s="849"/>
      <c r="CJ160" s="849"/>
      <c r="CK160" s="849"/>
      <c r="CL160" s="1868">
        <v>11</v>
      </c>
    </row>
    <row s="12874" customFormat="1" customHeight="1" ht="11.549999999999999">
      <c r="A161" s="1214"/>
      <c r="B161" s="1214"/>
      <c r="C161" s="1214"/>
      <c r="D161" s="1214"/>
      <c r="E161" s="1214"/>
      <c r="F161" s="1863"/>
      <c r="G161" s="1863"/>
      <c r="H161" s="578"/>
      <c r="N161" s="4250"/>
      <c r="O161" s="4250"/>
      <c r="P161" s="4250"/>
      <c r="Q161" s="4250"/>
      <c r="R161" s="4250"/>
      <c r="S161" s="4250"/>
      <c r="T161" s="10164"/>
      <c r="U161" s="10164"/>
      <c r="V161" s="10164"/>
      <c r="W161" s="10164"/>
      <c r="X161" s="10164"/>
      <c r="Y161" s="10164"/>
      <c r="Z161" s="10164"/>
      <c r="AA161" s="10164"/>
      <c r="AB161" s="10164"/>
      <c r="AC161" s="10164"/>
      <c r="AD161" s="10164"/>
      <c r="AE161" s="10164"/>
      <c r="AF161" s="10164"/>
      <c r="AG161" s="10164"/>
      <c r="AH161" s="10164"/>
      <c r="AI161" s="10164"/>
      <c r="AJ161" s="10164"/>
      <c r="AK161" s="10164"/>
      <c r="AL161" s="10164"/>
      <c r="AM161" s="10164"/>
      <c r="AN161" s="10164"/>
      <c r="AO161" s="10164"/>
      <c r="AP161" s="10164"/>
      <c r="AQ161" s="10164"/>
      <c r="AR161" s="10164"/>
      <c r="AS161" s="10164"/>
      <c r="AT161" s="10164"/>
      <c r="AU161" s="10164"/>
      <c r="AV161" s="10164"/>
      <c r="AW161" s="10164"/>
      <c r="AX161" s="10164"/>
      <c r="AY161" s="10164"/>
      <c r="AZ161" s="10164"/>
      <c r="BA161" s="10164"/>
      <c r="BB161" s="10164"/>
      <c r="BC161" s="10164"/>
      <c r="BD161" s="10164"/>
      <c r="BE161" s="10164"/>
      <c r="BF161" s="10164"/>
      <c r="BG161" s="10164"/>
      <c r="BH161" s="10164"/>
      <c r="BI161" s="10164"/>
      <c r="BJ161" s="10164"/>
      <c r="BK161" s="10164"/>
      <c r="BL161" s="10164"/>
      <c r="BM161" s="10164"/>
      <c r="BN161" s="10164"/>
      <c r="BO161" s="1593"/>
      <c r="BQ161" s="1593"/>
      <c r="BR161" s="1863"/>
      <c r="BS161" s="1863"/>
      <c r="BT161" s="1593"/>
      <c r="BU161" s="1593"/>
      <c r="BV161" s="1593"/>
      <c r="BW161" s="1593"/>
      <c r="BX161" s="1863"/>
      <c r="BY161" s="1593"/>
      <c r="BZ161" s="1593"/>
      <c r="CA161" s="771"/>
      <c r="CB161" s="1593"/>
      <c r="CC161" s="1593"/>
      <c r="CD161" s="1593"/>
      <c r="CE161" s="1593"/>
      <c r="CF161" s="1593"/>
      <c r="CG161" s="1859"/>
      <c r="CH161" s="849"/>
      <c r="CI161" s="849"/>
      <c r="CJ161" s="849"/>
      <c r="CK161" s="849"/>
      <c r="CL161" s="1868">
        <v>11</v>
      </c>
    </row>
    <row s="12874" customFormat="1" customHeight="1" ht="11.549999999999999">
      <c r="A162" s="1214"/>
      <c r="B162" s="1214"/>
      <c r="C162" s="1214"/>
      <c r="D162" s="1214"/>
      <c r="E162" s="1214"/>
      <c r="F162" s="1863"/>
      <c r="G162" s="1863"/>
      <c r="H162" s="578"/>
      <c r="N162" s="4250"/>
      <c r="O162" s="4250"/>
      <c r="P162" s="4250"/>
      <c r="Q162" s="4250"/>
      <c r="R162" s="4250"/>
      <c r="S162" s="4250"/>
      <c r="T162" s="10164"/>
      <c r="U162" s="10164"/>
      <c r="V162" s="10164"/>
      <c r="W162" s="10164"/>
      <c r="X162" s="10164"/>
      <c r="Y162" s="10164"/>
      <c r="Z162" s="10164"/>
      <c r="AA162" s="10164"/>
      <c r="AB162" s="10164"/>
      <c r="AC162" s="10164"/>
      <c r="AD162" s="10164"/>
      <c r="AE162" s="10164"/>
      <c r="AF162" s="10164"/>
      <c r="AG162" s="10164"/>
      <c r="AH162" s="10164"/>
      <c r="AI162" s="10164"/>
      <c r="AJ162" s="10164"/>
      <c r="AK162" s="10164"/>
      <c r="AL162" s="10164"/>
      <c r="AM162" s="10164"/>
      <c r="AN162" s="10164"/>
      <c r="AO162" s="10164"/>
      <c r="AP162" s="10164"/>
      <c r="AQ162" s="10164"/>
      <c r="AR162" s="10164"/>
      <c r="AS162" s="10164"/>
      <c r="AT162" s="10164"/>
      <c r="AU162" s="10164"/>
      <c r="AV162" s="10164"/>
      <c r="AW162" s="10164"/>
      <c r="AX162" s="10164"/>
      <c r="AY162" s="10164"/>
      <c r="AZ162" s="10164"/>
      <c r="BA162" s="10164"/>
      <c r="BB162" s="10164"/>
      <c r="BC162" s="10164"/>
      <c r="BD162" s="10164"/>
      <c r="BE162" s="10164"/>
      <c r="BF162" s="10164"/>
      <c r="BG162" s="10164"/>
      <c r="BH162" s="10164"/>
      <c r="BI162" s="10164"/>
      <c r="BJ162" s="10164"/>
      <c r="BK162" s="10164"/>
      <c r="BL162" s="10164"/>
      <c r="BM162" s="10164"/>
      <c r="BN162" s="10164"/>
      <c r="BO162" s="1593"/>
      <c r="BQ162" s="1593"/>
      <c r="BR162" s="1863"/>
      <c r="BS162" s="1863"/>
      <c r="BT162" s="1593"/>
      <c r="BU162" s="1593"/>
      <c r="BV162" s="1593"/>
      <c r="BW162" s="1593"/>
      <c r="BX162" s="1863"/>
      <c r="BY162" s="1593"/>
      <c r="BZ162" s="1593"/>
      <c r="CA162" s="771"/>
      <c r="CB162" s="1593"/>
      <c r="CC162" s="1593"/>
      <c r="CD162" s="1593"/>
      <c r="CE162" s="1593"/>
      <c r="CF162" s="1593"/>
      <c r="CG162" s="1859"/>
      <c r="CH162" s="849"/>
      <c r="CI162" s="849"/>
      <c r="CJ162" s="849"/>
      <c r="CK162" s="849"/>
      <c r="CL162" s="1868">
        <v>11</v>
      </c>
    </row>
    <row s="12874" customFormat="1" customHeight="1" ht="11.549999999999999">
      <c r="A163" s="1214"/>
      <c r="B163" s="1214"/>
      <c r="C163" s="1214"/>
      <c r="D163" s="1214"/>
      <c r="E163" s="1214"/>
      <c r="F163" s="1863"/>
      <c r="G163" s="1863"/>
      <c r="H163" s="578"/>
      <c r="N163" s="4250"/>
      <c r="O163" s="4250"/>
      <c r="P163" s="4250"/>
      <c r="Q163" s="4250"/>
      <c r="R163" s="4250"/>
      <c r="S163" s="4250"/>
      <c r="T163" s="10164"/>
      <c r="U163" s="10164"/>
      <c r="V163" s="10164"/>
      <c r="W163" s="10164"/>
      <c r="X163" s="10164"/>
      <c r="Y163" s="10164"/>
      <c r="Z163" s="10164"/>
      <c r="AA163" s="10164"/>
      <c r="AB163" s="10164"/>
      <c r="AC163" s="10164"/>
      <c r="AD163" s="10164"/>
      <c r="AE163" s="10164"/>
      <c r="AF163" s="10164"/>
      <c r="AG163" s="10164"/>
      <c r="AH163" s="10164"/>
      <c r="AI163" s="10164"/>
      <c r="AJ163" s="10164"/>
      <c r="AK163" s="10164"/>
      <c r="AL163" s="10164"/>
      <c r="AM163" s="10164"/>
      <c r="AN163" s="10164"/>
      <c r="AO163" s="10164"/>
      <c r="AP163" s="10164"/>
      <c r="AQ163" s="10164"/>
      <c r="AR163" s="10164"/>
      <c r="AS163" s="10164"/>
      <c r="AT163" s="10164"/>
      <c r="AU163" s="10164"/>
      <c r="AV163" s="10164"/>
      <c r="AW163" s="10164"/>
      <c r="AX163" s="10164"/>
      <c r="AY163" s="10164"/>
      <c r="AZ163" s="10164"/>
      <c r="BA163" s="10164"/>
      <c r="BB163" s="10164"/>
      <c r="BC163" s="10164"/>
      <c r="BD163" s="10164"/>
      <c r="BE163" s="10164"/>
      <c r="BF163" s="10164"/>
      <c r="BG163" s="10164"/>
      <c r="BH163" s="10164"/>
      <c r="BI163" s="10164"/>
      <c r="BJ163" s="10164"/>
      <c r="BK163" s="10164"/>
      <c r="BL163" s="10164"/>
      <c r="BM163" s="10164"/>
      <c r="BN163" s="10164"/>
      <c r="BO163" s="1593"/>
      <c r="BQ163" s="1593"/>
      <c r="BR163" s="1863"/>
      <c r="BS163" s="1863"/>
      <c r="BT163" s="1593"/>
      <c r="BU163" s="1593"/>
      <c r="BV163" s="1593"/>
      <c r="BW163" s="1593"/>
      <c r="BX163" s="1863"/>
      <c r="BY163" s="1593"/>
      <c r="BZ163" s="1593"/>
      <c r="CA163" s="771"/>
      <c r="CB163" s="1593"/>
      <c r="CC163" s="1593"/>
      <c r="CD163" s="1593"/>
      <c r="CE163" s="1593"/>
      <c r="CF163" s="1593"/>
      <c r="CG163" s="1859"/>
      <c r="CH163" s="849"/>
      <c r="CI163" s="849"/>
      <c r="CJ163" s="849"/>
      <c r="CK163" s="849"/>
      <c r="CL163" s="1868">
        <v>11</v>
      </c>
    </row>
    <row s="12874" customFormat="1" customHeight="1" ht="11.549999999999999">
      <c r="A164" s="1214"/>
      <c r="B164" s="1214"/>
      <c r="C164" s="1214"/>
      <c r="D164" s="1214"/>
      <c r="E164" s="1214"/>
      <c r="F164" s="1863"/>
      <c r="G164" s="1863"/>
      <c r="H164" s="578"/>
      <c r="N164" s="4250"/>
      <c r="O164" s="4250"/>
      <c r="P164" s="4250"/>
      <c r="Q164" s="4250"/>
      <c r="R164" s="4250"/>
      <c r="S164" s="4250"/>
      <c r="T164" s="10164"/>
      <c r="U164" s="10164"/>
      <c r="V164" s="10164"/>
      <c r="W164" s="10164"/>
      <c r="X164" s="10164"/>
      <c r="Y164" s="10164"/>
      <c r="Z164" s="10164"/>
      <c r="AA164" s="10164"/>
      <c r="AB164" s="10164"/>
      <c r="AC164" s="10164"/>
      <c r="AD164" s="10164"/>
      <c r="AE164" s="10164"/>
      <c r="AF164" s="10164"/>
      <c r="AG164" s="10164"/>
      <c r="AH164" s="10164"/>
      <c r="AI164" s="10164"/>
      <c r="AJ164" s="10164"/>
      <c r="AK164" s="10164"/>
      <c r="AL164" s="10164"/>
      <c r="AM164" s="10164"/>
      <c r="AN164" s="10164"/>
      <c r="AO164" s="10164"/>
      <c r="AP164" s="10164"/>
      <c r="AQ164" s="10164"/>
      <c r="AR164" s="10164"/>
      <c r="AS164" s="10164"/>
      <c r="AT164" s="10164"/>
      <c r="AU164" s="10164"/>
      <c r="AV164" s="10164"/>
      <c r="AW164" s="10164"/>
      <c r="AX164" s="10164"/>
      <c r="AY164" s="10164"/>
      <c r="AZ164" s="10164"/>
      <c r="BA164" s="10164"/>
      <c r="BB164" s="10164"/>
      <c r="BC164" s="10164"/>
      <c r="BD164" s="10164"/>
      <c r="BE164" s="10164"/>
      <c r="BF164" s="10164"/>
      <c r="BG164" s="10164"/>
      <c r="BH164" s="10164"/>
      <c r="BI164" s="10164"/>
      <c r="BJ164" s="10164"/>
      <c r="BK164" s="10164"/>
      <c r="BL164" s="10164"/>
      <c r="BM164" s="10164"/>
      <c r="BN164" s="10164"/>
      <c r="BO164" s="1593"/>
      <c r="BQ164" s="1593"/>
      <c r="BR164" s="1863"/>
      <c r="BS164" s="1863"/>
      <c r="BT164" s="1593"/>
      <c r="BU164" s="1593"/>
      <c r="BV164" s="1593"/>
      <c r="BW164" s="1593"/>
      <c r="BX164" s="1863"/>
      <c r="BY164" s="1593"/>
      <c r="BZ164" s="1593"/>
      <c r="CA164" s="771"/>
      <c r="CB164" s="1593"/>
      <c r="CC164" s="1593"/>
      <c r="CD164" s="1593"/>
      <c r="CE164" s="1593"/>
      <c r="CF164" s="1593"/>
      <c r="CG164" s="1859"/>
      <c r="CH164" s="849"/>
      <c r="CI164" s="849"/>
      <c r="CJ164" s="849"/>
      <c r="CK164" s="849"/>
      <c r="CL164" s="1868">
        <v>11</v>
      </c>
    </row>
    <row s="12874" customFormat="1" customHeight="1" ht="11.549999999999999">
      <c r="A165" s="1214"/>
      <c r="B165" s="1214"/>
      <c r="C165" s="1214"/>
      <c r="D165" s="1214"/>
      <c r="E165" s="1214"/>
      <c r="F165" s="1863"/>
      <c r="G165" s="1863"/>
      <c r="H165" s="578"/>
      <c r="N165" s="4250"/>
      <c r="O165" s="4250"/>
      <c r="P165" s="4250"/>
      <c r="Q165" s="4250"/>
      <c r="R165" s="4250"/>
      <c r="S165" s="4250"/>
      <c r="T165" s="10164"/>
      <c r="U165" s="10164"/>
      <c r="V165" s="10164"/>
      <c r="W165" s="10164"/>
      <c r="X165" s="10164"/>
      <c r="Y165" s="10164"/>
      <c r="Z165" s="10164"/>
      <c r="AA165" s="10164"/>
      <c r="AB165" s="10164"/>
      <c r="AC165" s="10164"/>
      <c r="AD165" s="10164"/>
      <c r="AE165" s="10164"/>
      <c r="AF165" s="10164"/>
      <c r="AG165" s="10164"/>
      <c r="AH165" s="10164"/>
      <c r="AI165" s="10164"/>
      <c r="AJ165" s="10164"/>
      <c r="AK165" s="10164"/>
      <c r="AL165" s="10164"/>
      <c r="AM165" s="10164"/>
      <c r="AN165" s="10164"/>
      <c r="AO165" s="10164"/>
      <c r="AP165" s="10164"/>
      <c r="AQ165" s="10164"/>
      <c r="AR165" s="10164"/>
      <c r="AS165" s="10164"/>
      <c r="AT165" s="10164"/>
      <c r="AU165" s="10164"/>
      <c r="AV165" s="10164"/>
      <c r="AW165" s="10164"/>
      <c r="AX165" s="10164"/>
      <c r="AY165" s="10164"/>
      <c r="AZ165" s="10164"/>
      <c r="BA165" s="10164"/>
      <c r="BB165" s="10164"/>
      <c r="BC165" s="10164"/>
      <c r="BD165" s="10164"/>
      <c r="BE165" s="10164"/>
      <c r="BF165" s="10164"/>
      <c r="BG165" s="10164"/>
      <c r="BH165" s="10164"/>
      <c r="BI165" s="10164"/>
      <c r="BJ165" s="10164"/>
      <c r="BK165" s="10164"/>
      <c r="BL165" s="10164"/>
      <c r="BM165" s="10164"/>
      <c r="BN165" s="10164"/>
      <c r="BO165" s="1593"/>
      <c r="BQ165" s="1593"/>
      <c r="BR165" s="1863"/>
      <c r="BS165" s="1863"/>
      <c r="BT165" s="1593"/>
      <c r="BU165" s="1593"/>
      <c r="BV165" s="1593"/>
      <c r="BW165" s="1593"/>
      <c r="BX165" s="1863"/>
      <c r="BY165" s="1593"/>
      <c r="BZ165" s="1593"/>
      <c r="CA165" s="771"/>
      <c r="CB165" s="1593"/>
      <c r="CC165" s="1593"/>
      <c r="CD165" s="1593"/>
      <c r="CE165" s="1593"/>
      <c r="CF165" s="1593"/>
      <c r="CG165" s="1859"/>
      <c r="CH165" s="849"/>
      <c r="CI165" s="849"/>
      <c r="CJ165" s="849"/>
      <c r="CK165" s="849"/>
      <c r="CL165" s="1868">
        <v>11</v>
      </c>
    </row>
    <row s="12874" customFormat="1" customHeight="1" ht="11.549999999999999">
      <c r="A166" s="1214"/>
      <c r="B166" s="1214"/>
      <c r="C166" s="1214"/>
      <c r="D166" s="1214"/>
      <c r="E166" s="1214"/>
      <c r="F166" s="1863"/>
      <c r="G166" s="1863"/>
      <c r="H166" s="578"/>
      <c r="N166" s="4250"/>
      <c r="O166" s="4250"/>
      <c r="P166" s="4250"/>
      <c r="Q166" s="4250"/>
      <c r="R166" s="4250"/>
      <c r="S166" s="4250"/>
      <c r="T166" s="10164"/>
      <c r="U166" s="10164"/>
      <c r="V166" s="10164"/>
      <c r="W166" s="10164"/>
      <c r="X166" s="10164"/>
      <c r="Y166" s="10164"/>
      <c r="Z166" s="10164"/>
      <c r="AA166" s="10164"/>
      <c r="AB166" s="10164"/>
      <c r="AC166" s="10164"/>
      <c r="AD166" s="10164"/>
      <c r="AE166" s="10164"/>
      <c r="AF166" s="10164"/>
      <c r="AG166" s="10164"/>
      <c r="AH166" s="10164"/>
      <c r="AI166" s="10164"/>
      <c r="AJ166" s="10164"/>
      <c r="AK166" s="10164"/>
      <c r="AL166" s="10164"/>
      <c r="AM166" s="10164"/>
      <c r="AN166" s="10164"/>
      <c r="AO166" s="10164"/>
      <c r="AP166" s="10164"/>
      <c r="AQ166" s="10164"/>
      <c r="AR166" s="10164"/>
      <c r="AS166" s="10164"/>
      <c r="AT166" s="10164"/>
      <c r="AU166" s="10164"/>
      <c r="AV166" s="10164"/>
      <c r="AW166" s="10164"/>
      <c r="AX166" s="10164"/>
      <c r="AY166" s="10164"/>
      <c r="AZ166" s="10164"/>
      <c r="BA166" s="10164"/>
      <c r="BB166" s="10164"/>
      <c r="BC166" s="10164"/>
      <c r="BD166" s="10164"/>
      <c r="BE166" s="10164"/>
      <c r="BF166" s="10164"/>
      <c r="BG166" s="10164"/>
      <c r="BH166" s="10164"/>
      <c r="BI166" s="10164"/>
      <c r="BJ166" s="10164"/>
      <c r="BK166" s="10164"/>
      <c r="BL166" s="10164"/>
      <c r="BM166" s="10164"/>
      <c r="BN166" s="10164"/>
      <c r="BO166" s="1593"/>
      <c r="BQ166" s="1593"/>
      <c r="BR166" s="1863"/>
      <c r="BS166" s="1863"/>
      <c r="BT166" s="1593"/>
      <c r="BU166" s="1593"/>
      <c r="BV166" s="1593"/>
      <c r="BW166" s="1593"/>
      <c r="BX166" s="1863"/>
      <c r="BY166" s="1593"/>
      <c r="BZ166" s="1593"/>
      <c r="CA166" s="771"/>
      <c r="CB166" s="1593"/>
      <c r="CC166" s="1593"/>
      <c r="CD166" s="1593"/>
      <c r="CE166" s="1593"/>
      <c r="CF166" s="1593"/>
      <c r="CG166" s="1859"/>
      <c r="CH166" s="849"/>
      <c r="CI166" s="849"/>
      <c r="CJ166" s="849"/>
      <c r="CK166" s="849"/>
      <c r="CL166" s="1868">
        <v>11</v>
      </c>
    </row>
    <row s="12874" customFormat="1" customHeight="1" ht="11.549999999999999">
      <c r="A167" s="1214"/>
      <c r="B167" s="1214"/>
      <c r="C167" s="1214"/>
      <c r="D167" s="1214"/>
      <c r="E167" s="1214"/>
      <c r="F167" s="1863"/>
      <c r="G167" s="1863"/>
      <c r="H167" s="578"/>
      <c r="N167" s="4250"/>
      <c r="O167" s="4250"/>
      <c r="P167" s="4250"/>
      <c r="Q167" s="4250"/>
      <c r="R167" s="4250"/>
      <c r="S167" s="4250"/>
      <c r="T167" s="10164"/>
      <c r="U167" s="10164"/>
      <c r="V167" s="10164"/>
      <c r="W167" s="10164"/>
      <c r="X167" s="10164"/>
      <c r="Y167" s="10164"/>
      <c r="Z167" s="10164"/>
      <c r="AA167" s="10164"/>
      <c r="AB167" s="10164"/>
      <c r="AC167" s="10164"/>
      <c r="AD167" s="10164"/>
      <c r="AE167" s="10164"/>
      <c r="AF167" s="10164"/>
      <c r="AG167" s="10164"/>
      <c r="AH167" s="10164"/>
      <c r="AI167" s="10164"/>
      <c r="AJ167" s="10164"/>
      <c r="AK167" s="10164"/>
      <c r="AL167" s="10164"/>
      <c r="AM167" s="10164"/>
      <c r="AN167" s="10164"/>
      <c r="AO167" s="10164"/>
      <c r="AP167" s="10164"/>
      <c r="AQ167" s="10164"/>
      <c r="AR167" s="10164"/>
      <c r="AS167" s="10164"/>
      <c r="AT167" s="10164"/>
      <c r="AU167" s="10164"/>
      <c r="AV167" s="10164"/>
      <c r="AW167" s="10164"/>
      <c r="AX167" s="10164"/>
      <c r="AY167" s="10164"/>
      <c r="AZ167" s="10164"/>
      <c r="BA167" s="10164"/>
      <c r="BB167" s="10164"/>
      <c r="BC167" s="10164"/>
      <c r="BD167" s="10164"/>
      <c r="BE167" s="10164"/>
      <c r="BF167" s="10164"/>
      <c r="BG167" s="10164"/>
      <c r="BH167" s="10164"/>
      <c r="BI167" s="10164"/>
      <c r="BJ167" s="10164"/>
      <c r="BK167" s="10164"/>
      <c r="BL167" s="10164"/>
      <c r="BM167" s="10164"/>
      <c r="BN167" s="10164"/>
      <c r="BO167" s="1593"/>
      <c r="BQ167" s="1593"/>
      <c r="BR167" s="1863"/>
      <c r="BS167" s="1863"/>
      <c r="BT167" s="1593"/>
      <c r="BU167" s="1593"/>
      <c r="BV167" s="1593"/>
      <c r="BW167" s="1593"/>
      <c r="BX167" s="1863"/>
      <c r="BY167" s="1593"/>
      <c r="BZ167" s="1593"/>
      <c r="CA167" s="771"/>
      <c r="CB167" s="1593"/>
      <c r="CC167" s="1593"/>
      <c r="CD167" s="1593"/>
      <c r="CE167" s="1593"/>
      <c r="CF167" s="1593"/>
      <c r="CG167" s="1859"/>
      <c r="CH167" s="849"/>
      <c r="CI167" s="849"/>
      <c r="CJ167" s="849"/>
      <c r="CK167" s="849"/>
      <c r="CL167" s="1868">
        <v>11</v>
      </c>
    </row>
    <row s="12874" customFormat="1" customHeight="1" ht="11.549999999999999">
      <c r="A168" s="1214"/>
      <c r="B168" s="1214"/>
      <c r="C168" s="1214"/>
      <c r="D168" s="1214"/>
      <c r="E168" s="1214"/>
      <c r="F168" s="1863"/>
      <c r="G168" s="1863"/>
      <c r="H168" s="578"/>
      <c r="N168" s="4250"/>
      <c r="O168" s="4250"/>
      <c r="P168" s="4250"/>
      <c r="Q168" s="4250"/>
      <c r="R168" s="4250"/>
      <c r="S168" s="4250"/>
      <c r="T168" s="10164"/>
      <c r="U168" s="10164"/>
      <c r="V168" s="10164"/>
      <c r="W168" s="10164"/>
      <c r="X168" s="10164"/>
      <c r="Y168" s="10164"/>
      <c r="Z168" s="10164"/>
      <c r="AA168" s="10164"/>
      <c r="AB168" s="10164"/>
      <c r="AC168" s="10164"/>
      <c r="AD168" s="10164"/>
      <c r="AE168" s="10164"/>
      <c r="AF168" s="10164"/>
      <c r="AG168" s="10164"/>
      <c r="AH168" s="10164"/>
      <c r="AI168" s="10164"/>
      <c r="AJ168" s="10164"/>
      <c r="AK168" s="10164"/>
      <c r="AL168" s="10164"/>
      <c r="AM168" s="10164"/>
      <c r="AN168" s="10164"/>
      <c r="AO168" s="10164"/>
      <c r="AP168" s="10164"/>
      <c r="AQ168" s="10164"/>
      <c r="AR168" s="10164"/>
      <c r="AS168" s="10164"/>
      <c r="AT168" s="10164"/>
      <c r="AU168" s="10164"/>
      <c r="AV168" s="10164"/>
      <c r="AW168" s="10164"/>
      <c r="AX168" s="10164"/>
      <c r="AY168" s="10164"/>
      <c r="AZ168" s="10164"/>
      <c r="BA168" s="10164"/>
      <c r="BB168" s="10164"/>
      <c r="BC168" s="10164"/>
      <c r="BD168" s="10164"/>
      <c r="BE168" s="10164"/>
      <c r="BF168" s="10164"/>
      <c r="BG168" s="10164"/>
      <c r="BH168" s="10164"/>
      <c r="BI168" s="10164"/>
      <c r="BJ168" s="10164"/>
      <c r="BK168" s="10164"/>
      <c r="BL168" s="10164"/>
      <c r="BM168" s="10164"/>
      <c r="BN168" s="10164"/>
      <c r="BO168" s="1593"/>
      <c r="BQ168" s="1593"/>
      <c r="BR168" s="1863"/>
      <c r="BS168" s="1863"/>
      <c r="BT168" s="1593"/>
      <c r="BU168" s="1593"/>
      <c r="BV168" s="1593"/>
      <c r="BW168" s="1593"/>
      <c r="BX168" s="1863"/>
      <c r="BY168" s="1593"/>
      <c r="BZ168" s="1593"/>
      <c r="CA168" s="771"/>
      <c r="CB168" s="1593"/>
      <c r="CC168" s="1593"/>
      <c r="CD168" s="1593"/>
      <c r="CE168" s="1593"/>
      <c r="CF168" s="1593"/>
      <c r="CG168" s="1859"/>
      <c r="CH168" s="849"/>
      <c r="CI168" s="849"/>
      <c r="CJ168" s="849"/>
      <c r="CK168" s="849"/>
      <c r="CL168" s="1868">
        <v>11</v>
      </c>
    </row>
    <row s="12874" customFormat="1" customHeight="1" ht="11.549999999999999">
      <c r="A169" s="1214"/>
      <c r="B169" s="1214"/>
      <c r="C169" s="1214"/>
      <c r="D169" s="1214"/>
      <c r="E169" s="1214"/>
      <c r="F169" s="1863"/>
      <c r="G169" s="1863"/>
      <c r="H169" s="578"/>
      <c r="N169" s="4250"/>
      <c r="O169" s="4250"/>
      <c r="P169" s="4250"/>
      <c r="Q169" s="4250"/>
      <c r="R169" s="4250"/>
      <c r="S169" s="4250"/>
      <c r="T169" s="10164"/>
      <c r="U169" s="10164"/>
      <c r="V169" s="10164"/>
      <c r="W169" s="10164"/>
      <c r="X169" s="10164"/>
      <c r="Y169" s="10164"/>
      <c r="Z169" s="10164"/>
      <c r="AA169" s="10164"/>
      <c r="AB169" s="10164"/>
      <c r="AC169" s="10164"/>
      <c r="AD169" s="10164"/>
      <c r="AE169" s="10164"/>
      <c r="AF169" s="10164"/>
      <c r="AG169" s="10164"/>
      <c r="AH169" s="10164"/>
      <c r="AI169" s="10164"/>
      <c r="AJ169" s="10164"/>
      <c r="AK169" s="10164"/>
      <c r="AL169" s="10164"/>
      <c r="AM169" s="10164"/>
      <c r="AN169" s="10164"/>
      <c r="AO169" s="10164"/>
      <c r="AP169" s="10164"/>
      <c r="AQ169" s="10164"/>
      <c r="AR169" s="10164"/>
      <c r="AS169" s="10164"/>
      <c r="AT169" s="10164"/>
      <c r="AU169" s="10164"/>
      <c r="AV169" s="10164"/>
      <c r="AW169" s="10164"/>
      <c r="AX169" s="10164"/>
      <c r="AY169" s="10164"/>
      <c r="AZ169" s="10164"/>
      <c r="BA169" s="10164"/>
      <c r="BB169" s="10164"/>
      <c r="BC169" s="10164"/>
      <c r="BD169" s="10164"/>
      <c r="BE169" s="10164"/>
      <c r="BF169" s="10164"/>
      <c r="BG169" s="10164"/>
      <c r="BH169" s="10164"/>
      <c r="BI169" s="10164"/>
      <c r="BJ169" s="10164"/>
      <c r="BK169" s="10164"/>
      <c r="BL169" s="10164"/>
      <c r="BM169" s="10164"/>
      <c r="BN169" s="10164"/>
      <c r="BO169" s="1593"/>
      <c r="BQ169" s="1593"/>
      <c r="BR169" s="1863"/>
      <c r="BS169" s="1863"/>
      <c r="BT169" s="1593"/>
      <c r="BU169" s="1593"/>
      <c r="BV169" s="1593"/>
      <c r="BW169" s="1593"/>
      <c r="BX169" s="1863"/>
      <c r="BY169" s="1593"/>
      <c r="BZ169" s="1593"/>
      <c r="CA169" s="771"/>
      <c r="CB169" s="1593"/>
      <c r="CC169" s="1593"/>
      <c r="CD169" s="1593"/>
      <c r="CE169" s="1593"/>
      <c r="CF169" s="1593"/>
      <c r="CG169" s="1859"/>
      <c r="CH169" s="849"/>
      <c r="CI169" s="849"/>
      <c r="CJ169" s="849"/>
      <c r="CK169" s="849"/>
      <c r="CL169" s="1868">
        <v>11</v>
      </c>
    </row>
    <row s="12874" customFormat="1" customHeight="1" ht="11.549999999999999">
      <c r="A170" s="1214"/>
      <c r="B170" s="1214"/>
      <c r="C170" s="1214"/>
      <c r="D170" s="1214"/>
      <c r="E170" s="1214"/>
      <c r="F170" s="1863"/>
      <c r="G170" s="1863"/>
      <c r="H170" s="578"/>
      <c r="N170" s="4250"/>
      <c r="O170" s="4250"/>
      <c r="P170" s="4250"/>
      <c r="Q170" s="4250"/>
      <c r="R170" s="4250"/>
      <c r="S170" s="4250"/>
      <c r="T170" s="10164"/>
      <c r="U170" s="10164"/>
      <c r="V170" s="10164"/>
      <c r="W170" s="10164"/>
      <c r="X170" s="10164"/>
      <c r="Y170" s="10164"/>
      <c r="Z170" s="10164"/>
      <c r="AA170" s="10164"/>
      <c r="AB170" s="10164"/>
      <c r="AC170" s="10164"/>
      <c r="AD170" s="10164"/>
      <c r="AE170" s="10164"/>
      <c r="AF170" s="10164"/>
      <c r="AG170" s="10164"/>
      <c r="AH170" s="10164"/>
      <c r="AI170" s="10164"/>
      <c r="AJ170" s="10164"/>
      <c r="AK170" s="10164"/>
      <c r="AL170" s="10164"/>
      <c r="AM170" s="10164"/>
      <c r="AN170" s="10164"/>
      <c r="AO170" s="10164"/>
      <c r="AP170" s="10164"/>
      <c r="AQ170" s="10164"/>
      <c r="AR170" s="10164"/>
      <c r="AS170" s="10164"/>
      <c r="AT170" s="10164"/>
      <c r="AU170" s="10164"/>
      <c r="AV170" s="10164"/>
      <c r="AW170" s="10164"/>
      <c r="AX170" s="10164"/>
      <c r="AY170" s="10164"/>
      <c r="AZ170" s="10164"/>
      <c r="BA170" s="10164"/>
      <c r="BB170" s="10164"/>
      <c r="BC170" s="10164"/>
      <c r="BD170" s="10164"/>
      <c r="BE170" s="10164"/>
      <c r="BF170" s="10164"/>
      <c r="BG170" s="10164"/>
      <c r="BH170" s="10164"/>
      <c r="BI170" s="10164"/>
      <c r="BJ170" s="10164"/>
      <c r="BK170" s="10164"/>
      <c r="BL170" s="10164"/>
      <c r="BM170" s="10164"/>
      <c r="BN170" s="10164"/>
      <c r="BO170" s="1593"/>
      <c r="BQ170" s="1593"/>
      <c r="BR170" s="1863"/>
      <c r="BS170" s="1863"/>
      <c r="BT170" s="1593"/>
      <c r="BU170" s="1593"/>
      <c r="BV170" s="1593"/>
      <c r="BW170" s="1593"/>
      <c r="BX170" s="1863"/>
      <c r="BY170" s="1593"/>
      <c r="BZ170" s="1593"/>
      <c r="CA170" s="771"/>
      <c r="CB170" s="1593"/>
      <c r="CC170" s="1593"/>
      <c r="CD170" s="1593"/>
      <c r="CE170" s="1593"/>
      <c r="CF170" s="1593"/>
      <c r="CG170" s="1859"/>
      <c r="CH170" s="849"/>
      <c r="CI170" s="849"/>
      <c r="CJ170" s="849"/>
      <c r="CK170" s="849"/>
      <c r="CL170" s="1868">
        <v>11</v>
      </c>
    </row>
    <row s="12874" customFormat="1" customHeight="1" ht="11.549999999999999">
      <c r="A171" s="1214"/>
      <c r="B171" s="1214"/>
      <c r="C171" s="1214"/>
      <c r="D171" s="1214"/>
      <c r="E171" s="1214"/>
      <c r="F171" s="1863"/>
      <c r="G171" s="1863"/>
      <c r="H171" s="578"/>
      <c r="N171" s="4250"/>
      <c r="O171" s="4250"/>
      <c r="P171" s="4250"/>
      <c r="Q171" s="4250"/>
      <c r="R171" s="4250"/>
      <c r="S171" s="4250"/>
      <c r="T171" s="10164"/>
      <c r="U171" s="10164"/>
      <c r="V171" s="10164"/>
      <c r="W171" s="10164"/>
      <c r="X171" s="10164"/>
      <c r="Y171" s="10164"/>
      <c r="Z171" s="10164"/>
      <c r="AA171" s="10164"/>
      <c r="AB171" s="10164"/>
      <c r="AC171" s="10164"/>
      <c r="AD171" s="10164"/>
      <c r="AE171" s="10164"/>
      <c r="AF171" s="10164"/>
      <c r="AG171" s="10164"/>
      <c r="AH171" s="10164"/>
      <c r="AI171" s="10164"/>
      <c r="AJ171" s="10164"/>
      <c r="AK171" s="10164"/>
      <c r="AL171" s="10164"/>
      <c r="AM171" s="10164"/>
      <c r="AN171" s="10164"/>
      <c r="AO171" s="10164"/>
      <c r="AP171" s="10164"/>
      <c r="AQ171" s="10164"/>
      <c r="AR171" s="10164"/>
      <c r="AS171" s="10164"/>
      <c r="AT171" s="10164"/>
      <c r="AU171" s="10164"/>
      <c r="AV171" s="10164"/>
      <c r="AW171" s="10164"/>
      <c r="AX171" s="10164"/>
      <c r="AY171" s="10164"/>
      <c r="AZ171" s="10164"/>
      <c r="BA171" s="10164"/>
      <c r="BB171" s="10164"/>
      <c r="BC171" s="10164"/>
      <c r="BD171" s="10164"/>
      <c r="BE171" s="10164"/>
      <c r="BF171" s="10164"/>
      <c r="BG171" s="10164"/>
      <c r="BH171" s="10164"/>
      <c r="BI171" s="10164"/>
      <c r="BJ171" s="10164"/>
      <c r="BK171" s="10164"/>
      <c r="BL171" s="10164"/>
      <c r="BM171" s="10164"/>
      <c r="BN171" s="10164"/>
      <c r="BO171" s="1593"/>
      <c r="BQ171" s="1593"/>
      <c r="BR171" s="1863"/>
      <c r="BS171" s="1863"/>
      <c r="BT171" s="1593"/>
      <c r="BU171" s="1593"/>
      <c r="BV171" s="1593"/>
      <c r="BW171" s="1593"/>
      <c r="BX171" s="1863"/>
      <c r="BY171" s="1593"/>
      <c r="BZ171" s="1593"/>
      <c r="CA171" s="771"/>
      <c r="CB171" s="1593"/>
      <c r="CC171" s="1593"/>
      <c r="CD171" s="1593"/>
      <c r="CE171" s="1593"/>
      <c r="CF171" s="1593"/>
      <c r="CG171" s="1859"/>
      <c r="CH171" s="849"/>
      <c r="CI171" s="849"/>
      <c r="CJ171" s="849"/>
      <c r="CK171" s="849"/>
      <c r="CL171" s="1868">
        <v>11</v>
      </c>
    </row>
    <row s="12874" customFormat="1" customHeight="1" ht="11.549999999999999">
      <c r="A172" s="1214"/>
      <c r="B172" s="1214"/>
      <c r="C172" s="1214"/>
      <c r="D172" s="1214"/>
      <c r="E172" s="1214"/>
      <c r="F172" s="1863"/>
      <c r="G172" s="1863"/>
      <c r="H172" s="578"/>
      <c r="N172" s="4250"/>
      <c r="O172" s="4250"/>
      <c r="P172" s="4250"/>
      <c r="Q172" s="4250"/>
      <c r="R172" s="4250"/>
      <c r="S172" s="4250"/>
      <c r="T172" s="10164"/>
      <c r="U172" s="10164"/>
      <c r="V172" s="10164"/>
      <c r="W172" s="10164"/>
      <c r="X172" s="10164"/>
      <c r="Y172" s="10164"/>
      <c r="Z172" s="10164"/>
      <c r="AA172" s="10164"/>
      <c r="AB172" s="10164"/>
      <c r="AC172" s="10164"/>
      <c r="AD172" s="10164"/>
      <c r="AE172" s="10164"/>
      <c r="AF172" s="10164"/>
      <c r="AG172" s="10164"/>
      <c r="AH172" s="10164"/>
      <c r="AI172" s="10164"/>
      <c r="AJ172" s="10164"/>
      <c r="AK172" s="10164"/>
      <c r="AL172" s="10164"/>
      <c r="AM172" s="10164"/>
      <c r="AN172" s="10164"/>
      <c r="AO172" s="10164"/>
      <c r="AP172" s="10164"/>
      <c r="AQ172" s="10164"/>
      <c r="AR172" s="10164"/>
      <c r="AS172" s="10164"/>
      <c r="AT172" s="10164"/>
      <c r="AU172" s="10164"/>
      <c r="AV172" s="10164"/>
      <c r="AW172" s="10164"/>
      <c r="AX172" s="10164"/>
      <c r="AY172" s="10164"/>
      <c r="AZ172" s="10164"/>
      <c r="BA172" s="10164"/>
      <c r="BB172" s="10164"/>
      <c r="BC172" s="10164"/>
      <c r="BD172" s="10164"/>
      <c r="BE172" s="10164"/>
      <c r="BF172" s="10164"/>
      <c r="BG172" s="10164"/>
      <c r="BH172" s="10164"/>
      <c r="BI172" s="10164"/>
      <c r="BJ172" s="10164"/>
      <c r="BK172" s="10164"/>
      <c r="BL172" s="10164"/>
      <c r="BM172" s="10164"/>
      <c r="BN172" s="10164"/>
      <c r="BO172" s="1593"/>
      <c r="BQ172" s="1593"/>
      <c r="BR172" s="1863"/>
      <c r="BS172" s="1863"/>
      <c r="BT172" s="1593"/>
      <c r="BU172" s="1593"/>
      <c r="BV172" s="1593"/>
      <c r="BW172" s="1593"/>
      <c r="BX172" s="1863"/>
      <c r="BY172" s="1593"/>
      <c r="BZ172" s="1593"/>
      <c r="CA172" s="771"/>
      <c r="CB172" s="1593"/>
      <c r="CC172" s="1593"/>
      <c r="CD172" s="1593"/>
      <c r="CE172" s="1593"/>
      <c r="CF172" s="1593"/>
      <c r="CG172" s="1859"/>
      <c r="CH172" s="849"/>
      <c r="CI172" s="849"/>
      <c r="CJ172" s="849"/>
      <c r="CK172" s="849"/>
      <c r="CL172" s="1868">
        <v>11</v>
      </c>
    </row>
    <row s="12874" customFormat="1" customHeight="1" ht="11.549999999999999">
      <c r="A173" s="1214"/>
      <c r="B173" s="1214"/>
      <c r="C173" s="1214"/>
      <c r="D173" s="1214"/>
      <c r="E173" s="1214"/>
      <c r="F173" s="1863"/>
      <c r="G173" s="1863"/>
      <c r="H173" s="578"/>
      <c r="N173" s="4250"/>
      <c r="O173" s="4250"/>
      <c r="P173" s="4250"/>
      <c r="Q173" s="4250"/>
      <c r="R173" s="4250"/>
      <c r="S173" s="4250"/>
      <c r="T173" s="10164"/>
      <c r="U173" s="10164"/>
      <c r="V173" s="10164"/>
      <c r="W173" s="10164"/>
      <c r="X173" s="10164"/>
      <c r="Y173" s="10164"/>
      <c r="Z173" s="10164"/>
      <c r="AA173" s="10164"/>
      <c r="AB173" s="10164"/>
      <c r="AC173" s="10164"/>
      <c r="AD173" s="10164"/>
      <c r="AE173" s="10164"/>
      <c r="AF173" s="10164"/>
      <c r="AG173" s="10164"/>
      <c r="AH173" s="10164"/>
      <c r="AI173" s="10164"/>
      <c r="AJ173" s="10164"/>
      <c r="AK173" s="10164"/>
      <c r="AL173" s="10164"/>
      <c r="AM173" s="10164"/>
      <c r="AN173" s="10164"/>
      <c r="AO173" s="10164"/>
      <c r="AP173" s="10164"/>
      <c r="AQ173" s="10164"/>
      <c r="AR173" s="10164"/>
      <c r="AS173" s="10164"/>
      <c r="AT173" s="10164"/>
      <c r="AU173" s="10164"/>
      <c r="AV173" s="10164"/>
      <c r="AW173" s="10164"/>
      <c r="AX173" s="10164"/>
      <c r="AY173" s="10164"/>
      <c r="AZ173" s="10164"/>
      <c r="BA173" s="10164"/>
      <c r="BB173" s="10164"/>
      <c r="BC173" s="10164"/>
      <c r="BD173" s="10164"/>
      <c r="BE173" s="10164"/>
      <c r="BF173" s="10164"/>
      <c r="BG173" s="10164"/>
      <c r="BH173" s="10164"/>
      <c r="BI173" s="10164"/>
      <c r="BJ173" s="10164"/>
      <c r="BK173" s="10164"/>
      <c r="BL173" s="10164"/>
      <c r="BM173" s="10164"/>
      <c r="BN173" s="10164"/>
      <c r="BO173" s="1593"/>
      <c r="BQ173" s="1593"/>
      <c r="BR173" s="1863"/>
      <c r="BS173" s="1863"/>
      <c r="BT173" s="1593"/>
      <c r="BU173" s="1593"/>
      <c r="BV173" s="1593"/>
      <c r="BW173" s="1593"/>
      <c r="BX173" s="1863"/>
      <c r="BY173" s="1593"/>
      <c r="BZ173" s="1593"/>
      <c r="CA173" s="771"/>
      <c r="CB173" s="1593"/>
      <c r="CC173" s="1593"/>
      <c r="CD173" s="1593"/>
      <c r="CE173" s="1593"/>
      <c r="CF173" s="1593"/>
      <c r="CG173" s="1859"/>
      <c r="CH173" s="849"/>
      <c r="CI173" s="849"/>
      <c r="CJ173" s="849"/>
      <c r="CK173" s="849"/>
      <c r="CL173" s="1868">
        <v>11</v>
      </c>
    </row>
    <row s="12874" customFormat="1" customHeight="1" ht="11.549999999999999">
      <c r="A174" s="1214"/>
      <c r="B174" s="1214"/>
      <c r="C174" s="1214"/>
      <c r="D174" s="1214"/>
      <c r="E174" s="1214"/>
      <c r="F174" s="1863"/>
      <c r="G174" s="1863"/>
      <c r="H174" s="578"/>
      <c r="N174" s="4250"/>
      <c r="O174" s="4250"/>
      <c r="P174" s="4250"/>
      <c r="Q174" s="4250"/>
      <c r="R174" s="4250"/>
      <c r="S174" s="4250"/>
      <c r="T174" s="10164"/>
      <c r="U174" s="10164"/>
      <c r="V174" s="10164"/>
      <c r="W174" s="10164"/>
      <c r="X174" s="10164"/>
      <c r="Y174" s="10164"/>
      <c r="Z174" s="10164"/>
      <c r="AA174" s="10164"/>
      <c r="AB174" s="10164"/>
      <c r="AC174" s="10164"/>
      <c r="AD174" s="10164"/>
      <c r="AE174" s="10164"/>
      <c r="AF174" s="10164"/>
      <c r="AG174" s="10164"/>
      <c r="AH174" s="10164"/>
      <c r="AI174" s="10164"/>
      <c r="AJ174" s="10164"/>
      <c r="AK174" s="10164"/>
      <c r="AL174" s="10164"/>
      <c r="AM174" s="10164"/>
      <c r="AN174" s="10164"/>
      <c r="AO174" s="10164"/>
      <c r="AP174" s="10164"/>
      <c r="AQ174" s="10164"/>
      <c r="AR174" s="10164"/>
      <c r="AS174" s="10164"/>
      <c r="AT174" s="10164"/>
      <c r="AU174" s="10164"/>
      <c r="AV174" s="10164"/>
      <c r="AW174" s="10164"/>
      <c r="AX174" s="10164"/>
      <c r="AY174" s="10164"/>
      <c r="AZ174" s="10164"/>
      <c r="BA174" s="10164"/>
      <c r="BB174" s="10164"/>
      <c r="BC174" s="10164"/>
      <c r="BD174" s="10164"/>
      <c r="BE174" s="10164"/>
      <c r="BF174" s="10164"/>
      <c r="BG174" s="10164"/>
      <c r="BH174" s="10164"/>
      <c r="BI174" s="10164"/>
      <c r="BJ174" s="10164"/>
      <c r="BK174" s="10164"/>
      <c r="BL174" s="10164"/>
      <c r="BM174" s="10164"/>
      <c r="BN174" s="10164"/>
      <c r="BO174" s="1593"/>
      <c r="BQ174" s="1593"/>
      <c r="BR174" s="1863"/>
      <c r="BS174" s="1863"/>
      <c r="BT174" s="1593"/>
      <c r="BU174" s="1593"/>
      <c r="BV174" s="1593"/>
      <c r="BW174" s="1593"/>
      <c r="BX174" s="1863"/>
      <c r="BY174" s="1593"/>
      <c r="BZ174" s="1593"/>
      <c r="CA174" s="771"/>
      <c r="CB174" s="1593"/>
      <c r="CC174" s="1593"/>
      <c r="CD174" s="1593"/>
      <c r="CE174" s="1593"/>
      <c r="CF174" s="1593"/>
      <c r="CG174" s="1859"/>
      <c r="CH174" s="849"/>
      <c r="CI174" s="849"/>
      <c r="CJ174" s="849"/>
      <c r="CK174" s="849"/>
      <c r="CL174" s="1868">
        <v>11</v>
      </c>
    </row>
    <row s="12874" customFormat="1" customHeight="1" ht="11.549999999999999">
      <c r="A175" s="1214"/>
      <c r="B175" s="1214"/>
      <c r="C175" s="1214"/>
      <c r="D175" s="1214"/>
      <c r="E175" s="1214"/>
      <c r="F175" s="1863"/>
      <c r="G175" s="1863"/>
      <c r="H175" s="578"/>
      <c r="N175" s="4250"/>
      <c r="O175" s="4250"/>
      <c r="P175" s="4250"/>
      <c r="Q175" s="4250"/>
      <c r="R175" s="4250"/>
      <c r="S175" s="4250"/>
      <c r="T175" s="10164"/>
      <c r="U175" s="10164"/>
      <c r="V175" s="10164"/>
      <c r="W175" s="10164"/>
      <c r="X175" s="10164"/>
      <c r="Y175" s="10164"/>
      <c r="Z175" s="10164"/>
      <c r="AA175" s="10164"/>
      <c r="AB175" s="10164"/>
      <c r="AC175" s="10164"/>
      <c r="AD175" s="10164"/>
      <c r="AE175" s="10164"/>
      <c r="AF175" s="10164"/>
      <c r="AG175" s="10164"/>
      <c r="AH175" s="10164"/>
      <c r="AI175" s="10164"/>
      <c r="AJ175" s="10164"/>
      <c r="AK175" s="10164"/>
      <c r="AL175" s="10164"/>
      <c r="AM175" s="10164"/>
      <c r="AN175" s="10164"/>
      <c r="AO175" s="10164"/>
      <c r="AP175" s="10164"/>
      <c r="AQ175" s="10164"/>
      <c r="AR175" s="10164"/>
      <c r="AS175" s="10164"/>
      <c r="AT175" s="10164"/>
      <c r="AU175" s="10164"/>
      <c r="AV175" s="10164"/>
      <c r="AW175" s="10164"/>
      <c r="AX175" s="10164"/>
      <c r="AY175" s="10164"/>
      <c r="AZ175" s="10164"/>
      <c r="BA175" s="10164"/>
      <c r="BB175" s="10164"/>
      <c r="BC175" s="10164"/>
      <c r="BD175" s="10164"/>
      <c r="BE175" s="10164"/>
      <c r="BF175" s="10164"/>
      <c r="BG175" s="10164"/>
      <c r="BH175" s="10164"/>
      <c r="BI175" s="10164"/>
      <c r="BJ175" s="10164"/>
      <c r="BK175" s="10164"/>
      <c r="BL175" s="10164"/>
      <c r="BM175" s="10164"/>
      <c r="BN175" s="10164"/>
      <c r="BO175" s="1593"/>
      <c r="BQ175" s="1593"/>
      <c r="BR175" s="1863"/>
      <c r="BS175" s="1863"/>
      <c r="BT175" s="1593"/>
      <c r="BU175" s="1593"/>
      <c r="BV175" s="1593"/>
      <c r="BW175" s="1593"/>
      <c r="BX175" s="1863"/>
      <c r="BY175" s="1593"/>
      <c r="BZ175" s="1593"/>
      <c r="CA175" s="771"/>
      <c r="CB175" s="1593"/>
      <c r="CC175" s="1593"/>
      <c r="CD175" s="1593"/>
      <c r="CE175" s="1593"/>
      <c r="CF175" s="1593"/>
      <c r="CG175" s="1859"/>
      <c r="CH175" s="849"/>
      <c r="CI175" s="849"/>
      <c r="CJ175" s="849"/>
      <c r="CK175" s="849"/>
      <c r="CL175" s="1868">
        <v>11</v>
      </c>
    </row>
    <row s="12874" customFormat="1" customHeight="1" ht="11.549999999999999">
      <c r="A176" s="1214"/>
      <c r="B176" s="1214"/>
      <c r="C176" s="1214"/>
      <c r="D176" s="1214"/>
      <c r="E176" s="1214"/>
      <c r="F176" s="1863"/>
      <c r="G176" s="1863"/>
      <c r="H176" s="578"/>
      <c r="N176" s="4250"/>
      <c r="O176" s="4250"/>
      <c r="P176" s="4250"/>
      <c r="Q176" s="4250"/>
      <c r="R176" s="4250"/>
      <c r="S176" s="4250"/>
      <c r="T176" s="10164"/>
      <c r="U176" s="10164"/>
      <c r="V176" s="10164"/>
      <c r="W176" s="10164"/>
      <c r="X176" s="10164"/>
      <c r="Y176" s="10164"/>
      <c r="Z176" s="10164"/>
      <c r="AA176" s="10164"/>
      <c r="AB176" s="10164"/>
      <c r="AC176" s="10164"/>
      <c r="AD176" s="10164"/>
      <c r="AE176" s="10164"/>
      <c r="AF176" s="10164"/>
      <c r="AG176" s="10164"/>
      <c r="AH176" s="10164"/>
      <c r="AI176" s="10164"/>
      <c r="AJ176" s="10164"/>
      <c r="AK176" s="10164"/>
      <c r="AL176" s="10164"/>
      <c r="AM176" s="10164"/>
      <c r="AN176" s="10164"/>
      <c r="AO176" s="10164"/>
      <c r="AP176" s="10164"/>
      <c r="AQ176" s="10164"/>
      <c r="AR176" s="10164"/>
      <c r="AS176" s="10164"/>
      <c r="AT176" s="10164"/>
      <c r="AU176" s="10164"/>
      <c r="AV176" s="10164"/>
      <c r="AW176" s="10164"/>
      <c r="AX176" s="10164"/>
      <c r="AY176" s="10164"/>
      <c r="AZ176" s="10164"/>
      <c r="BA176" s="10164"/>
      <c r="BB176" s="10164"/>
      <c r="BC176" s="10164"/>
      <c r="BD176" s="10164"/>
      <c r="BE176" s="10164"/>
      <c r="BF176" s="10164"/>
      <c r="BG176" s="10164"/>
      <c r="BH176" s="10164"/>
      <c r="BI176" s="10164"/>
      <c r="BJ176" s="10164"/>
      <c r="BK176" s="10164"/>
      <c r="BL176" s="10164"/>
      <c r="BM176" s="10164"/>
      <c r="BN176" s="10164"/>
      <c r="BO176" s="1593"/>
      <c r="BQ176" s="1593"/>
      <c r="BR176" s="1863"/>
      <c r="BS176" s="1863"/>
      <c r="BT176" s="1593"/>
      <c r="BU176" s="1593"/>
      <c r="BV176" s="1593"/>
      <c r="BW176" s="1593"/>
      <c r="BX176" s="1863"/>
      <c r="BY176" s="1593"/>
      <c r="BZ176" s="1593"/>
      <c r="CA176" s="771"/>
      <c r="CB176" s="1593"/>
      <c r="CC176" s="1593"/>
      <c r="CD176" s="1593"/>
      <c r="CE176" s="1593"/>
      <c r="CF176" s="1593"/>
      <c r="CG176" s="1859"/>
      <c r="CH176" s="849"/>
      <c r="CI176" s="849"/>
      <c r="CJ176" s="849"/>
      <c r="CK176" s="849"/>
      <c r="CL176" s="1868">
        <v>11</v>
      </c>
    </row>
    <row s="12874" customFormat="1" customHeight="1" ht="11.549999999999999">
      <c r="A177" s="1214"/>
      <c r="B177" s="1214"/>
      <c r="C177" s="1214"/>
      <c r="D177" s="1214"/>
      <c r="E177" s="1214"/>
      <c r="F177" s="1863"/>
      <c r="G177" s="1863"/>
      <c r="H177" s="578"/>
      <c r="N177" s="4250"/>
      <c r="O177" s="4250"/>
      <c r="P177" s="4250"/>
      <c r="Q177" s="4250"/>
      <c r="R177" s="4250"/>
      <c r="S177" s="4250"/>
      <c r="T177" s="10164"/>
      <c r="U177" s="10164"/>
      <c r="V177" s="10164"/>
      <c r="W177" s="10164"/>
      <c r="X177" s="10164"/>
      <c r="Y177" s="10164"/>
      <c r="Z177" s="10164"/>
      <c r="AA177" s="10164"/>
      <c r="AB177" s="10164"/>
      <c r="AC177" s="10164"/>
      <c r="AD177" s="10164"/>
      <c r="AE177" s="10164"/>
      <c r="AF177" s="10164"/>
      <c r="AG177" s="10164"/>
      <c r="AH177" s="10164"/>
      <c r="AI177" s="10164"/>
      <c r="AJ177" s="10164"/>
      <c r="AK177" s="10164"/>
      <c r="AL177" s="10164"/>
      <c r="AM177" s="10164"/>
      <c r="AN177" s="10164"/>
      <c r="AO177" s="10164"/>
      <c r="AP177" s="10164"/>
      <c r="AQ177" s="10164"/>
      <c r="AR177" s="10164"/>
      <c r="AS177" s="10164"/>
      <c r="AT177" s="10164"/>
      <c r="AU177" s="10164"/>
      <c r="AV177" s="10164"/>
      <c r="AW177" s="10164"/>
      <c r="AX177" s="10164"/>
      <c r="AY177" s="10164"/>
      <c r="AZ177" s="10164"/>
      <c r="BA177" s="10164"/>
      <c r="BB177" s="10164"/>
      <c r="BC177" s="10164"/>
      <c r="BD177" s="10164"/>
      <c r="BE177" s="10164"/>
      <c r="BF177" s="10164"/>
      <c r="BG177" s="10164"/>
      <c r="BH177" s="10164"/>
      <c r="BI177" s="10164"/>
      <c r="BJ177" s="10164"/>
      <c r="BK177" s="10164"/>
      <c r="BL177" s="10164"/>
      <c r="BM177" s="10164"/>
      <c r="BN177" s="10164"/>
      <c r="BO177" s="1593"/>
      <c r="BQ177" s="1593"/>
      <c r="BR177" s="1863"/>
      <c r="BS177" s="1863"/>
      <c r="BT177" s="1593"/>
      <c r="BU177" s="1593"/>
      <c r="BV177" s="1593"/>
      <c r="BW177" s="1593"/>
      <c r="BX177" s="1863"/>
      <c r="BY177" s="1593"/>
      <c r="BZ177" s="1593"/>
      <c r="CA177" s="771"/>
      <c r="CB177" s="1593"/>
      <c r="CC177" s="1593"/>
      <c r="CD177" s="1593"/>
      <c r="CE177" s="1593"/>
      <c r="CF177" s="1593"/>
      <c r="CG177" s="1859"/>
      <c r="CH177" s="849"/>
      <c r="CI177" s="849"/>
      <c r="CJ177" s="849"/>
      <c r="CK177" s="849"/>
      <c r="CL177" s="1868">
        <v>11</v>
      </c>
    </row>
    <row s="12874" customFormat="1" customHeight="1" ht="11.549999999999999">
      <c r="A178" s="1214"/>
      <c r="B178" s="1214"/>
      <c r="C178" s="1214"/>
      <c r="D178" s="1214"/>
      <c r="E178" s="1214"/>
      <c r="F178" s="1863"/>
      <c r="G178" s="1863"/>
      <c r="H178" s="578"/>
      <c r="N178" s="4250"/>
      <c r="O178" s="4250"/>
      <c r="P178" s="4250"/>
      <c r="Q178" s="4250"/>
      <c r="R178" s="4250"/>
      <c r="S178" s="4250"/>
      <c r="T178" s="10164"/>
      <c r="U178" s="10164"/>
      <c r="V178" s="10164"/>
      <c r="W178" s="10164"/>
      <c r="X178" s="10164"/>
      <c r="Y178" s="10164"/>
      <c r="Z178" s="10164"/>
      <c r="AA178" s="10164"/>
      <c r="AB178" s="10164"/>
      <c r="AC178" s="10164"/>
      <c r="AD178" s="10164"/>
      <c r="AE178" s="10164"/>
      <c r="AF178" s="10164"/>
      <c r="AG178" s="10164"/>
      <c r="AH178" s="10164"/>
      <c r="AI178" s="10164"/>
      <c r="AJ178" s="10164"/>
      <c r="AK178" s="10164"/>
      <c r="AL178" s="10164"/>
      <c r="AM178" s="10164"/>
      <c r="AN178" s="10164"/>
      <c r="AO178" s="10164"/>
      <c r="AP178" s="10164"/>
      <c r="AQ178" s="10164"/>
      <c r="AR178" s="10164"/>
      <c r="AS178" s="10164"/>
      <c r="AT178" s="10164"/>
      <c r="AU178" s="10164"/>
      <c r="AV178" s="10164"/>
      <c r="AW178" s="10164"/>
      <c r="AX178" s="10164"/>
      <c r="AY178" s="10164"/>
      <c r="AZ178" s="10164"/>
      <c r="BA178" s="10164"/>
      <c r="BB178" s="10164"/>
      <c r="BC178" s="10164"/>
      <c r="BD178" s="10164"/>
      <c r="BE178" s="10164"/>
      <c r="BF178" s="10164"/>
      <c r="BG178" s="10164"/>
      <c r="BH178" s="10164"/>
      <c r="BI178" s="10164"/>
      <c r="BJ178" s="10164"/>
      <c r="BK178" s="10164"/>
      <c r="BL178" s="10164"/>
      <c r="BM178" s="10164"/>
      <c r="BN178" s="10164"/>
      <c r="BO178" s="1593"/>
      <c r="BQ178" s="1593"/>
      <c r="BR178" s="1863"/>
      <c r="BS178" s="1863"/>
      <c r="BT178" s="1593"/>
      <c r="BU178" s="1593"/>
      <c r="BV178" s="1593"/>
      <c r="BW178" s="1593"/>
      <c r="BX178" s="1863"/>
      <c r="BY178" s="1593"/>
      <c r="BZ178" s="1593"/>
      <c r="CA178" s="771"/>
      <c r="CB178" s="1593"/>
      <c r="CC178" s="1593"/>
      <c r="CD178" s="1593"/>
      <c r="CE178" s="1593"/>
      <c r="CF178" s="1593"/>
      <c r="CG178" s="1859"/>
      <c r="CH178" s="849"/>
      <c r="CI178" s="849"/>
      <c r="CJ178" s="849"/>
      <c r="CK178" s="849"/>
      <c r="CL178" s="1868">
        <v>11</v>
      </c>
    </row>
    <row s="12874" customFormat="1" customHeight="1" ht="11.549999999999999">
      <c r="A179" s="1214"/>
      <c r="B179" s="1214"/>
      <c r="C179" s="1214"/>
      <c r="D179" s="1214"/>
      <c r="E179" s="1214"/>
      <c r="F179" s="1863"/>
      <c r="G179" s="1863"/>
      <c r="H179" s="578"/>
      <c r="N179" s="4250"/>
      <c r="O179" s="4250"/>
      <c r="P179" s="4250"/>
      <c r="Q179" s="4250"/>
      <c r="R179" s="4250"/>
      <c r="S179" s="4250"/>
      <c r="T179" s="10164"/>
      <c r="U179" s="10164"/>
      <c r="V179" s="10164"/>
      <c r="W179" s="10164"/>
      <c r="X179" s="10164"/>
      <c r="Y179" s="10164"/>
      <c r="Z179" s="10164"/>
      <c r="AA179" s="10164"/>
      <c r="AB179" s="10164"/>
      <c r="AC179" s="10164"/>
      <c r="AD179" s="10164"/>
      <c r="AE179" s="10164"/>
      <c r="AF179" s="10164"/>
      <c r="AG179" s="10164"/>
      <c r="AH179" s="10164"/>
      <c r="AI179" s="10164"/>
      <c r="AJ179" s="10164"/>
      <c r="AK179" s="10164"/>
      <c r="AL179" s="10164"/>
      <c r="AM179" s="10164"/>
      <c r="AN179" s="10164"/>
      <c r="AO179" s="10164"/>
      <c r="AP179" s="10164"/>
      <c r="AQ179" s="10164"/>
      <c r="AR179" s="10164"/>
      <c r="AS179" s="10164"/>
      <c r="AT179" s="10164"/>
      <c r="AU179" s="10164"/>
      <c r="AV179" s="10164"/>
      <c r="AW179" s="10164"/>
      <c r="AX179" s="10164"/>
      <c r="AY179" s="10164"/>
      <c r="AZ179" s="10164"/>
      <c r="BA179" s="10164"/>
      <c r="BB179" s="10164"/>
      <c r="BC179" s="10164"/>
      <c r="BD179" s="10164"/>
      <c r="BE179" s="10164"/>
      <c r="BF179" s="10164"/>
      <c r="BG179" s="10164"/>
      <c r="BH179" s="10164"/>
      <c r="BI179" s="10164"/>
      <c r="BJ179" s="10164"/>
      <c r="BK179" s="10164"/>
      <c r="BL179" s="10164"/>
      <c r="BM179" s="10164"/>
      <c r="BN179" s="10164"/>
      <c r="BO179" s="1593"/>
      <c r="BQ179" s="1593"/>
      <c r="BR179" s="1863"/>
      <c r="BS179" s="1863"/>
      <c r="BT179" s="1593"/>
      <c r="BU179" s="1593"/>
      <c r="BV179" s="1593"/>
      <c r="BW179" s="1593"/>
      <c r="BX179" s="1863"/>
      <c r="BY179" s="1593"/>
      <c r="BZ179" s="1593"/>
      <c r="CA179" s="771"/>
      <c r="CB179" s="1593"/>
      <c r="CC179" s="1593"/>
      <c r="CD179" s="1593"/>
      <c r="CE179" s="1593"/>
      <c r="CF179" s="1593"/>
      <c r="CG179" s="1859"/>
      <c r="CH179" s="849"/>
      <c r="CI179" s="849"/>
      <c r="CJ179" s="849"/>
      <c r="CK179" s="849"/>
      <c r="CL179" s="1868">
        <v>11</v>
      </c>
    </row>
    <row s="12874" customFormat="1" customHeight="1" ht="11.549999999999999">
      <c r="A180" s="1214"/>
      <c r="B180" s="1214"/>
      <c r="C180" s="1214"/>
      <c r="D180" s="1214"/>
      <c r="E180" s="1214"/>
      <c r="F180" s="1863"/>
      <c r="G180" s="1863"/>
      <c r="H180" s="578"/>
      <c r="N180" s="4250"/>
      <c r="O180" s="4250"/>
      <c r="P180" s="4250"/>
      <c r="Q180" s="4250"/>
      <c r="R180" s="4250"/>
      <c r="S180" s="4250"/>
      <c r="T180" s="10164"/>
      <c r="U180" s="10164"/>
      <c r="V180" s="10164"/>
      <c r="W180" s="10164"/>
      <c r="X180" s="10164"/>
      <c r="Y180" s="10164"/>
      <c r="Z180" s="10164"/>
      <c r="AA180" s="10164"/>
      <c r="AB180" s="10164"/>
      <c r="AC180" s="10164"/>
      <c r="AD180" s="10164"/>
      <c r="AE180" s="10164"/>
      <c r="AF180" s="10164"/>
      <c r="AG180" s="10164"/>
      <c r="AH180" s="10164"/>
      <c r="AI180" s="10164"/>
      <c r="AJ180" s="10164"/>
      <c r="AK180" s="10164"/>
      <c r="AL180" s="10164"/>
      <c r="AM180" s="10164"/>
      <c r="AN180" s="10164"/>
      <c r="AO180" s="10164"/>
      <c r="AP180" s="10164"/>
      <c r="AQ180" s="10164"/>
      <c r="AR180" s="10164"/>
      <c r="AS180" s="10164"/>
      <c r="AT180" s="10164"/>
      <c r="AU180" s="10164"/>
      <c r="AV180" s="10164"/>
      <c r="AW180" s="10164"/>
      <c r="AX180" s="10164"/>
      <c r="AY180" s="10164"/>
      <c r="AZ180" s="10164"/>
      <c r="BA180" s="10164"/>
      <c r="BB180" s="10164"/>
      <c r="BC180" s="10164"/>
      <c r="BD180" s="10164"/>
      <c r="BE180" s="10164"/>
      <c r="BF180" s="10164"/>
      <c r="BG180" s="10164"/>
      <c r="BH180" s="10164"/>
      <c r="BI180" s="10164"/>
      <c r="BJ180" s="10164"/>
      <c r="BK180" s="10164"/>
      <c r="BL180" s="10164"/>
      <c r="BM180" s="10164"/>
      <c r="BN180" s="10164"/>
      <c r="BO180" s="1593"/>
      <c r="BQ180" s="1593"/>
      <c r="BR180" s="1863"/>
      <c r="BS180" s="1863"/>
      <c r="BT180" s="1593"/>
      <c r="BU180" s="1593"/>
      <c r="BV180" s="1593"/>
      <c r="BW180" s="1593"/>
      <c r="BX180" s="1863"/>
      <c r="BY180" s="1593"/>
      <c r="BZ180" s="1593"/>
      <c r="CA180" s="771"/>
      <c r="CB180" s="1593"/>
      <c r="CC180" s="1593"/>
      <c r="CD180" s="1593"/>
      <c r="CE180" s="1593"/>
      <c r="CF180" s="1593"/>
      <c r="CG180" s="1859"/>
      <c r="CH180" s="849"/>
      <c r="CI180" s="849"/>
      <c r="CJ180" s="849"/>
      <c r="CK180" s="849"/>
      <c r="CL180" s="1868">
        <v>11</v>
      </c>
    </row>
    <row s="12874" customFormat="1" customHeight="1" ht="11.549999999999999">
      <c r="A181" s="1214"/>
      <c r="B181" s="1214"/>
      <c r="C181" s="1214"/>
      <c r="D181" s="1214"/>
      <c r="E181" s="1214"/>
      <c r="F181" s="1863"/>
      <c r="G181" s="1863"/>
      <c r="H181" s="578"/>
      <c r="N181" s="4250"/>
      <c r="O181" s="4250"/>
      <c r="P181" s="4250"/>
      <c r="Q181" s="4250"/>
      <c r="R181" s="4250"/>
      <c r="S181" s="4250"/>
      <c r="T181" s="10164"/>
      <c r="U181" s="10164"/>
      <c r="V181" s="10164"/>
      <c r="W181" s="10164"/>
      <c r="X181" s="10164"/>
      <c r="Y181" s="10164"/>
      <c r="Z181" s="10164"/>
      <c r="AA181" s="10164"/>
      <c r="AB181" s="10164"/>
      <c r="AC181" s="10164"/>
      <c r="AD181" s="10164"/>
      <c r="AE181" s="10164"/>
      <c r="AF181" s="10164"/>
      <c r="AG181" s="10164"/>
      <c r="AH181" s="10164"/>
      <c r="AI181" s="10164"/>
      <c r="AJ181" s="10164"/>
      <c r="AK181" s="10164"/>
      <c r="AL181" s="10164"/>
      <c r="AM181" s="10164"/>
      <c r="AN181" s="10164"/>
      <c r="AO181" s="10164"/>
      <c r="AP181" s="10164"/>
      <c r="AQ181" s="10164"/>
      <c r="AR181" s="10164"/>
      <c r="AS181" s="10164"/>
      <c r="AT181" s="10164"/>
      <c r="AU181" s="10164"/>
      <c r="AV181" s="10164"/>
      <c r="AW181" s="10164"/>
      <c r="AX181" s="10164"/>
      <c r="AY181" s="10164"/>
      <c r="AZ181" s="10164"/>
      <c r="BA181" s="10164"/>
      <c r="BB181" s="10164"/>
      <c r="BC181" s="10164"/>
      <c r="BD181" s="10164"/>
      <c r="BE181" s="10164"/>
      <c r="BF181" s="10164"/>
      <c r="BG181" s="10164"/>
      <c r="BH181" s="10164"/>
      <c r="BI181" s="10164"/>
      <c r="BJ181" s="10164"/>
      <c r="BK181" s="10164"/>
      <c r="BL181" s="10164"/>
      <c r="BM181" s="10164"/>
      <c r="BN181" s="10164"/>
      <c r="BO181" s="1593"/>
      <c r="BQ181" s="1593"/>
      <c r="BR181" s="1863"/>
      <c r="BS181" s="1863"/>
      <c r="BT181" s="1593"/>
      <c r="BU181" s="1593"/>
      <c r="BV181" s="1593"/>
      <c r="BW181" s="1593"/>
      <c r="BX181" s="1863"/>
      <c r="BY181" s="1593"/>
      <c r="BZ181" s="1593"/>
      <c r="CA181" s="771"/>
      <c r="CB181" s="1593"/>
      <c r="CC181" s="1593"/>
      <c r="CD181" s="1593"/>
      <c r="CE181" s="1593"/>
      <c r="CF181" s="1593"/>
      <c r="CG181" s="1859"/>
      <c r="CH181" s="849"/>
      <c r="CI181" s="849"/>
      <c r="CJ181" s="849"/>
      <c r="CK181" s="849"/>
      <c r="CL181" s="1868">
        <v>11</v>
      </c>
    </row>
    <row s="12874" customFormat="1" customHeight="1" ht="11.549999999999999">
      <c r="A182" s="1214"/>
      <c r="B182" s="1214"/>
      <c r="C182" s="1214"/>
      <c r="D182" s="1214"/>
      <c r="E182" s="1214"/>
      <c r="F182" s="1863"/>
      <c r="G182" s="1863"/>
      <c r="H182" s="578"/>
      <c r="N182" s="4250"/>
      <c r="O182" s="4250"/>
      <c r="P182" s="4250"/>
      <c r="Q182" s="4250"/>
      <c r="R182" s="4250"/>
      <c r="S182" s="4250"/>
      <c r="T182" s="10164"/>
      <c r="U182" s="10164"/>
      <c r="V182" s="10164"/>
      <c r="W182" s="10164"/>
      <c r="X182" s="10164"/>
      <c r="Y182" s="10164"/>
      <c r="Z182" s="10164"/>
      <c r="AA182" s="10164"/>
      <c r="AB182" s="10164"/>
      <c r="AC182" s="10164"/>
      <c r="AD182" s="10164"/>
      <c r="AE182" s="10164"/>
      <c r="AF182" s="10164"/>
      <c r="AG182" s="10164"/>
      <c r="AH182" s="10164"/>
      <c r="AI182" s="10164"/>
      <c r="AJ182" s="10164"/>
      <c r="AK182" s="10164"/>
      <c r="AL182" s="10164"/>
      <c r="AM182" s="10164"/>
      <c r="AN182" s="10164"/>
      <c r="AO182" s="10164"/>
      <c r="AP182" s="10164"/>
      <c r="AQ182" s="10164"/>
      <c r="AR182" s="10164"/>
      <c r="AS182" s="10164"/>
      <c r="AT182" s="10164"/>
      <c r="AU182" s="10164"/>
      <c r="AV182" s="10164"/>
      <c r="AW182" s="10164"/>
      <c r="AX182" s="10164"/>
      <c r="AY182" s="10164"/>
      <c r="AZ182" s="10164"/>
      <c r="BA182" s="10164"/>
      <c r="BB182" s="10164"/>
      <c r="BC182" s="10164"/>
      <c r="BD182" s="10164"/>
      <c r="BE182" s="10164"/>
      <c r="BF182" s="10164"/>
      <c r="BG182" s="10164"/>
      <c r="BH182" s="10164"/>
      <c r="BI182" s="10164"/>
      <c r="BJ182" s="10164"/>
      <c r="BK182" s="10164"/>
      <c r="BL182" s="10164"/>
      <c r="BM182" s="10164"/>
      <c r="BN182" s="10164"/>
      <c r="BO182" s="1593"/>
      <c r="BQ182" s="1593"/>
      <c r="BR182" s="1863"/>
      <c r="BS182" s="1863"/>
      <c r="BT182" s="1593"/>
      <c r="BU182" s="1593"/>
      <c r="BV182" s="1593"/>
      <c r="BW182" s="1593"/>
      <c r="BX182" s="1863"/>
      <c r="BY182" s="1593"/>
      <c r="BZ182" s="1593"/>
      <c r="CA182" s="771"/>
      <c r="CB182" s="1593"/>
      <c r="CC182" s="1593"/>
      <c r="CD182" s="1593"/>
      <c r="CE182" s="1593"/>
      <c r="CF182" s="1593"/>
      <c r="CG182" s="1859"/>
      <c r="CH182" s="849"/>
      <c r="CI182" s="849"/>
      <c r="CJ182" s="849"/>
      <c r="CK182" s="849"/>
      <c r="CL182" s="1868">
        <v>11</v>
      </c>
    </row>
    <row s="12874" customFormat="1" customHeight="1" ht="11.549999999999999">
      <c r="A183" s="1214"/>
      <c r="B183" s="1214"/>
      <c r="C183" s="1214"/>
      <c r="D183" s="1214"/>
      <c r="E183" s="1214"/>
      <c r="F183" s="1863"/>
      <c r="G183" s="1863"/>
      <c r="H183" s="578"/>
      <c r="N183" s="4250"/>
      <c r="O183" s="4250"/>
      <c r="P183" s="4250"/>
      <c r="Q183" s="4250"/>
      <c r="R183" s="4250"/>
      <c r="S183" s="4250"/>
      <c r="T183" s="10164"/>
      <c r="U183" s="10164"/>
      <c r="V183" s="10164"/>
      <c r="W183" s="10164"/>
      <c r="X183" s="10164"/>
      <c r="Y183" s="10164"/>
      <c r="Z183" s="10164"/>
      <c r="AA183" s="10164"/>
      <c r="AB183" s="10164"/>
      <c r="AC183" s="10164"/>
      <c r="AD183" s="10164"/>
      <c r="AE183" s="10164"/>
      <c r="AF183" s="10164"/>
      <c r="AG183" s="10164"/>
      <c r="AH183" s="10164"/>
      <c r="AI183" s="10164"/>
      <c r="AJ183" s="10164"/>
      <c r="AK183" s="10164"/>
      <c r="AL183" s="10164"/>
      <c r="AM183" s="10164"/>
      <c r="AN183" s="10164"/>
      <c r="AO183" s="10164"/>
      <c r="AP183" s="10164"/>
      <c r="AQ183" s="10164"/>
      <c r="AR183" s="10164"/>
      <c r="AS183" s="10164"/>
      <c r="AT183" s="10164"/>
      <c r="AU183" s="10164"/>
      <c r="AV183" s="10164"/>
      <c r="AW183" s="10164"/>
      <c r="AX183" s="10164"/>
      <c r="AY183" s="10164"/>
      <c r="AZ183" s="10164"/>
      <c r="BA183" s="10164"/>
      <c r="BB183" s="10164"/>
      <c r="BC183" s="10164"/>
      <c r="BD183" s="10164"/>
      <c r="BE183" s="10164"/>
      <c r="BF183" s="10164"/>
      <c r="BG183" s="10164"/>
      <c r="BH183" s="10164"/>
      <c r="BI183" s="10164"/>
      <c r="BJ183" s="10164"/>
      <c r="BK183" s="10164"/>
      <c r="BL183" s="10164"/>
      <c r="BM183" s="10164"/>
      <c r="BN183" s="10164"/>
      <c r="BO183" s="1593"/>
      <c r="BQ183" s="1593"/>
      <c r="BR183" s="1863"/>
      <c r="BS183" s="1863"/>
      <c r="BT183" s="1593"/>
      <c r="BU183" s="1593"/>
      <c r="BV183" s="1593"/>
      <c r="BW183" s="1593"/>
      <c r="BX183" s="1863"/>
      <c r="BY183" s="1593"/>
      <c r="BZ183" s="1593"/>
      <c r="CA183" s="771"/>
      <c r="CB183" s="1593"/>
      <c r="CC183" s="1593"/>
      <c r="CD183" s="1593"/>
      <c r="CE183" s="1593"/>
      <c r="CF183" s="1593"/>
      <c r="CG183" s="1859"/>
      <c r="CH183" s="849"/>
      <c r="CI183" s="849"/>
      <c r="CJ183" s="849"/>
      <c r="CK183" s="849"/>
      <c r="CL183" s="1868">
        <v>11</v>
      </c>
    </row>
    <row s="12874" customFormat="1" customHeight="1" ht="11.549999999999999">
      <c r="A184" s="1214"/>
      <c r="B184" s="1214"/>
      <c r="C184" s="1214"/>
      <c r="D184" s="1214"/>
      <c r="E184" s="1214"/>
      <c r="F184" s="1863"/>
      <c r="G184" s="1863"/>
      <c r="H184" s="578"/>
      <c r="N184" s="4250"/>
      <c r="O184" s="4250"/>
      <c r="P184" s="4250"/>
      <c r="Q184" s="4250"/>
      <c r="R184" s="4250"/>
      <c r="S184" s="4250"/>
      <c r="T184" s="10164"/>
      <c r="U184" s="10164"/>
      <c r="V184" s="10164"/>
      <c r="W184" s="10164"/>
      <c r="X184" s="10164"/>
      <c r="Y184" s="10164"/>
      <c r="Z184" s="10164"/>
      <c r="AA184" s="10164"/>
      <c r="AB184" s="10164"/>
      <c r="AC184" s="10164"/>
      <c r="AD184" s="10164"/>
      <c r="AE184" s="10164"/>
      <c r="AF184" s="10164"/>
      <c r="AG184" s="10164"/>
      <c r="AH184" s="10164"/>
      <c r="AI184" s="10164"/>
      <c r="AJ184" s="10164"/>
      <c r="AK184" s="10164"/>
      <c r="AL184" s="10164"/>
      <c r="AM184" s="10164"/>
      <c r="AN184" s="10164"/>
      <c r="AO184" s="10164"/>
      <c r="AP184" s="10164"/>
      <c r="AQ184" s="10164"/>
      <c r="AR184" s="10164"/>
      <c r="AS184" s="10164"/>
      <c r="AT184" s="10164"/>
      <c r="AU184" s="10164"/>
      <c r="AV184" s="10164"/>
      <c r="AW184" s="10164"/>
      <c r="AX184" s="10164"/>
      <c r="AY184" s="10164"/>
      <c r="AZ184" s="10164"/>
      <c r="BA184" s="10164"/>
      <c r="BB184" s="10164"/>
      <c r="BC184" s="10164"/>
      <c r="BD184" s="10164"/>
      <c r="BE184" s="10164"/>
      <c r="BF184" s="10164"/>
      <c r="BG184" s="10164"/>
      <c r="BH184" s="10164"/>
      <c r="BI184" s="10164"/>
      <c r="BJ184" s="10164"/>
      <c r="BK184" s="10164"/>
      <c r="BL184" s="10164"/>
      <c r="BM184" s="10164"/>
      <c r="BN184" s="10164"/>
      <c r="BO184" s="1593"/>
      <c r="BQ184" s="1593"/>
      <c r="BR184" s="1863"/>
      <c r="BS184" s="1863"/>
      <c r="BT184" s="1593"/>
      <c r="BU184" s="1593"/>
      <c r="BV184" s="1593"/>
      <c r="BW184" s="1593"/>
      <c r="BX184" s="1863"/>
      <c r="BY184" s="1593"/>
      <c r="BZ184" s="1593"/>
      <c r="CA184" s="771"/>
      <c r="CB184" s="1593"/>
      <c r="CC184" s="1593"/>
      <c r="CD184" s="1593"/>
      <c r="CE184" s="1593"/>
      <c r="CF184" s="1593"/>
      <c r="CG184" s="1859"/>
      <c r="CH184" s="849"/>
      <c r="CI184" s="849"/>
      <c r="CJ184" s="849"/>
      <c r="CK184" s="849"/>
      <c r="CL184" s="1868">
        <v>11</v>
      </c>
    </row>
    <row s="12874" customFormat="1" customHeight="1" ht="11.549999999999999">
      <c r="A185" s="1214"/>
      <c r="B185" s="1214"/>
      <c r="C185" s="1214"/>
      <c r="D185" s="1214"/>
      <c r="E185" s="1214"/>
      <c r="F185" s="1863"/>
      <c r="G185" s="1863"/>
      <c r="H185" s="578"/>
      <c r="N185" s="4250"/>
      <c r="O185" s="4250"/>
      <c r="P185" s="4250"/>
      <c r="Q185" s="4250"/>
      <c r="R185" s="4250"/>
      <c r="S185" s="4250"/>
      <c r="T185" s="10164"/>
      <c r="U185" s="10164"/>
      <c r="V185" s="10164"/>
      <c r="W185" s="10164"/>
      <c r="X185" s="10164"/>
      <c r="Y185" s="10164"/>
      <c r="Z185" s="10164"/>
      <c r="AA185" s="10164"/>
      <c r="AB185" s="10164"/>
      <c r="AC185" s="10164"/>
      <c r="AD185" s="10164"/>
      <c r="AE185" s="10164"/>
      <c r="AF185" s="10164"/>
      <c r="AG185" s="10164"/>
      <c r="AH185" s="10164"/>
      <c r="AI185" s="10164"/>
      <c r="AJ185" s="10164"/>
      <c r="AK185" s="10164"/>
      <c r="AL185" s="10164"/>
      <c r="AM185" s="10164"/>
      <c r="AN185" s="10164"/>
      <c r="AO185" s="10164"/>
      <c r="AP185" s="10164"/>
      <c r="AQ185" s="10164"/>
      <c r="AR185" s="10164"/>
      <c r="AS185" s="10164"/>
      <c r="AT185" s="10164"/>
      <c r="AU185" s="10164"/>
      <c r="AV185" s="10164"/>
      <c r="AW185" s="10164"/>
      <c r="AX185" s="10164"/>
      <c r="AY185" s="10164"/>
      <c r="AZ185" s="10164"/>
      <c r="BA185" s="10164"/>
      <c r="BB185" s="10164"/>
      <c r="BC185" s="10164"/>
      <c r="BD185" s="10164"/>
      <c r="BE185" s="10164"/>
      <c r="BF185" s="10164"/>
      <c r="BG185" s="10164"/>
      <c r="BH185" s="10164"/>
      <c r="BI185" s="10164"/>
      <c r="BJ185" s="10164"/>
      <c r="BK185" s="10164"/>
      <c r="BL185" s="10164"/>
      <c r="BM185" s="10164"/>
      <c r="BN185" s="10164"/>
      <c r="BO185" s="1593"/>
      <c r="BQ185" s="1593"/>
      <c r="BR185" s="1863"/>
      <c r="BS185" s="1863"/>
      <c r="BT185" s="1593"/>
      <c r="BU185" s="1593"/>
      <c r="BV185" s="1593"/>
      <c r="BW185" s="1593"/>
      <c r="BX185" s="1863"/>
      <c r="BY185" s="1593"/>
      <c r="BZ185" s="1593"/>
      <c r="CA185" s="771"/>
      <c r="CB185" s="1593"/>
      <c r="CC185" s="1593"/>
      <c r="CD185" s="1593"/>
      <c r="CE185" s="1593"/>
      <c r="CF185" s="1593"/>
      <c r="CG185" s="1859"/>
      <c r="CH185" s="849"/>
      <c r="CI185" s="849"/>
      <c r="CJ185" s="849"/>
      <c r="CK185" s="849"/>
      <c r="CL185" s="1868">
        <v>11</v>
      </c>
    </row>
    <row s="12874" customFormat="1" customHeight="1" ht="11.549999999999999">
      <c r="A186" s="1214"/>
      <c r="B186" s="1214"/>
      <c r="C186" s="1214"/>
      <c r="D186" s="1214"/>
      <c r="E186" s="1214"/>
      <c r="F186" s="1863"/>
      <c r="G186" s="1863"/>
      <c r="H186" s="578"/>
      <c r="N186" s="4250"/>
      <c r="O186" s="4250"/>
      <c r="P186" s="4250"/>
      <c r="Q186" s="4250"/>
      <c r="R186" s="4250"/>
      <c r="S186" s="4250"/>
      <c r="T186" s="10164"/>
      <c r="U186" s="10164"/>
      <c r="V186" s="10164"/>
      <c r="W186" s="10164"/>
      <c r="X186" s="10164"/>
      <c r="Y186" s="10164"/>
      <c r="Z186" s="10164"/>
      <c r="AA186" s="10164"/>
      <c r="AB186" s="10164"/>
      <c r="AC186" s="10164"/>
      <c r="AD186" s="10164"/>
      <c r="AE186" s="10164"/>
      <c r="AF186" s="10164"/>
      <c r="AG186" s="10164"/>
      <c r="AH186" s="10164"/>
      <c r="AI186" s="10164"/>
      <c r="AJ186" s="10164"/>
      <c r="AK186" s="10164"/>
      <c r="AL186" s="10164"/>
      <c r="AM186" s="10164"/>
      <c r="AN186" s="10164"/>
      <c r="AO186" s="10164"/>
      <c r="AP186" s="10164"/>
      <c r="AQ186" s="10164"/>
      <c r="AR186" s="10164"/>
      <c r="AS186" s="10164"/>
      <c r="AT186" s="10164"/>
      <c r="AU186" s="10164"/>
      <c r="AV186" s="10164"/>
      <c r="AW186" s="10164"/>
      <c r="AX186" s="10164"/>
      <c r="AY186" s="10164"/>
      <c r="AZ186" s="10164"/>
      <c r="BA186" s="10164"/>
      <c r="BB186" s="10164"/>
      <c r="BC186" s="10164"/>
      <c r="BD186" s="10164"/>
      <c r="BE186" s="10164"/>
      <c r="BF186" s="10164"/>
      <c r="BG186" s="10164"/>
      <c r="BH186" s="10164"/>
      <c r="BI186" s="10164"/>
      <c r="BJ186" s="10164"/>
      <c r="BK186" s="10164"/>
      <c r="BL186" s="10164"/>
      <c r="BM186" s="10164"/>
      <c r="BN186" s="10164"/>
      <c r="BO186" s="1593"/>
      <c r="BQ186" s="1593"/>
      <c r="BR186" s="1863"/>
      <c r="BS186" s="1863"/>
      <c r="BT186" s="1593"/>
      <c r="BU186" s="1593"/>
      <c r="BV186" s="1593"/>
      <c r="BW186" s="1593"/>
      <c r="BX186" s="1863"/>
      <c r="BY186" s="1593"/>
      <c r="BZ186" s="1593"/>
      <c r="CA186" s="771"/>
      <c r="CB186" s="1593"/>
      <c r="CC186" s="1593"/>
      <c r="CD186" s="1593"/>
      <c r="CE186" s="1593"/>
      <c r="CF186" s="1593"/>
      <c r="CG186" s="1859"/>
      <c r="CH186" s="849"/>
      <c r="CI186" s="849"/>
      <c r="CJ186" s="849"/>
      <c r="CK186" s="849"/>
      <c r="CL186" s="1868">
        <v>11</v>
      </c>
    </row>
    <row s="12874" customFormat="1" customHeight="1" ht="11.549999999999999">
      <c r="A187" s="1214"/>
      <c r="B187" s="1214"/>
      <c r="C187" s="1214"/>
      <c r="D187" s="1214"/>
      <c r="E187" s="1214"/>
      <c r="F187" s="1863"/>
      <c r="G187" s="1863"/>
      <c r="H187" s="578"/>
      <c r="N187" s="4250"/>
      <c r="O187" s="4250"/>
      <c r="P187" s="4250"/>
      <c r="Q187" s="4250"/>
      <c r="R187" s="4250"/>
      <c r="S187" s="4250"/>
      <c r="T187" s="10164"/>
      <c r="U187" s="10164"/>
      <c r="V187" s="10164"/>
      <c r="W187" s="10164"/>
      <c r="X187" s="10164"/>
      <c r="Y187" s="10164"/>
      <c r="Z187" s="10164"/>
      <c r="AA187" s="10164"/>
      <c r="AB187" s="10164"/>
      <c r="AC187" s="10164"/>
      <c r="AD187" s="10164"/>
      <c r="AE187" s="10164"/>
      <c r="AF187" s="10164"/>
      <c r="AG187" s="10164"/>
      <c r="AH187" s="10164"/>
      <c r="AI187" s="10164"/>
      <c r="AJ187" s="10164"/>
      <c r="AK187" s="10164"/>
      <c r="AL187" s="10164"/>
      <c r="AM187" s="10164"/>
      <c r="AN187" s="10164"/>
      <c r="AO187" s="10164"/>
      <c r="AP187" s="10164"/>
      <c r="AQ187" s="10164"/>
      <c r="AR187" s="10164"/>
      <c r="AS187" s="10164"/>
      <c r="AT187" s="10164"/>
      <c r="AU187" s="10164"/>
      <c r="AV187" s="10164"/>
      <c r="AW187" s="10164"/>
      <c r="AX187" s="10164"/>
      <c r="AY187" s="10164"/>
      <c r="AZ187" s="10164"/>
      <c r="BA187" s="10164"/>
      <c r="BB187" s="10164"/>
      <c r="BC187" s="10164"/>
      <c r="BD187" s="10164"/>
      <c r="BE187" s="10164"/>
      <c r="BF187" s="10164"/>
      <c r="BG187" s="10164"/>
      <c r="BH187" s="10164"/>
      <c r="BI187" s="10164"/>
      <c r="BJ187" s="10164"/>
      <c r="BK187" s="10164"/>
      <c r="BL187" s="10164"/>
      <c r="BM187" s="10164"/>
      <c r="BN187" s="10164"/>
      <c r="BO187" s="1593"/>
      <c r="BQ187" s="1593"/>
      <c r="BR187" s="1863"/>
      <c r="BS187" s="1863"/>
      <c r="BT187" s="1593"/>
      <c r="BU187" s="1593"/>
      <c r="BV187" s="1593"/>
      <c r="BW187" s="1593"/>
      <c r="BX187" s="1863"/>
      <c r="BY187" s="1593"/>
      <c r="BZ187" s="1593"/>
      <c r="CA187" s="771"/>
      <c r="CB187" s="1593"/>
      <c r="CC187" s="1593"/>
      <c r="CD187" s="1593"/>
      <c r="CE187" s="1593"/>
      <c r="CF187" s="1593"/>
      <c r="CG187" s="1859"/>
      <c r="CH187" s="849"/>
      <c r="CI187" s="849"/>
      <c r="CJ187" s="849"/>
      <c r="CK187" s="849"/>
      <c r="CL187" s="1868">
        <v>11</v>
      </c>
    </row>
    <row s="12874" customFormat="1" customHeight="1" ht="11.549999999999999">
      <c r="A188" s="1214"/>
      <c r="B188" s="1214"/>
      <c r="C188" s="1214"/>
      <c r="D188" s="1214"/>
      <c r="E188" s="1214"/>
      <c r="F188" s="1863"/>
      <c r="G188" s="1863"/>
      <c r="H188" s="578"/>
      <c r="N188" s="4250"/>
      <c r="O188" s="4250"/>
      <c r="P188" s="4250"/>
      <c r="Q188" s="4250"/>
      <c r="R188" s="4250"/>
      <c r="S188" s="4250"/>
      <c r="T188" s="10164"/>
      <c r="U188" s="10164"/>
      <c r="V188" s="10164"/>
      <c r="W188" s="10164"/>
      <c r="X188" s="10164"/>
      <c r="Y188" s="10164"/>
      <c r="Z188" s="10164"/>
      <c r="AA188" s="10164"/>
      <c r="AB188" s="10164"/>
      <c r="AC188" s="10164"/>
      <c r="AD188" s="10164"/>
      <c r="AE188" s="10164"/>
      <c r="AF188" s="10164"/>
      <c r="AG188" s="10164"/>
      <c r="AH188" s="10164"/>
      <c r="AI188" s="10164"/>
      <c r="AJ188" s="10164"/>
      <c r="AK188" s="10164"/>
      <c r="AL188" s="10164"/>
      <c r="AM188" s="10164"/>
      <c r="AN188" s="10164"/>
      <c r="AO188" s="10164"/>
      <c r="AP188" s="10164"/>
      <c r="AQ188" s="10164"/>
      <c r="AR188" s="10164"/>
      <c r="AS188" s="10164"/>
      <c r="AT188" s="10164"/>
      <c r="AU188" s="10164"/>
      <c r="AV188" s="10164"/>
      <c r="AW188" s="10164"/>
      <c r="AX188" s="10164"/>
      <c r="AY188" s="10164"/>
      <c r="AZ188" s="10164"/>
      <c r="BA188" s="10164"/>
      <c r="BB188" s="10164"/>
      <c r="BC188" s="10164"/>
      <c r="BD188" s="10164"/>
      <c r="BE188" s="10164"/>
      <c r="BF188" s="10164"/>
      <c r="BG188" s="10164"/>
      <c r="BH188" s="10164"/>
      <c r="BI188" s="10164"/>
      <c r="BJ188" s="10164"/>
      <c r="BK188" s="10164"/>
      <c r="BL188" s="10164"/>
      <c r="BM188" s="10164"/>
      <c r="BN188" s="10164"/>
      <c r="BO188" s="1593"/>
      <c r="BQ188" s="1593"/>
      <c r="BR188" s="1863"/>
      <c r="BS188" s="1863"/>
      <c r="BT188" s="1593"/>
      <c r="BU188" s="1593"/>
      <c r="BV188" s="1593"/>
      <c r="BW188" s="1593"/>
      <c r="BX188" s="1863"/>
      <c r="BY188" s="1593"/>
      <c r="BZ188" s="1593"/>
      <c r="CA188" s="771"/>
      <c r="CB188" s="1593"/>
      <c r="CC188" s="1593"/>
      <c r="CD188" s="1593"/>
      <c r="CE188" s="1593"/>
      <c r="CF188" s="1593"/>
      <c r="CG188" s="1859"/>
      <c r="CH188" s="849"/>
      <c r="CI188" s="849"/>
      <c r="CJ188" s="849"/>
      <c r="CK188" s="849"/>
      <c r="CL188" s="1868">
        <v>11</v>
      </c>
    </row>
    <row s="12874" customFormat="1" customHeight="1" ht="11.549999999999999">
      <c r="A189" s="1214"/>
      <c r="B189" s="1214"/>
      <c r="C189" s="1214"/>
      <c r="D189" s="1214"/>
      <c r="E189" s="1214"/>
      <c r="F189" s="1863"/>
      <c r="G189" s="1863"/>
      <c r="H189" s="578"/>
      <c r="N189" s="4250"/>
      <c r="O189" s="4250"/>
      <c r="P189" s="4250"/>
      <c r="Q189" s="4250"/>
      <c r="R189" s="4250"/>
      <c r="S189" s="4250"/>
      <c r="T189" s="10164"/>
      <c r="U189" s="10164"/>
      <c r="V189" s="10164"/>
      <c r="W189" s="10164"/>
      <c r="X189" s="10164"/>
      <c r="Y189" s="10164"/>
      <c r="Z189" s="10164"/>
      <c r="AA189" s="10164"/>
      <c r="AB189" s="10164"/>
      <c r="AC189" s="10164"/>
      <c r="AD189" s="10164"/>
      <c r="AE189" s="10164"/>
      <c r="AF189" s="10164"/>
      <c r="AG189" s="10164"/>
      <c r="AH189" s="10164"/>
      <c r="AI189" s="10164"/>
      <c r="AJ189" s="10164"/>
      <c r="AK189" s="10164"/>
      <c r="AL189" s="10164"/>
      <c r="AM189" s="10164"/>
      <c r="AN189" s="10164"/>
      <c r="AO189" s="10164"/>
      <c r="AP189" s="10164"/>
      <c r="AQ189" s="10164"/>
      <c r="AR189" s="10164"/>
      <c r="AS189" s="10164"/>
      <c r="AT189" s="10164"/>
      <c r="AU189" s="10164"/>
      <c r="AV189" s="10164"/>
      <c r="AW189" s="10164"/>
      <c r="AX189" s="10164"/>
      <c r="AY189" s="10164"/>
      <c r="AZ189" s="10164"/>
      <c r="BA189" s="10164"/>
      <c r="BB189" s="10164"/>
      <c r="BC189" s="10164"/>
      <c r="BD189" s="10164"/>
      <c r="BE189" s="10164"/>
      <c r="BF189" s="10164"/>
      <c r="BG189" s="10164"/>
      <c r="BH189" s="10164"/>
      <c r="BI189" s="10164"/>
      <c r="BJ189" s="10164"/>
      <c r="BK189" s="10164"/>
      <c r="BL189" s="10164"/>
      <c r="BM189" s="10164"/>
      <c r="BN189" s="10164"/>
      <c r="BO189" s="1593"/>
      <c r="BQ189" s="1593"/>
      <c r="BR189" s="1863"/>
      <c r="BS189" s="1863"/>
      <c r="BT189" s="1593"/>
      <c r="BU189" s="1593"/>
      <c r="BV189" s="1593"/>
      <c r="BW189" s="1593"/>
      <c r="BX189" s="1863"/>
      <c r="BY189" s="1593"/>
      <c r="BZ189" s="1593"/>
      <c r="CA189" s="771"/>
      <c r="CB189" s="1593"/>
      <c r="CC189" s="1593"/>
      <c r="CD189" s="1593"/>
      <c r="CE189" s="1593"/>
      <c r="CF189" s="1593"/>
      <c r="CG189" s="1859"/>
      <c r="CH189" s="849"/>
      <c r="CI189" s="849"/>
      <c r="CJ189" s="849"/>
      <c r="CK189" s="849"/>
      <c r="CL189" s="1868">
        <v>11</v>
      </c>
    </row>
    <row customHeight="1" ht="11.549999999999999">
      <c r="N190" s="4065"/>
      <c r="O190" s="4065"/>
      <c r="P190" s="4065"/>
      <c r="Q190" s="4065"/>
      <c r="R190" s="4065"/>
      <c r="S190" s="4065"/>
      <c r="T190" s="9665"/>
      <c r="U190" s="9665"/>
      <c r="V190" s="9665"/>
      <c r="W190" s="9665"/>
      <c r="X190" s="9665"/>
      <c r="Y190" s="9665"/>
      <c r="Z190" s="9665"/>
      <c r="AA190" s="9665"/>
      <c r="AB190" s="9665"/>
      <c r="AC190" s="9665"/>
      <c r="AD190" s="9665"/>
      <c r="AE190" s="9665"/>
      <c r="AF190" s="9665"/>
      <c r="AG190" s="9665"/>
      <c r="AH190" s="9665"/>
      <c r="AI190" s="9665"/>
      <c r="AJ190" s="9665"/>
      <c r="AK190" s="9665"/>
      <c r="AL190" s="9665"/>
      <c r="AM190" s="9665"/>
      <c r="AN190" s="9665"/>
      <c r="AO190" s="9665"/>
      <c r="AP190" s="9665"/>
      <c r="AQ190" s="9665"/>
      <c r="AR190" s="9665"/>
      <c r="AS190" s="9665"/>
      <c r="AT190" s="9665"/>
      <c r="AU190" s="9665"/>
      <c r="AV190" s="9665"/>
      <c r="AW190" s="9665"/>
      <c r="AX190" s="9665"/>
      <c r="AY190" s="9665"/>
      <c r="AZ190" s="9665"/>
      <c r="BA190" s="9665"/>
      <c r="BB190" s="9665"/>
      <c r="BC190" s="9665"/>
      <c r="BD190" s="9665"/>
      <c r="BE190" s="9665"/>
      <c r="BF190" s="9665"/>
      <c r="BG190" s="9665"/>
      <c r="BH190" s="9665"/>
      <c r="BI190" s="9665"/>
      <c r="BJ190" s="9665"/>
      <c r="BK190" s="9665"/>
      <c r="BL190" s="9665"/>
      <c r="BM190" s="9665"/>
      <c r="BN190" s="9665"/>
      <c r="CL190" s="1858">
        <v>11</v>
      </c>
    </row>
    <row customHeight="1" ht="11.549999999999999">
      <c r="N191" s="4065"/>
      <c r="O191" s="4065"/>
      <c r="P191" s="4065"/>
      <c r="Q191" s="4065"/>
      <c r="R191" s="4065"/>
      <c r="S191" s="4065"/>
      <c r="T191" s="9665"/>
      <c r="U191" s="9665"/>
      <c r="V191" s="9665"/>
      <c r="W191" s="9665"/>
      <c r="X191" s="9665"/>
      <c r="Y191" s="9665"/>
      <c r="Z191" s="9665"/>
      <c r="AA191" s="9665"/>
      <c r="AB191" s="9665"/>
      <c r="AC191" s="9665"/>
      <c r="AD191" s="9665"/>
      <c r="AE191" s="9665"/>
      <c r="AF191" s="9665"/>
      <c r="AG191" s="9665"/>
      <c r="AH191" s="9665"/>
      <c r="AI191" s="9665"/>
      <c r="AJ191" s="9665"/>
      <c r="AK191" s="9665"/>
      <c r="AL191" s="9665"/>
      <c r="AM191" s="9665"/>
      <c r="AN191" s="9665"/>
      <c r="AO191" s="9665"/>
      <c r="AP191" s="9665"/>
      <c r="AQ191" s="9665"/>
      <c r="AR191" s="9665"/>
      <c r="AS191" s="9665"/>
      <c r="AT191" s="9665"/>
      <c r="AU191" s="9665"/>
      <c r="AV191" s="9665"/>
      <c r="AW191" s="9665"/>
      <c r="AX191" s="9665"/>
      <c r="AY191" s="9665"/>
      <c r="AZ191" s="9665"/>
      <c r="BA191" s="9665"/>
      <c r="BB191" s="9665"/>
      <c r="BC191" s="9665"/>
      <c r="BD191" s="9665"/>
      <c r="BE191" s="9665"/>
      <c r="BF191" s="9665"/>
      <c r="BG191" s="9665"/>
      <c r="BH191" s="9665"/>
      <c r="BI191" s="9665"/>
      <c r="BJ191" s="9665"/>
      <c r="BK191" s="9665"/>
      <c r="BL191" s="9665"/>
      <c r="BM191" s="9665"/>
      <c r="BN191" s="9665"/>
      <c r="CL191" s="1858">
        <v>11</v>
      </c>
    </row>
    <row customHeight="1" ht="11.549999999999999">
      <c r="N192" s="4065"/>
      <c r="O192" s="4065"/>
      <c r="P192" s="4065"/>
      <c r="Q192" s="4065"/>
      <c r="R192" s="4065"/>
      <c r="S192" s="4065"/>
      <c r="T192" s="9665"/>
      <c r="U192" s="9665"/>
      <c r="V192" s="9665"/>
      <c r="W192" s="9665"/>
      <c r="X192" s="9665"/>
      <c r="Y192" s="9665"/>
      <c r="Z192" s="9665"/>
      <c r="AA192" s="9665"/>
      <c r="AB192" s="9665"/>
      <c r="AC192" s="9665"/>
      <c r="AD192" s="9665"/>
      <c r="AE192" s="9665"/>
      <c r="AF192" s="9665"/>
      <c r="AG192" s="9665"/>
      <c r="AH192" s="9665"/>
      <c r="AI192" s="9665"/>
      <c r="AJ192" s="9665"/>
      <c r="AK192" s="9665"/>
      <c r="AL192" s="9665"/>
      <c r="AM192" s="9665"/>
      <c r="AN192" s="9665"/>
      <c r="AO192" s="9665"/>
      <c r="AP192" s="9665"/>
      <c r="AQ192" s="9665"/>
      <c r="AR192" s="9665"/>
      <c r="AS192" s="9665"/>
      <c r="AT192" s="9665"/>
      <c r="AU192" s="9665"/>
      <c r="AV192" s="9665"/>
      <c r="AW192" s="9665"/>
      <c r="AX192" s="9665"/>
      <c r="AY192" s="9665"/>
      <c r="AZ192" s="9665"/>
      <c r="BA192" s="9665"/>
      <c r="BB192" s="9665"/>
      <c r="BC192" s="9665"/>
      <c r="BD192" s="9665"/>
      <c r="BE192" s="9665"/>
      <c r="BF192" s="9665"/>
      <c r="BG192" s="9665"/>
      <c r="BH192" s="9665"/>
      <c r="BI192" s="9665"/>
      <c r="BJ192" s="9665"/>
      <c r="BK192" s="9665"/>
      <c r="BL192" s="9665"/>
      <c r="BM192" s="9665"/>
      <c r="BN192" s="9665"/>
      <c r="CL192" s="1858">
        <v>11</v>
      </c>
    </row>
    <row customHeight="1" ht="11.549999999999999">
      <c r="A193" s="1217"/>
      <c r="B193" s="1217"/>
      <c r="C193" s="1217"/>
      <c r="D193" s="1217"/>
      <c r="E193" s="1217"/>
      <c r="F193" s="1858"/>
      <c r="H193" s="1858"/>
      <c r="N193" s="4065"/>
      <c r="O193" s="4065"/>
      <c r="P193" s="4065"/>
      <c r="Q193" s="4065"/>
      <c r="R193" s="4065"/>
      <c r="S193" s="4065"/>
      <c r="T193" s="9665"/>
      <c r="U193" s="9665"/>
      <c r="V193" s="9665"/>
      <c r="W193" s="9665"/>
      <c r="X193" s="9665"/>
      <c r="Y193" s="9665"/>
      <c r="Z193" s="9665"/>
      <c r="AA193" s="9665"/>
      <c r="AB193" s="9665"/>
      <c r="AC193" s="9665"/>
      <c r="AD193" s="9665"/>
      <c r="AE193" s="9665"/>
      <c r="AF193" s="9665"/>
      <c r="AG193" s="9665"/>
      <c r="AH193" s="9665"/>
      <c r="AI193" s="9665"/>
      <c r="AJ193" s="9665"/>
      <c r="AK193" s="9665"/>
      <c r="AL193" s="9665"/>
      <c r="AM193" s="9665"/>
      <c r="AN193" s="9665"/>
      <c r="AO193" s="9665"/>
      <c r="AP193" s="9665"/>
      <c r="AQ193" s="9665"/>
      <c r="AR193" s="9665"/>
      <c r="AS193" s="9665"/>
      <c r="AT193" s="9665"/>
      <c r="AU193" s="9665"/>
      <c r="AV193" s="9665"/>
      <c r="AW193" s="9665"/>
      <c r="AX193" s="9665"/>
      <c r="AY193" s="9665"/>
      <c r="AZ193" s="9665"/>
      <c r="BA193" s="9665"/>
      <c r="BB193" s="9665"/>
      <c r="BC193" s="9665"/>
      <c r="BD193" s="9665"/>
      <c r="BE193" s="9665"/>
      <c r="BF193" s="9665"/>
      <c r="BG193" s="9665"/>
      <c r="BH193" s="9665"/>
      <c r="BI193" s="9665"/>
      <c r="BJ193" s="9665"/>
      <c r="BK193" s="9665"/>
      <c r="BL193" s="9665"/>
      <c r="BM193" s="9665"/>
      <c r="BN193" s="9665"/>
      <c r="BO193" s="1858"/>
      <c r="BQ193" s="1858"/>
      <c r="BT193" s="1858"/>
      <c r="BU193" s="1858"/>
      <c r="BV193" s="1858"/>
      <c r="BW193" s="1858"/>
      <c r="BY193" s="1858"/>
      <c r="BZ193" s="1858"/>
      <c r="CA193" s="1858"/>
      <c r="CB193" s="1858"/>
      <c r="CC193" s="1858"/>
      <c r="CD193" s="1858"/>
      <c r="CE193" s="1858"/>
      <c r="CF193" s="1858"/>
      <c r="CG193" s="1858"/>
      <c r="CH193" s="1858"/>
      <c r="CI193" s="1858"/>
      <c r="CJ193" s="1858"/>
      <c r="CK193" s="1858"/>
      <c r="CL193" s="1858">
        <v>11</v>
      </c>
    </row>
    <row customHeight="1" ht="11.549999999999999">
      <c r="A194" s="1217"/>
      <c r="B194" s="1217"/>
      <c r="C194" s="1217"/>
      <c r="D194" s="1217"/>
      <c r="E194" s="1217"/>
      <c r="F194" s="1858"/>
      <c r="H194" s="1858"/>
      <c r="N194" s="4065"/>
      <c r="O194" s="4065"/>
      <c r="P194" s="4065"/>
      <c r="Q194" s="4065"/>
      <c r="R194" s="4065"/>
      <c r="S194" s="4065"/>
      <c r="T194" s="9665"/>
      <c r="U194" s="9665"/>
      <c r="V194" s="9665"/>
      <c r="W194" s="9665"/>
      <c r="X194" s="9665"/>
      <c r="Y194" s="9665"/>
      <c r="Z194" s="9665"/>
      <c r="AA194" s="9665"/>
      <c r="AB194" s="9665"/>
      <c r="AC194" s="9665"/>
      <c r="AD194" s="9665"/>
      <c r="AE194" s="9665"/>
      <c r="AF194" s="9665"/>
      <c r="AG194" s="9665"/>
      <c r="AH194" s="9665"/>
      <c r="AI194" s="9665"/>
      <c r="AJ194" s="9665"/>
      <c r="AK194" s="9665"/>
      <c r="AL194" s="9665"/>
      <c r="AM194" s="9665"/>
      <c r="AN194" s="9665"/>
      <c r="AO194" s="9665"/>
      <c r="AP194" s="9665"/>
      <c r="AQ194" s="9665"/>
      <c r="AR194" s="9665"/>
      <c r="AS194" s="9665"/>
      <c r="AT194" s="9665"/>
      <c r="AU194" s="9665"/>
      <c r="AV194" s="9665"/>
      <c r="AW194" s="9665"/>
      <c r="AX194" s="9665"/>
      <c r="AY194" s="9665"/>
      <c r="AZ194" s="9665"/>
      <c r="BA194" s="9665"/>
      <c r="BB194" s="9665"/>
      <c r="BC194" s="9665"/>
      <c r="BD194" s="9665"/>
      <c r="BE194" s="9665"/>
      <c r="BF194" s="9665"/>
      <c r="BG194" s="9665"/>
      <c r="BH194" s="9665"/>
      <c r="BI194" s="9665"/>
      <c r="BJ194" s="9665"/>
      <c r="BK194" s="9665"/>
      <c r="BL194" s="9665"/>
      <c r="BM194" s="9665"/>
      <c r="BN194" s="9665"/>
      <c r="BO194" s="1858"/>
      <c r="BQ194" s="1858"/>
      <c r="BT194" s="1858"/>
      <c r="BU194" s="1858"/>
      <c r="BV194" s="1858"/>
      <c r="BW194" s="1858"/>
      <c r="BY194" s="1858"/>
      <c r="BZ194" s="1858"/>
      <c r="CA194" s="1858"/>
      <c r="CB194" s="1858"/>
      <c r="CC194" s="1858"/>
      <c r="CD194" s="1858"/>
      <c r="CE194" s="1858"/>
      <c r="CF194" s="1858"/>
      <c r="CG194" s="1858"/>
      <c r="CH194" s="1858"/>
      <c r="CI194" s="1858"/>
      <c r="CJ194" s="1858"/>
      <c r="CK194" s="1858"/>
      <c r="CL194" s="1858">
        <v>11</v>
      </c>
    </row>
    <row customHeight="1" ht="11.549999999999999">
      <c r="A195" s="1217"/>
      <c r="B195" s="1217"/>
      <c r="C195" s="1217"/>
      <c r="D195" s="1217"/>
      <c r="E195" s="1217"/>
      <c r="F195" s="1858"/>
      <c r="H195" s="1858"/>
      <c r="N195" s="4065"/>
      <c r="O195" s="4065"/>
      <c r="P195" s="4065"/>
      <c r="Q195" s="4065"/>
      <c r="R195" s="4065"/>
      <c r="S195" s="4065"/>
      <c r="T195" s="9665"/>
      <c r="U195" s="9665"/>
      <c r="V195" s="9665"/>
      <c r="W195" s="9665"/>
      <c r="X195" s="9665"/>
      <c r="Y195" s="9665"/>
      <c r="Z195" s="9665"/>
      <c r="AA195" s="9665"/>
      <c r="AB195" s="9665"/>
      <c r="AC195" s="9665"/>
      <c r="AD195" s="9665"/>
      <c r="AE195" s="9665"/>
      <c r="AF195" s="9665"/>
      <c r="AG195" s="9665"/>
      <c r="AH195" s="9665"/>
      <c r="AI195" s="9665"/>
      <c r="AJ195" s="9665"/>
      <c r="AK195" s="9665"/>
      <c r="AL195" s="9665"/>
      <c r="AM195" s="9665"/>
      <c r="AN195" s="9665"/>
      <c r="AO195" s="9665"/>
      <c r="AP195" s="9665"/>
      <c r="AQ195" s="9665"/>
      <c r="AR195" s="9665"/>
      <c r="AS195" s="9665"/>
      <c r="AT195" s="9665"/>
      <c r="AU195" s="9665"/>
      <c r="AV195" s="9665"/>
      <c r="AW195" s="9665"/>
      <c r="AX195" s="9665"/>
      <c r="AY195" s="9665"/>
      <c r="AZ195" s="9665"/>
      <c r="BA195" s="9665"/>
      <c r="BB195" s="9665"/>
      <c r="BC195" s="9665"/>
      <c r="BD195" s="9665"/>
      <c r="BE195" s="9665"/>
      <c r="BF195" s="9665"/>
      <c r="BG195" s="9665"/>
      <c r="BH195" s="9665"/>
      <c r="BI195" s="9665"/>
      <c r="BJ195" s="9665"/>
      <c r="BK195" s="9665"/>
      <c r="BL195" s="9665"/>
      <c r="BM195" s="9665"/>
      <c r="BN195" s="9665"/>
      <c r="BO195" s="1858"/>
      <c r="BQ195" s="1858"/>
      <c r="BT195" s="1858"/>
      <c r="BU195" s="1858"/>
      <c r="BV195" s="1858"/>
      <c r="BW195" s="1858"/>
      <c r="BY195" s="1858"/>
      <c r="BZ195" s="1858"/>
      <c r="CA195" s="1858"/>
      <c r="CB195" s="1858"/>
      <c r="CC195" s="1858"/>
      <c r="CD195" s="1858"/>
      <c r="CE195" s="1858"/>
      <c r="CF195" s="1858"/>
      <c r="CG195" s="1858"/>
      <c r="CH195" s="1858"/>
      <c r="CI195" s="1858"/>
      <c r="CJ195" s="1858"/>
      <c r="CK195" s="1858"/>
      <c r="CL195" s="1858">
        <v>11</v>
      </c>
    </row>
    <row customHeight="1" ht="11.549999999999999">
      <c r="A196" s="1217"/>
      <c r="B196" s="1217"/>
      <c r="C196" s="1217"/>
      <c r="D196" s="1217"/>
      <c r="E196" s="1217"/>
      <c r="F196" s="1858"/>
      <c r="H196" s="1858"/>
      <c r="N196" s="4065"/>
      <c r="O196" s="4065"/>
      <c r="P196" s="4065"/>
      <c r="Q196" s="4065"/>
      <c r="R196" s="4065"/>
      <c r="S196" s="4065"/>
      <c r="T196" s="9665"/>
      <c r="U196" s="9665"/>
      <c r="V196" s="9665"/>
      <c r="W196" s="9665"/>
      <c r="X196" s="9665"/>
      <c r="Y196" s="9665"/>
      <c r="Z196" s="9665"/>
      <c r="AA196" s="9665"/>
      <c r="AB196" s="9665"/>
      <c r="AC196" s="9665"/>
      <c r="AD196" s="9665"/>
      <c r="AE196" s="9665"/>
      <c r="AF196" s="9665"/>
      <c r="AG196" s="9665"/>
      <c r="AH196" s="9665"/>
      <c r="AI196" s="9665"/>
      <c r="AJ196" s="9665"/>
      <c r="AK196" s="9665"/>
      <c r="AL196" s="9665"/>
      <c r="AM196" s="9665"/>
      <c r="AN196" s="9665"/>
      <c r="AO196" s="9665"/>
      <c r="AP196" s="9665"/>
      <c r="AQ196" s="9665"/>
      <c r="AR196" s="9665"/>
      <c r="AS196" s="9665"/>
      <c r="AT196" s="9665"/>
      <c r="AU196" s="9665"/>
      <c r="AV196" s="9665"/>
      <c r="AW196" s="9665"/>
      <c r="AX196" s="9665"/>
      <c r="AY196" s="9665"/>
      <c r="AZ196" s="9665"/>
      <c r="BA196" s="9665"/>
      <c r="BB196" s="9665"/>
      <c r="BC196" s="9665"/>
      <c r="BD196" s="9665"/>
      <c r="BE196" s="9665"/>
      <c r="BF196" s="9665"/>
      <c r="BG196" s="9665"/>
      <c r="BH196" s="9665"/>
      <c r="BI196" s="9665"/>
      <c r="BJ196" s="9665"/>
      <c r="BK196" s="9665"/>
      <c r="BL196" s="9665"/>
      <c r="BM196" s="9665"/>
      <c r="BN196" s="9665"/>
      <c r="BO196" s="1858"/>
      <c r="BQ196" s="1858"/>
      <c r="BT196" s="1858"/>
      <c r="BU196" s="1858"/>
      <c r="BV196" s="1858"/>
      <c r="BW196" s="1858"/>
      <c r="BY196" s="1858"/>
      <c r="BZ196" s="1858"/>
      <c r="CA196" s="1858"/>
      <c r="CB196" s="1858"/>
      <c r="CC196" s="1858"/>
      <c r="CD196" s="1858"/>
      <c r="CE196" s="1858"/>
      <c r="CF196" s="1858"/>
      <c r="CG196" s="1858"/>
      <c r="CH196" s="1858"/>
      <c r="CI196" s="1858"/>
      <c r="CJ196" s="1858"/>
      <c r="CK196" s="1858"/>
      <c r="CL196" s="1858">
        <v>11</v>
      </c>
    </row>
    <row customHeight="1" ht="11.549999999999999">
      <c r="A197" s="1217"/>
      <c r="B197" s="1217"/>
      <c r="C197" s="1217"/>
      <c r="D197" s="1217"/>
      <c r="E197" s="1217"/>
      <c r="F197" s="1858"/>
      <c r="H197" s="1858"/>
      <c r="N197" s="4065"/>
      <c r="O197" s="4065"/>
      <c r="P197" s="4065"/>
      <c r="Q197" s="4065"/>
      <c r="R197" s="4065"/>
      <c r="S197" s="4065"/>
      <c r="T197" s="9665"/>
      <c r="U197" s="9665"/>
      <c r="V197" s="9665"/>
      <c r="W197" s="9665"/>
      <c r="X197" s="9665"/>
      <c r="Y197" s="9665"/>
      <c r="Z197" s="9665"/>
      <c r="AA197" s="9665"/>
      <c r="AB197" s="9665"/>
      <c r="AC197" s="9665"/>
      <c r="AD197" s="9665"/>
      <c r="AE197" s="9665"/>
      <c r="AF197" s="9665"/>
      <c r="AG197" s="9665"/>
      <c r="AH197" s="9665"/>
      <c r="AI197" s="9665"/>
      <c r="AJ197" s="9665"/>
      <c r="AK197" s="9665"/>
      <c r="AL197" s="9665"/>
      <c r="AM197" s="9665"/>
      <c r="AN197" s="9665"/>
      <c r="AO197" s="9665"/>
      <c r="AP197" s="9665"/>
      <c r="AQ197" s="9665"/>
      <c r="AR197" s="9665"/>
      <c r="AS197" s="9665"/>
      <c r="AT197" s="9665"/>
      <c r="AU197" s="9665"/>
      <c r="AV197" s="9665"/>
      <c r="AW197" s="9665"/>
      <c r="AX197" s="9665"/>
      <c r="AY197" s="9665"/>
      <c r="AZ197" s="9665"/>
      <c r="BA197" s="9665"/>
      <c r="BB197" s="9665"/>
      <c r="BC197" s="9665"/>
      <c r="BD197" s="9665"/>
      <c r="BE197" s="9665"/>
      <c r="BF197" s="9665"/>
      <c r="BG197" s="9665"/>
      <c r="BH197" s="9665"/>
      <c r="BI197" s="9665"/>
      <c r="BJ197" s="9665"/>
      <c r="BK197" s="9665"/>
      <c r="BL197" s="9665"/>
      <c r="BM197" s="9665"/>
      <c r="BN197" s="9665"/>
      <c r="BO197" s="1858"/>
      <c r="BQ197" s="1858"/>
      <c r="BT197" s="1858"/>
      <c r="BU197" s="1858"/>
      <c r="BV197" s="1858"/>
      <c r="BW197" s="1858"/>
      <c r="BY197" s="1858"/>
      <c r="BZ197" s="1858"/>
      <c r="CA197" s="1858"/>
      <c r="CB197" s="1858"/>
      <c r="CC197" s="1858"/>
      <c r="CD197" s="1858"/>
      <c r="CE197" s="1858"/>
      <c r="CF197" s="1858"/>
      <c r="CG197" s="1858"/>
      <c r="CH197" s="1858"/>
      <c r="CI197" s="1858"/>
      <c r="CJ197" s="1858"/>
      <c r="CK197" s="1858"/>
      <c r="CL197" s="1858">
        <v>11</v>
      </c>
    </row>
    <row customHeight="1" ht="11.549999999999999">
      <c r="A198" s="1217"/>
      <c r="B198" s="1217"/>
      <c r="C198" s="1217"/>
      <c r="D198" s="1217"/>
      <c r="E198" s="1217"/>
      <c r="F198" s="1858"/>
      <c r="H198" s="1858"/>
      <c r="N198" s="4065"/>
      <c r="O198" s="4065"/>
      <c r="P198" s="4065"/>
      <c r="Q198" s="4065"/>
      <c r="R198" s="4065"/>
      <c r="S198" s="4065"/>
      <c r="T198" s="9665"/>
      <c r="U198" s="9665"/>
      <c r="V198" s="9665"/>
      <c r="W198" s="9665"/>
      <c r="X198" s="9665"/>
      <c r="Y198" s="9665"/>
      <c r="Z198" s="9665"/>
      <c r="AA198" s="9665"/>
      <c r="AB198" s="9665"/>
      <c r="AC198" s="9665"/>
      <c r="AD198" s="9665"/>
      <c r="AE198" s="9665"/>
      <c r="AF198" s="9665"/>
      <c r="AG198" s="9665"/>
      <c r="AH198" s="9665"/>
      <c r="AI198" s="9665"/>
      <c r="AJ198" s="9665"/>
      <c r="AK198" s="9665"/>
      <c r="AL198" s="9665"/>
      <c r="AM198" s="9665"/>
      <c r="AN198" s="9665"/>
      <c r="AO198" s="9665"/>
      <c r="AP198" s="9665"/>
      <c r="AQ198" s="9665"/>
      <c r="AR198" s="9665"/>
      <c r="AS198" s="9665"/>
      <c r="AT198" s="9665"/>
      <c r="AU198" s="9665"/>
      <c r="AV198" s="9665"/>
      <c r="AW198" s="9665"/>
      <c r="AX198" s="9665"/>
      <c r="AY198" s="9665"/>
      <c r="AZ198" s="9665"/>
      <c r="BA198" s="9665"/>
      <c r="BB198" s="9665"/>
      <c r="BC198" s="9665"/>
      <c r="BD198" s="9665"/>
      <c r="BE198" s="9665"/>
      <c r="BF198" s="9665"/>
      <c r="BG198" s="9665"/>
      <c r="BH198" s="9665"/>
      <c r="BI198" s="9665"/>
      <c r="BJ198" s="9665"/>
      <c r="BK198" s="9665"/>
      <c r="BL198" s="9665"/>
      <c r="BM198" s="9665"/>
      <c r="BN198" s="9665"/>
      <c r="BO198" s="1858"/>
      <c r="BQ198" s="1858"/>
      <c r="BT198" s="1858"/>
      <c r="BU198" s="1858"/>
      <c r="BV198" s="1858"/>
      <c r="BW198" s="1858"/>
      <c r="BY198" s="1858"/>
      <c r="BZ198" s="1858"/>
      <c r="CA198" s="1858"/>
      <c r="CB198" s="1858"/>
      <c r="CC198" s="1858"/>
      <c r="CD198" s="1858"/>
      <c r="CE198" s="1858"/>
      <c r="CF198" s="1858"/>
      <c r="CG198" s="1858"/>
      <c r="CH198" s="1858"/>
      <c r="CI198" s="1858"/>
      <c r="CJ198" s="1858"/>
      <c r="CK198" s="1858"/>
      <c r="CL198" s="1858">
        <v>11</v>
      </c>
    </row>
    <row customHeight="1" ht="11.549999999999999">
      <c r="A199" s="1217"/>
      <c r="B199" s="1217"/>
      <c r="C199" s="1217"/>
      <c r="D199" s="1217"/>
      <c r="E199" s="1217"/>
      <c r="F199" s="1858"/>
      <c r="H199" s="1858"/>
      <c r="N199" s="4065"/>
      <c r="O199" s="4065"/>
      <c r="P199" s="4065"/>
      <c r="Q199" s="4065"/>
      <c r="R199" s="4065"/>
      <c r="S199" s="4065"/>
      <c r="T199" s="9665"/>
      <c r="U199" s="9665"/>
      <c r="V199" s="9665"/>
      <c r="W199" s="9665"/>
      <c r="X199" s="9665"/>
      <c r="Y199" s="9665"/>
      <c r="Z199" s="9665"/>
      <c r="AA199" s="9665"/>
      <c r="AB199" s="9665"/>
      <c r="AC199" s="9665"/>
      <c r="AD199" s="9665"/>
      <c r="AE199" s="9665"/>
      <c r="AF199" s="9665"/>
      <c r="AG199" s="9665"/>
      <c r="AH199" s="9665"/>
      <c r="AI199" s="9665"/>
      <c r="AJ199" s="9665"/>
      <c r="AK199" s="9665"/>
      <c r="AL199" s="9665"/>
      <c r="AM199" s="9665"/>
      <c r="AN199" s="9665"/>
      <c r="AO199" s="9665"/>
      <c r="AP199" s="9665"/>
      <c r="AQ199" s="9665"/>
      <c r="AR199" s="9665"/>
      <c r="AS199" s="9665"/>
      <c r="AT199" s="9665"/>
      <c r="AU199" s="9665"/>
      <c r="AV199" s="9665"/>
      <c r="AW199" s="9665"/>
      <c r="AX199" s="9665"/>
      <c r="AY199" s="9665"/>
      <c r="AZ199" s="9665"/>
      <c r="BA199" s="9665"/>
      <c r="BB199" s="9665"/>
      <c r="BC199" s="9665"/>
      <c r="BD199" s="9665"/>
      <c r="BE199" s="9665"/>
      <c r="BF199" s="9665"/>
      <c r="BG199" s="9665"/>
      <c r="BH199" s="9665"/>
      <c r="BI199" s="9665"/>
      <c r="BJ199" s="9665"/>
      <c r="BK199" s="9665"/>
      <c r="BL199" s="9665"/>
      <c r="BM199" s="9665"/>
      <c r="BN199" s="9665"/>
      <c r="BO199" s="1858"/>
      <c r="BQ199" s="1858"/>
      <c r="BT199" s="1858"/>
      <c r="BU199" s="1858"/>
      <c r="BV199" s="1858"/>
      <c r="BW199" s="1858"/>
      <c r="BY199" s="1858"/>
      <c r="BZ199" s="1858"/>
      <c r="CA199" s="1858"/>
      <c r="CB199" s="1858"/>
      <c r="CC199" s="1858"/>
      <c r="CD199" s="1858"/>
      <c r="CE199" s="1858"/>
      <c r="CF199" s="1858"/>
      <c r="CG199" s="1858"/>
      <c r="CH199" s="1858"/>
      <c r="CI199" s="1858"/>
      <c r="CJ199" s="1858"/>
      <c r="CK199" s="1858"/>
      <c r="CL199" s="1858">
        <v>11</v>
      </c>
    </row>
    <row customHeight="1" ht="11.549999999999999">
      <c r="A200" s="1217"/>
      <c r="B200" s="1217"/>
      <c r="C200" s="1217"/>
      <c r="D200" s="1217"/>
      <c r="E200" s="1217"/>
      <c r="F200" s="1858"/>
      <c r="H200" s="1858"/>
      <c r="N200" s="4065"/>
      <c r="O200" s="4065"/>
      <c r="P200" s="4065"/>
      <c r="Q200" s="4065"/>
      <c r="R200" s="4065"/>
      <c r="S200" s="4065"/>
      <c r="T200" s="9665"/>
      <c r="U200" s="9665"/>
      <c r="V200" s="9665"/>
      <c r="W200" s="9665"/>
      <c r="X200" s="9665"/>
      <c r="Y200" s="9665"/>
      <c r="Z200" s="9665"/>
      <c r="AA200" s="9665"/>
      <c r="AB200" s="9665"/>
      <c r="AC200" s="9665"/>
      <c r="AD200" s="9665"/>
      <c r="AE200" s="9665"/>
      <c r="AF200" s="9665"/>
      <c r="AG200" s="9665"/>
      <c r="AH200" s="9665"/>
      <c r="AI200" s="9665"/>
      <c r="AJ200" s="9665"/>
      <c r="AK200" s="9665"/>
      <c r="AL200" s="9665"/>
      <c r="AM200" s="9665"/>
      <c r="AN200" s="9665"/>
      <c r="AO200" s="9665"/>
      <c r="AP200" s="9665"/>
      <c r="AQ200" s="9665"/>
      <c r="AR200" s="9665"/>
      <c r="AS200" s="9665"/>
      <c r="AT200" s="9665"/>
      <c r="AU200" s="9665"/>
      <c r="AV200" s="9665"/>
      <c r="AW200" s="9665"/>
      <c r="AX200" s="9665"/>
      <c r="AY200" s="9665"/>
      <c r="AZ200" s="9665"/>
      <c r="BA200" s="9665"/>
      <c r="BB200" s="9665"/>
      <c r="BC200" s="9665"/>
      <c r="BD200" s="9665"/>
      <c r="BE200" s="9665"/>
      <c r="BF200" s="9665"/>
      <c r="BG200" s="9665"/>
      <c r="BH200" s="9665"/>
      <c r="BI200" s="9665"/>
      <c r="BJ200" s="9665"/>
      <c r="BK200" s="9665"/>
      <c r="BL200" s="9665"/>
      <c r="BM200" s="9665"/>
      <c r="BN200" s="9665"/>
      <c r="BO200" s="1858"/>
      <c r="BQ200" s="1858"/>
      <c r="BT200" s="1858"/>
      <c r="BU200" s="1858"/>
      <c r="BV200" s="1858"/>
      <c r="BW200" s="1858"/>
      <c r="BY200" s="1858"/>
      <c r="BZ200" s="1858"/>
      <c r="CA200" s="1858"/>
      <c r="CB200" s="1858"/>
      <c r="CC200" s="1858"/>
      <c r="CD200" s="1858"/>
      <c r="CE200" s="1858"/>
      <c r="CF200" s="1858"/>
      <c r="CG200" s="1858"/>
      <c r="CH200" s="1858"/>
      <c r="CI200" s="1858"/>
      <c r="CJ200" s="1858"/>
      <c r="CK200" s="1858"/>
      <c r="CL200" s="1858">
        <v>11</v>
      </c>
    </row>
    <row customHeight="1" ht="11.549999999999999">
      <c r="A201" s="1217"/>
      <c r="B201" s="1217"/>
      <c r="C201" s="1217"/>
      <c r="D201" s="1217"/>
      <c r="E201" s="1217"/>
      <c r="F201" s="1858"/>
      <c r="H201" s="1858"/>
      <c r="N201" s="4065"/>
      <c r="O201" s="4065"/>
      <c r="P201" s="4065"/>
      <c r="Q201" s="4065"/>
      <c r="R201" s="4065"/>
      <c r="S201" s="4065"/>
      <c r="T201" s="9665"/>
      <c r="U201" s="9665"/>
      <c r="V201" s="9665"/>
      <c r="W201" s="9665"/>
      <c r="X201" s="9665"/>
      <c r="Y201" s="9665"/>
      <c r="Z201" s="9665"/>
      <c r="AA201" s="9665"/>
      <c r="AB201" s="9665"/>
      <c r="AC201" s="9665"/>
      <c r="AD201" s="9665"/>
      <c r="AE201" s="9665"/>
      <c r="AF201" s="9665"/>
      <c r="AG201" s="9665"/>
      <c r="AH201" s="9665"/>
      <c r="AI201" s="9665"/>
      <c r="AJ201" s="9665"/>
      <c r="AK201" s="9665"/>
      <c r="AL201" s="9665"/>
      <c r="AM201" s="9665"/>
      <c r="AN201" s="9665"/>
      <c r="AO201" s="9665"/>
      <c r="AP201" s="9665"/>
      <c r="AQ201" s="9665"/>
      <c r="AR201" s="9665"/>
      <c r="AS201" s="9665"/>
      <c r="AT201" s="9665"/>
      <c r="AU201" s="9665"/>
      <c r="AV201" s="9665"/>
      <c r="AW201" s="9665"/>
      <c r="AX201" s="9665"/>
      <c r="AY201" s="9665"/>
      <c r="AZ201" s="9665"/>
      <c r="BA201" s="9665"/>
      <c r="BB201" s="9665"/>
      <c r="BC201" s="9665"/>
      <c r="BD201" s="9665"/>
      <c r="BE201" s="9665"/>
      <c r="BF201" s="9665"/>
      <c r="BG201" s="9665"/>
      <c r="BH201" s="9665"/>
      <c r="BI201" s="9665"/>
      <c r="BJ201" s="9665"/>
      <c r="BK201" s="9665"/>
      <c r="BL201" s="9665"/>
      <c r="BM201" s="9665"/>
      <c r="BN201" s="9665"/>
      <c r="BO201" s="1858"/>
      <c r="BQ201" s="1858"/>
      <c r="BT201" s="1858"/>
      <c r="BU201" s="1858"/>
      <c r="BV201" s="1858"/>
      <c r="BW201" s="1858"/>
      <c r="BY201" s="1858"/>
      <c r="BZ201" s="1858"/>
      <c r="CA201" s="1858"/>
      <c r="CB201" s="1858"/>
      <c r="CC201" s="1858"/>
      <c r="CD201" s="1858"/>
      <c r="CE201" s="1858"/>
      <c r="CF201" s="1858"/>
      <c r="CG201" s="1858"/>
      <c r="CH201" s="1858"/>
      <c r="CI201" s="1858"/>
      <c r="CJ201" s="1858"/>
      <c r="CK201" s="1858"/>
      <c r="CL201" s="1858">
        <v>11</v>
      </c>
    </row>
    <row customHeight="1" ht="11.549999999999999">
      <c r="A202" s="1217"/>
      <c r="B202" s="1217"/>
      <c r="C202" s="1217"/>
      <c r="D202" s="1217"/>
      <c r="E202" s="1217"/>
      <c r="F202" s="1858"/>
      <c r="H202" s="1858"/>
      <c r="N202" s="4065"/>
      <c r="O202" s="4065"/>
      <c r="P202" s="4065"/>
      <c r="Q202" s="4065"/>
      <c r="R202" s="4065"/>
      <c r="S202" s="4065"/>
      <c r="T202" s="9665"/>
      <c r="U202" s="9665"/>
      <c r="V202" s="9665"/>
      <c r="W202" s="9665"/>
      <c r="X202" s="9665"/>
      <c r="Y202" s="9665"/>
      <c r="Z202" s="9665"/>
      <c r="AA202" s="9665"/>
      <c r="AB202" s="9665"/>
      <c r="AC202" s="9665"/>
      <c r="AD202" s="9665"/>
      <c r="AE202" s="9665"/>
      <c r="AF202" s="9665"/>
      <c r="AG202" s="9665"/>
      <c r="AH202" s="9665"/>
      <c r="AI202" s="9665"/>
      <c r="AJ202" s="9665"/>
      <c r="AK202" s="9665"/>
      <c r="AL202" s="9665"/>
      <c r="AM202" s="9665"/>
      <c r="AN202" s="9665"/>
      <c r="AO202" s="9665"/>
      <c r="AP202" s="9665"/>
      <c r="AQ202" s="9665"/>
      <c r="AR202" s="9665"/>
      <c r="AS202" s="9665"/>
      <c r="AT202" s="9665"/>
      <c r="AU202" s="9665"/>
      <c r="AV202" s="9665"/>
      <c r="AW202" s="9665"/>
      <c r="AX202" s="9665"/>
      <c r="AY202" s="9665"/>
      <c r="AZ202" s="9665"/>
      <c r="BA202" s="9665"/>
      <c r="BB202" s="9665"/>
      <c r="BC202" s="9665"/>
      <c r="BD202" s="9665"/>
      <c r="BE202" s="9665"/>
      <c r="BF202" s="9665"/>
      <c r="BG202" s="9665"/>
      <c r="BH202" s="9665"/>
      <c r="BI202" s="9665"/>
      <c r="BJ202" s="9665"/>
      <c r="BK202" s="9665"/>
      <c r="BL202" s="9665"/>
      <c r="BM202" s="9665"/>
      <c r="BN202" s="9665"/>
      <c r="BO202" s="1858"/>
      <c r="BQ202" s="1858"/>
      <c r="BT202" s="1858"/>
      <c r="BU202" s="1858"/>
      <c r="BV202" s="1858"/>
      <c r="BW202" s="1858"/>
      <c r="BY202" s="1858"/>
      <c r="BZ202" s="1858"/>
      <c r="CA202" s="1858"/>
      <c r="CB202" s="1858"/>
      <c r="CC202" s="1858"/>
      <c r="CD202" s="1858"/>
      <c r="CE202" s="1858"/>
      <c r="CF202" s="1858"/>
      <c r="CG202" s="1858"/>
      <c r="CH202" s="1858"/>
      <c r="CI202" s="1858"/>
      <c r="CJ202" s="1858"/>
      <c r="CK202" s="1858"/>
      <c r="CL202" s="1858">
        <v>11</v>
      </c>
    </row>
    <row customHeight="1" ht="11.549999999999999">
      <c r="A203" s="1217"/>
      <c r="B203" s="1217"/>
      <c r="C203" s="1217"/>
      <c r="D203" s="1217"/>
      <c r="E203" s="1217"/>
      <c r="F203" s="1858"/>
      <c r="H203" s="1858"/>
      <c r="N203" s="4065"/>
      <c r="O203" s="4065"/>
      <c r="P203" s="4065"/>
      <c r="Q203" s="4065"/>
      <c r="R203" s="4065"/>
      <c r="S203" s="4065"/>
      <c r="T203" s="9665"/>
      <c r="U203" s="9665"/>
      <c r="V203" s="9665"/>
      <c r="W203" s="9665"/>
      <c r="X203" s="9665"/>
      <c r="Y203" s="9665"/>
      <c r="Z203" s="9665"/>
      <c r="AA203" s="9665"/>
      <c r="AB203" s="9665"/>
      <c r="AC203" s="9665"/>
      <c r="AD203" s="9665"/>
      <c r="AE203" s="9665"/>
      <c r="AF203" s="9665"/>
      <c r="AG203" s="9665"/>
      <c r="AH203" s="9665"/>
      <c r="AI203" s="9665"/>
      <c r="AJ203" s="9665"/>
      <c r="AK203" s="9665"/>
      <c r="AL203" s="9665"/>
      <c r="AM203" s="9665"/>
      <c r="AN203" s="9665"/>
      <c r="AO203" s="9665"/>
      <c r="AP203" s="9665"/>
      <c r="AQ203" s="9665"/>
      <c r="AR203" s="9665"/>
      <c r="AS203" s="9665"/>
      <c r="AT203" s="9665"/>
      <c r="AU203" s="9665"/>
      <c r="AV203" s="9665"/>
      <c r="AW203" s="9665"/>
      <c r="AX203" s="9665"/>
      <c r="AY203" s="9665"/>
      <c r="AZ203" s="9665"/>
      <c r="BA203" s="9665"/>
      <c r="BB203" s="9665"/>
      <c r="BC203" s="9665"/>
      <c r="BD203" s="9665"/>
      <c r="BE203" s="9665"/>
      <c r="BF203" s="9665"/>
      <c r="BG203" s="9665"/>
      <c r="BH203" s="9665"/>
      <c r="BI203" s="9665"/>
      <c r="BJ203" s="9665"/>
      <c r="BK203" s="9665"/>
      <c r="BL203" s="9665"/>
      <c r="BM203" s="9665"/>
      <c r="BN203" s="9665"/>
      <c r="BO203" s="1858"/>
      <c r="BQ203" s="1858"/>
      <c r="BT203" s="1858"/>
      <c r="BU203" s="1858"/>
      <c r="BV203" s="1858"/>
      <c r="BW203" s="1858"/>
      <c r="BY203" s="1858"/>
      <c r="BZ203" s="1858"/>
      <c r="CA203" s="1858"/>
      <c r="CB203" s="1858"/>
      <c r="CC203" s="1858"/>
      <c r="CD203" s="1858"/>
      <c r="CE203" s="1858"/>
      <c r="CF203" s="1858"/>
      <c r="CG203" s="1858"/>
      <c r="CH203" s="1858"/>
      <c r="CI203" s="1858"/>
      <c r="CJ203" s="1858"/>
      <c r="CK203" s="1858"/>
      <c r="CL203" s="1858">
        <v>11</v>
      </c>
    </row>
    <row customHeight="1" ht="12.75" hidden="1">
      <c r="A204" s="1214" t="s">
        <v>81</v>
      </c>
      <c r="B204" s="1214" t="s">
        <v>154</v>
      </c>
      <c r="C204" s="1214" t="s">
        <v>154</v>
      </c>
      <c r="D204" s="1214" t="s">
        <v>154</v>
      </c>
      <c r="E204" s="1214" t="s">
        <v>154</v>
      </c>
      <c r="F204" s="1862">
        <v>16</v>
      </c>
      <c r="G204" s="1863">
        <v>0</v>
      </c>
      <c r="H204" s="1862">
        <v>3</v>
      </c>
      <c r="I204" s="1858">
        <v>7</v>
      </c>
      <c r="J204" s="1858">
        <v>56</v>
      </c>
      <c r="K204" s="1858">
        <v>10</v>
      </c>
      <c r="L204" s="1858">
        <v>40</v>
      </c>
      <c r="M204" s="1858">
        <v>40</v>
      </c>
      <c r="N204" s="4065">
        <v>40</v>
      </c>
      <c r="O204" s="4065">
        <v>40</v>
      </c>
      <c r="P204" s="4065">
        <v>40</v>
      </c>
      <c r="Q204" s="4065">
        <v>40</v>
      </c>
      <c r="R204" s="4065">
        <v>40</v>
      </c>
      <c r="S204" s="4065">
        <v>40</v>
      </c>
      <c r="T204" s="9665">
        <v>40</v>
      </c>
      <c r="U204" s="9665">
        <v>40</v>
      </c>
      <c r="V204" s="9665">
        <v>40</v>
      </c>
      <c r="W204" s="9665">
        <v>40</v>
      </c>
      <c r="X204" s="9665">
        <v>40</v>
      </c>
      <c r="Y204" s="9665">
        <v>40</v>
      </c>
      <c r="Z204" s="9665">
        <v>40</v>
      </c>
      <c r="AA204" s="9665">
        <v>40</v>
      </c>
      <c r="AB204" s="9665">
        <v>40</v>
      </c>
      <c r="AC204" s="9665">
        <v>40</v>
      </c>
      <c r="AD204" s="9665">
        <v>40</v>
      </c>
      <c r="AE204" s="9665">
        <v>40</v>
      </c>
      <c r="AF204" s="9665">
        <v>40</v>
      </c>
      <c r="AG204" s="9665">
        <v>40</v>
      </c>
      <c r="AH204" s="9665">
        <v>40</v>
      </c>
      <c r="AI204" s="9665">
        <v>40</v>
      </c>
      <c r="AJ204" s="9665">
        <v>40</v>
      </c>
      <c r="AK204" s="9665">
        <v>40</v>
      </c>
      <c r="AL204" s="9665">
        <v>40</v>
      </c>
      <c r="AM204" s="9665">
        <v>40</v>
      </c>
      <c r="AN204" s="9665">
        <v>40</v>
      </c>
      <c r="AO204" s="9665">
        <v>40</v>
      </c>
      <c r="AP204" s="9665">
        <v>40</v>
      </c>
      <c r="AQ204" s="9665">
        <v>40</v>
      </c>
      <c r="AR204" s="9665">
        <v>40</v>
      </c>
      <c r="AS204" s="9665">
        <v>40</v>
      </c>
      <c r="AT204" s="9665">
        <v>40</v>
      </c>
      <c r="AU204" s="9665">
        <v>40</v>
      </c>
      <c r="AV204" s="9665">
        <v>40</v>
      </c>
      <c r="AW204" s="9665">
        <v>40</v>
      </c>
      <c r="AX204" s="9665">
        <v>40</v>
      </c>
      <c r="AY204" s="9665">
        <v>40</v>
      </c>
      <c r="AZ204" s="9665">
        <v>40</v>
      </c>
      <c r="BA204" s="9665">
        <v>40</v>
      </c>
      <c r="BB204" s="9665">
        <v>40</v>
      </c>
      <c r="BC204" s="9665">
        <v>40</v>
      </c>
      <c r="BD204" s="9665">
        <v>40</v>
      </c>
      <c r="BE204" s="9665">
        <v>40</v>
      </c>
      <c r="BF204" s="9665">
        <v>40</v>
      </c>
      <c r="BG204" s="9665">
        <v>40</v>
      </c>
      <c r="BH204" s="9665">
        <v>40</v>
      </c>
      <c r="BI204" s="9665">
        <v>40</v>
      </c>
      <c r="BJ204" s="9665">
        <v>40</v>
      </c>
      <c r="BK204" s="9665">
        <v>40</v>
      </c>
      <c r="BL204" s="9665">
        <v>40</v>
      </c>
      <c r="BM204" s="9665">
        <v>40</v>
      </c>
      <c r="BN204" s="9665">
        <v>40</v>
      </c>
      <c r="BO204" s="1593">
        <v>9</v>
      </c>
      <c r="BP204" s="1858">
        <v>102</v>
      </c>
      <c r="BQ204" s="1593">
        <v>9</v>
      </c>
      <c r="BR204" s="1863">
        <v>5</v>
      </c>
      <c r="BS204" s="1863">
        <v>3</v>
      </c>
      <c r="BT204" s="1593">
        <v>3</v>
      </c>
      <c r="BU204" s="1593">
        <v>3</v>
      </c>
      <c r="BV204" s="1593">
        <v>3</v>
      </c>
      <c r="BW204" s="1593">
        <v>3</v>
      </c>
      <c r="BX204" s="1863">
        <v>10</v>
      </c>
      <c r="BY204" s="1593">
        <v>34</v>
      </c>
      <c r="BZ204" s="1593">
        <v>9</v>
      </c>
      <c r="CA204" s="771">
        <v>8</v>
      </c>
      <c r="CB204" s="1593">
        <v>8</v>
      </c>
      <c r="CC204" s="1593">
        <v>8</v>
      </c>
      <c r="CD204" s="1593">
        <v>8</v>
      </c>
      <c r="CE204" s="1593">
        <v>8</v>
      </c>
      <c r="CF204" s="1593">
        <v>8</v>
      </c>
      <c r="CG204" s="1859">
        <v>8</v>
      </c>
      <c r="CH204" s="1859">
        <v>8</v>
      </c>
      <c r="CI204" s="1859">
        <v>8</v>
      </c>
      <c r="CJ204" s="1859">
        <v>8</v>
      </c>
      <c r="CK204" s="1859">
        <v>8</v>
      </c>
      <c r="CL204" s="1858">
        <v>11</v>
      </c>
    </row>
  </sheetData>
  <sheetProtection sort="0" autoFilter="0" insertRows="0" insertColumns="1" deleteRows="0" deleteColumns="0"/>
  <mergeCells count="7">
    <mergeCell ref="I6:M6"/>
    <mergeCell ref="I7:M7"/>
    <mergeCell ref="J10:K10"/>
    <mergeCell ref="BP10:BP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BN15 L34:BN34">
      <formula1>900</formula1>
    </dataValidation>
    <dataValidation type="whole" allowBlank="1" showErrorMessage="1" errorTitle="Ошибка" error="Допускается ввод только неотрицательных целых чисел!" sqref="L30:B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BN17">
      <formula1>900</formula1>
    </dataValidation>
    <dataValidation type="decimal" allowBlank="1" showErrorMessage="1" errorTitle="Ошибка" error="Допускается ввод только неотрицательных чисел!" sqref="L32:BN33 L19:BN29 L16:BN16 L2:BN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77B77-533E-ACB4-F3E2-8326EDDAEED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2253" width="10.57421875" hidden="1"/>
    <col min="5" max="5" style="13118" width="9.140625" hidden="1" customWidth="1"/>
    <col min="6" max="7" style="12330" width="9.140625" hidden="1" customWidth="1"/>
    <col min="8" max="8" style="13119" width="3.00390625" customWidth="1"/>
    <col min="9" max="9" style="12253" width="6.00390625" customWidth="1"/>
    <col min="10" max="10" style="12253" width="63.00390625" customWidth="1"/>
    <col min="11" max="11" style="12253" width="9.00390625" customWidth="1"/>
    <col min="12" max="12" style="12253" width="39.00390625" customWidth="1"/>
    <col min="13" max="13" style="12253" width="89.00390625" customWidth="1"/>
    <col min="14" max="14" style="12253" width="10.00390625" customWidth="1"/>
    <col min="15" max="16" style="12430" width="10.00390625" customWidth="1"/>
    <col min="17" max="22" style="12253" width="10.00390625" customWidth="1"/>
    <col min="23" max="23" style="12253" width="10.57421875" hidden="1"/>
  </cols>
  <sheetData>
    <row customHeight="1" ht="22.5" hidden="1">
      <c r="S1" s="482"/>
      <c r="T1" s="482"/>
      <c r="V1" s="482"/>
      <c r="W1" s="1858" t="s">
        <v>14</v>
      </c>
    </row>
    <row customHeight="1" ht="22.5" hidden="1">
      <c r="B2" s="2280" t="s">
        <v>840</v>
      </c>
      <c r="C2" s="2280" t="s">
        <v>841</v>
      </c>
      <c r="D2" s="2279" t="s">
        <v>780</v>
      </c>
      <c r="E2" s="2285">
        <f>I2-3</f>
        <v>-3</v>
      </c>
      <c r="F2" s="2285">
        <f>J2</f>
        <v>0</v>
      </c>
      <c r="H2" s="1957" t="s">
        <v>104</v>
      </c>
      <c r="I2" s="2251"/>
      <c r="J2" s="1909"/>
      <c r="K2" s="2245" t="s">
        <v>385</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842</v>
      </c>
      <c r="J5" s="2475"/>
      <c r="K5" s="2475"/>
      <c r="L5" s="2475"/>
      <c r="M5" s="493"/>
      <c r="W5" s="1858">
        <v>48</v>
      </c>
    </row>
    <row customHeight="1" ht="18">
      <c r="H6" s="603"/>
      <c r="I6" s="2476" t="str">
        <f>IF(org=0,"Не определено",org)</f>
        <v>АО "Байкалэнерго"</v>
      </c>
      <c r="J6" s="2476"/>
      <c r="K6" s="2476"/>
      <c r="L6" s="2476"/>
      <c r="M6" s="493"/>
      <c r="W6" s="1858">
        <v>17</v>
      </c>
    </row>
    <row customHeight="1" ht="14.699999999999998">
      <c r="H7" s="603"/>
      <c r="I7" s="684"/>
      <c r="J7" s="690"/>
      <c r="K7" s="690"/>
      <c r="L7" s="979"/>
      <c r="M7" s="420"/>
      <c r="W7" s="1858">
        <v>14</v>
      </c>
    </row>
    <row customHeight="1" ht="14.699999999999998">
      <c r="H8" s="603"/>
      <c r="I8" s="2613" t="s">
        <v>379</v>
      </c>
      <c r="J8" s="2614"/>
      <c r="K8" s="2614"/>
      <c r="L8" s="2615"/>
      <c r="M8" s="2616" t="s">
        <v>380</v>
      </c>
      <c r="W8" s="1858">
        <v>14</v>
      </c>
    </row>
    <row customHeight="1" ht="35.699999999999996">
      <c r="E9" s="2278" t="s">
        <v>771</v>
      </c>
      <c r="F9" s="2278" t="s">
        <v>777</v>
      </c>
      <c r="H9" s="603"/>
      <c r="I9" s="2252" t="s">
        <v>87</v>
      </c>
      <c r="J9" s="2253" t="s">
        <v>381</v>
      </c>
      <c r="K9" s="2291" t="s">
        <v>666</v>
      </c>
      <c r="L9" s="2292" t="s">
        <v>382</v>
      </c>
      <c r="M9" s="2616"/>
      <c r="W9" s="1858">
        <v>34</v>
      </c>
    </row>
    <row customHeight="1" ht="35.699999999999996">
      <c r="B10" s="2280" t="s">
        <v>843</v>
      </c>
      <c r="C10" s="2280" t="s">
        <v>844</v>
      </c>
      <c r="D10" s="2279" t="s">
        <v>780</v>
      </c>
      <c r="E10" s="2283" t="s">
        <v>781</v>
      </c>
      <c r="F10" s="2283" t="s">
        <v>781</v>
      </c>
      <c r="H10" s="603"/>
      <c r="I10" s="2251" t="s">
        <v>115</v>
      </c>
      <c r="J10" s="2113" t="s">
        <v>845</v>
      </c>
      <c r="K10" s="2245" t="s">
        <v>385</v>
      </c>
      <c r="L10" s="1045"/>
      <c r="M10" s="524" t="s">
        <v>846</v>
      </c>
      <c r="W10" s="1858">
        <v>34</v>
      </c>
    </row>
    <row customHeight="1" ht="50.25">
      <c r="B11" s="2280" t="s">
        <v>847</v>
      </c>
      <c r="C11" s="2280" t="s">
        <v>848</v>
      </c>
      <c r="D11" s="2279" t="s">
        <v>780</v>
      </c>
      <c r="E11" s="2283" t="s">
        <v>781</v>
      </c>
      <c r="F11" s="2283" t="s">
        <v>781</v>
      </c>
      <c r="H11" s="603"/>
      <c r="I11" s="2251" t="s">
        <v>103</v>
      </c>
      <c r="J11" s="2113" t="s">
        <v>849</v>
      </c>
      <c r="K11" s="2245" t="s">
        <v>385</v>
      </c>
      <c r="L11" s="1045"/>
      <c r="M11" s="524" t="s">
        <v>846</v>
      </c>
      <c r="W11" s="1858">
        <v>48</v>
      </c>
    </row>
    <row customHeight="1" ht="48.29999999999999">
      <c r="B12" s="2280" t="s">
        <v>850</v>
      </c>
      <c r="C12" s="2280" t="s">
        <v>851</v>
      </c>
      <c r="D12" s="2279" t="s">
        <v>780</v>
      </c>
      <c r="E12" s="2283" t="s">
        <v>781</v>
      </c>
      <c r="F12" s="2283" t="s">
        <v>781</v>
      </c>
      <c r="H12" s="1915"/>
      <c r="I12" s="2251" t="s">
        <v>89</v>
      </c>
      <c r="J12" s="2258" t="s">
        <v>852</v>
      </c>
      <c r="K12" s="2245" t="s">
        <v>385</v>
      </c>
      <c r="L12" s="1045"/>
      <c r="M12" s="524" t="s">
        <v>853</v>
      </c>
      <c r="N12" s="1851"/>
      <c r="P12" s="1858"/>
      <c r="W12" s="1858">
        <v>46</v>
      </c>
    </row>
    <row customHeight="1" ht="14.699999999999998">
      <c r="E13" s="570"/>
      <c r="H13" s="603"/>
      <c r="I13" s="574"/>
      <c r="J13" s="878" t="s">
        <v>854</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151</v>
      </c>
      <c r="F16" s="2282" t="s">
        <v>151</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F6BBC-F03A-A143-1EEF-08344DA27DB7}" mc:Ignorable="x14ac xr xr2 xr3">
  <sheetPr>
    <tabColor theme="9" tint="-0.25"/>
  </sheetPr>
  <dimension ref="A1:CG217"/>
  <sheetViews>
    <sheetView topLeftCell="A1" showGridLines="0" zoomScale="90" workbookViewId="0">
      <selection activeCell="BJ9" sqref="BJ9"/>
    </sheetView>
  </sheetViews>
  <sheetFormatPr defaultColWidth="9.140625" customHeight="1" defaultRowHeight="11.25"/>
  <cols>
    <col min="1" max="1" style="13919" width="10.7109375" hidden="1" customWidth="1"/>
    <col min="2" max="2" style="12330" width="16.8515625" hidden="1" customWidth="1"/>
    <col min="3" max="3" style="12331" width="5.57421875" hidden="1" customWidth="1"/>
    <col min="4" max="4" style="12253" width="3.00390625" customWidth="1"/>
    <col min="5" max="5" style="12253" width="7.00390625" customWidth="1"/>
    <col min="6" max="6" style="12253" width="56.00390625" customWidth="1"/>
    <col min="7" max="7" style="12253" width="10.00390625" customWidth="1"/>
    <col min="8" max="8" style="12253" width="40.7109375" hidden="1" customWidth="1"/>
    <col min="9" max="9" style="12253" width="40.00390625" customWidth="1"/>
    <col min="10" max="15" style="13920" width="40.7109375" customWidth="1"/>
    <col min="16" max="62" style="13416" width="40.7109375" customWidth="1"/>
    <col min="63" max="63" style="12253" width="102.00390625" customWidth="1"/>
    <col min="64" max="64" style="12330" width="9.00390625" customWidth="1"/>
    <col min="65" max="65" style="12331" width="5.00390625" customWidth="1"/>
    <col min="66" max="66" style="12331" width="3.00390625" customWidth="1"/>
    <col min="67" max="70" style="12330" width="3.00390625" customWidth="1"/>
    <col min="71" max="71" style="12331" width="10.00390625" customWidth="1"/>
    <col min="72" max="72" style="12330" width="34.00390625" customWidth="1"/>
    <col min="73" max="73" style="12330" width="9.00390625" customWidth="1"/>
    <col min="74" max="74" style="13921" width="8.00390625" customWidth="1"/>
    <col min="75" max="79" style="12330" width="8.00390625" customWidth="1"/>
    <col min="80" max="84" style="12217" width="8.00390625" customWidth="1"/>
    <col min="85" max="85" style="12253" width="10.421875" hidden="1" customWidth="1"/>
  </cols>
  <sheetData>
    <row s="12330" customFormat="1" customHeight="1" ht="22.5" hidden="1">
      <c r="A1" s="1214"/>
      <c r="C1" s="1863"/>
      <c r="D1" s="764"/>
      <c r="H1" s="1387">
        <v>4</v>
      </c>
      <c r="I1" s="1387">
        <v>4</v>
      </c>
      <c r="J1" s="4086">
        <v>4</v>
      </c>
      <c r="K1" s="4086">
        <v>4</v>
      </c>
      <c r="L1" s="4086">
        <v>4</v>
      </c>
      <c r="M1" s="4086">
        <v>4</v>
      </c>
      <c r="N1" s="4086">
        <v>4</v>
      </c>
      <c r="O1" s="4086">
        <v>4</v>
      </c>
      <c r="P1" s="9691">
        <v>4</v>
      </c>
      <c r="Q1" s="9691">
        <v>4</v>
      </c>
      <c r="R1" s="9691">
        <v>4</v>
      </c>
      <c r="S1" s="9691">
        <v>4</v>
      </c>
      <c r="T1" s="9691">
        <v>4</v>
      </c>
      <c r="U1" s="9691">
        <v>4</v>
      </c>
      <c r="V1" s="9691">
        <v>4</v>
      </c>
      <c r="W1" s="9691">
        <v>4</v>
      </c>
      <c r="X1" s="9691">
        <v>4</v>
      </c>
      <c r="Y1" s="9691">
        <v>4</v>
      </c>
      <c r="Z1" s="9691">
        <v>4</v>
      </c>
      <c r="AA1" s="9691">
        <v>4</v>
      </c>
      <c r="AB1" s="9691">
        <v>4</v>
      </c>
      <c r="AC1" s="9691">
        <v>4</v>
      </c>
      <c r="AD1" s="9691">
        <v>4</v>
      </c>
      <c r="AE1" s="9691">
        <v>4</v>
      </c>
      <c r="AF1" s="9691">
        <v>4</v>
      </c>
      <c r="AG1" s="9691">
        <v>4</v>
      </c>
      <c r="AH1" s="9691">
        <v>4</v>
      </c>
      <c r="AI1" s="9691">
        <v>4</v>
      </c>
      <c r="AJ1" s="9691">
        <v>4</v>
      </c>
      <c r="AK1" s="9691">
        <v>4</v>
      </c>
      <c r="AL1" s="9691">
        <v>4</v>
      </c>
      <c r="AM1" s="9691">
        <v>4</v>
      </c>
      <c r="AN1" s="9691">
        <v>4</v>
      </c>
      <c r="AO1" s="9691">
        <v>4</v>
      </c>
      <c r="AP1" s="9691">
        <v>4</v>
      </c>
      <c r="AQ1" s="9691">
        <v>4</v>
      </c>
      <c r="AR1" s="9691">
        <v>4</v>
      </c>
      <c r="AS1" s="9691">
        <v>4</v>
      </c>
      <c r="AT1" s="9691">
        <v>4</v>
      </c>
      <c r="AU1" s="9691">
        <v>4</v>
      </c>
      <c r="AV1" s="9691">
        <v>4</v>
      </c>
      <c r="AW1" s="9691">
        <v>4</v>
      </c>
      <c r="AX1" s="9691">
        <v>4</v>
      </c>
      <c r="AY1" s="9691">
        <v>4</v>
      </c>
      <c r="AZ1" s="9691">
        <v>4</v>
      </c>
      <c r="BA1" s="9691">
        <v>4</v>
      </c>
      <c r="BB1" s="9691">
        <v>4</v>
      </c>
      <c r="BC1" s="9691">
        <v>4</v>
      </c>
      <c r="BD1" s="9691">
        <v>4</v>
      </c>
      <c r="BE1" s="9691">
        <v>4</v>
      </c>
      <c r="BF1" s="9691">
        <v>4</v>
      </c>
      <c r="BG1" s="9691">
        <v>4</v>
      </c>
      <c r="BH1" s="9691">
        <v>4</v>
      </c>
      <c r="BI1" s="9691">
        <v>4</v>
      </c>
      <c r="BJ1" s="9691">
        <v>4</v>
      </c>
      <c r="BM1" s="1863"/>
      <c r="BN1" s="1863"/>
      <c r="BS1" s="1863"/>
      <c r="CG1" s="1387" t="s">
        <v>14</v>
      </c>
    </row>
    <row s="12330" customFormat="1" customHeight="1" ht="22.5" hidden="1">
      <c r="A2" s="1214"/>
      <c r="C2" s="1863"/>
      <c r="D2" s="765"/>
      <c r="E2" s="1864"/>
      <c r="F2" s="767"/>
      <c r="G2" s="1866" t="s">
        <v>631</v>
      </c>
      <c r="H2" s="768"/>
      <c r="I2" s="768"/>
      <c r="J2" s="4082"/>
      <c r="K2" s="4082"/>
      <c r="L2" s="4082"/>
      <c r="M2" s="4082"/>
      <c r="N2" s="4082"/>
      <c r="O2" s="4082"/>
      <c r="P2" s="9685"/>
      <c r="Q2" s="9685"/>
      <c r="R2" s="9685"/>
      <c r="S2" s="9685"/>
      <c r="T2" s="9685"/>
      <c r="U2" s="9685"/>
      <c r="V2" s="9685"/>
      <c r="W2" s="9685"/>
      <c r="X2" s="9685"/>
      <c r="Y2" s="9685"/>
      <c r="Z2" s="9685"/>
      <c r="AA2" s="9685"/>
      <c r="AB2" s="9685"/>
      <c r="AC2" s="9685"/>
      <c r="AD2" s="9685"/>
      <c r="AE2" s="9685"/>
      <c r="AF2" s="9685"/>
      <c r="AG2" s="9685"/>
      <c r="AH2" s="9685"/>
      <c r="AI2" s="9685"/>
      <c r="AJ2" s="9685"/>
      <c r="AK2" s="9685"/>
      <c r="AL2" s="9685"/>
      <c r="AM2" s="9685"/>
      <c r="AN2" s="9685"/>
      <c r="AO2" s="9685"/>
      <c r="AP2" s="9685"/>
      <c r="AQ2" s="9685"/>
      <c r="AR2" s="9685"/>
      <c r="AS2" s="9685"/>
      <c r="AT2" s="9685"/>
      <c r="AU2" s="9685"/>
      <c r="AV2" s="9685"/>
      <c r="AW2" s="9685"/>
      <c r="AX2" s="9685"/>
      <c r="AY2" s="9685"/>
      <c r="AZ2" s="9685"/>
      <c r="BA2" s="9685"/>
      <c r="BB2" s="9685"/>
      <c r="BC2" s="9685"/>
      <c r="BD2" s="9685"/>
      <c r="BE2" s="9685"/>
      <c r="BF2" s="9685"/>
      <c r="BG2" s="9685"/>
      <c r="BH2" s="9685"/>
      <c r="BI2" s="9685"/>
      <c r="BJ2" s="9685"/>
      <c r="BK2" s="769" t="s">
        <v>855</v>
      </c>
      <c r="BL2" s="770"/>
      <c r="BM2" s="1863"/>
      <c r="BN2" s="1863"/>
      <c r="BS2" s="1863"/>
      <c r="BV2" s="771"/>
      <c r="CB2" s="1859"/>
      <c r="CC2" s="1859"/>
      <c r="CD2" s="1859"/>
      <c r="CE2" s="1859"/>
      <c r="CF2" s="1859"/>
      <c r="CG2" s="1387">
        <v>0</v>
      </c>
    </row>
    <row customHeight="1" ht="11.25" hidden="1">
      <c r="J3" s="4065"/>
      <c r="K3" s="4065"/>
      <c r="L3" s="4065"/>
      <c r="M3" s="4065"/>
      <c r="N3" s="4065"/>
      <c r="O3" s="4065"/>
      <c r="P3" s="9665"/>
      <c r="Q3" s="9665"/>
      <c r="R3" s="9665"/>
      <c r="S3" s="9665"/>
      <c r="T3" s="9665"/>
      <c r="U3" s="9665"/>
      <c r="V3" s="9665"/>
      <c r="W3" s="9665"/>
      <c r="X3" s="9665"/>
      <c r="Y3" s="9665"/>
      <c r="Z3" s="9665"/>
      <c r="AA3" s="9665"/>
      <c r="AB3" s="9665"/>
      <c r="AC3" s="9665"/>
      <c r="AD3" s="9665"/>
      <c r="AE3" s="9665"/>
      <c r="AF3" s="9665"/>
      <c r="AG3" s="9665"/>
      <c r="AH3" s="9665"/>
      <c r="AI3" s="9665"/>
      <c r="AJ3" s="9665"/>
      <c r="AK3" s="9665"/>
      <c r="AL3" s="9665"/>
      <c r="AM3" s="9665"/>
      <c r="AN3" s="9665"/>
      <c r="AO3" s="9665"/>
      <c r="AP3" s="9665"/>
      <c r="AQ3" s="9665"/>
      <c r="AR3" s="9665"/>
      <c r="AS3" s="9665"/>
      <c r="AT3" s="9665"/>
      <c r="AU3" s="9665"/>
      <c r="AV3" s="9665"/>
      <c r="AW3" s="9665"/>
      <c r="AX3" s="9665"/>
      <c r="AY3" s="9665"/>
      <c r="AZ3" s="9665"/>
      <c r="BA3" s="9665"/>
      <c r="BB3" s="9665"/>
      <c r="BC3" s="9665"/>
      <c r="BD3" s="9665"/>
      <c r="BE3" s="9665"/>
      <c r="BF3" s="9665"/>
      <c r="BG3" s="9665"/>
      <c r="BH3" s="9665"/>
      <c r="BI3" s="9665"/>
      <c r="BJ3" s="9665"/>
      <c r="CG3" s="1858">
        <v>0</v>
      </c>
    </row>
    <row s="12217" customFormat="1" customHeight="1" ht="11.25" hidden="1">
      <c r="A4" s="1214"/>
      <c r="B4" s="1387"/>
      <c r="C4" s="1863"/>
      <c r="D4" s="589"/>
      <c r="J4" s="4096"/>
      <c r="K4" s="4096"/>
      <c r="L4" s="4096"/>
      <c r="M4" s="4096"/>
      <c r="N4" s="4096"/>
      <c r="O4" s="4096"/>
      <c r="P4" s="9703"/>
      <c r="Q4" s="9703"/>
      <c r="R4" s="9703"/>
      <c r="S4" s="9703"/>
      <c r="T4" s="9703"/>
      <c r="U4" s="9703"/>
      <c r="V4" s="9703"/>
      <c r="W4" s="9703"/>
      <c r="X4" s="9703"/>
      <c r="Y4" s="9703"/>
      <c r="Z4" s="9703"/>
      <c r="AA4" s="9703"/>
      <c r="AB4" s="9703"/>
      <c r="AC4" s="9703"/>
      <c r="AD4" s="9703"/>
      <c r="AE4" s="9703"/>
      <c r="AF4" s="9703"/>
      <c r="AG4" s="9703"/>
      <c r="AH4" s="9703"/>
      <c r="AI4" s="9703"/>
      <c r="AJ4" s="9703"/>
      <c r="AK4" s="9703"/>
      <c r="AL4" s="9703"/>
      <c r="AM4" s="9703"/>
      <c r="AN4" s="9703"/>
      <c r="AO4" s="9703"/>
      <c r="AP4" s="9703"/>
      <c r="AQ4" s="9703"/>
      <c r="AR4" s="9703"/>
      <c r="AS4" s="9703"/>
      <c r="AT4" s="9703"/>
      <c r="AU4" s="9703"/>
      <c r="AV4" s="9703"/>
      <c r="AW4" s="9703"/>
      <c r="AX4" s="9703"/>
      <c r="AY4" s="9703"/>
      <c r="AZ4" s="9703"/>
      <c r="BA4" s="9703"/>
      <c r="BB4" s="9703"/>
      <c r="BC4" s="9703"/>
      <c r="BD4" s="9703"/>
      <c r="BE4" s="9703"/>
      <c r="BF4" s="9703"/>
      <c r="BG4" s="9703"/>
      <c r="BH4" s="9703"/>
      <c r="BI4" s="9703"/>
      <c r="BJ4" s="9703"/>
      <c r="BK4" s="1859">
        <v>4</v>
      </c>
      <c r="BL4" s="1387"/>
      <c r="BM4" s="1863"/>
      <c r="BN4" s="1863"/>
      <c r="BO4" s="1387"/>
      <c r="BP4" s="1387"/>
      <c r="BQ4" s="1387"/>
      <c r="BR4" s="1387"/>
      <c r="BS4" s="1863"/>
      <c r="BT4" s="1387"/>
      <c r="BU4" s="1387"/>
      <c r="BV4" s="771"/>
      <c r="BW4" s="1387"/>
      <c r="BX4" s="1387"/>
      <c r="BY4" s="1387"/>
      <c r="BZ4" s="1387"/>
      <c r="CA4" s="1387"/>
      <c r="CG4" s="1859">
        <v>0</v>
      </c>
    </row>
    <row customHeight="1" ht="11.549999999999999">
      <c r="J5" s="4065"/>
      <c r="K5" s="4065"/>
      <c r="L5" s="4065"/>
      <c r="M5" s="4065"/>
      <c r="N5" s="4065"/>
      <c r="O5" s="4065"/>
      <c r="P5" s="9665"/>
      <c r="Q5" s="9665"/>
      <c r="R5" s="9665"/>
      <c r="S5" s="9665"/>
      <c r="T5" s="9665"/>
      <c r="U5" s="9665"/>
      <c r="V5" s="9665"/>
      <c r="W5" s="9665"/>
      <c r="X5" s="9665"/>
      <c r="Y5" s="9665"/>
      <c r="Z5" s="9665"/>
      <c r="AA5" s="9665"/>
      <c r="AB5" s="9665"/>
      <c r="AC5" s="9665"/>
      <c r="AD5" s="9665"/>
      <c r="AE5" s="9665"/>
      <c r="AF5" s="9665"/>
      <c r="AG5" s="9665"/>
      <c r="AH5" s="9665"/>
      <c r="AI5" s="9665"/>
      <c r="AJ5" s="9665"/>
      <c r="AK5" s="9665"/>
      <c r="AL5" s="9665"/>
      <c r="AM5" s="9665"/>
      <c r="AN5" s="9665"/>
      <c r="AO5" s="9665"/>
      <c r="AP5" s="9665"/>
      <c r="AQ5" s="9665"/>
      <c r="AR5" s="9665"/>
      <c r="AS5" s="9665"/>
      <c r="AT5" s="9665"/>
      <c r="AU5" s="9665"/>
      <c r="AV5" s="9665"/>
      <c r="AW5" s="9665"/>
      <c r="AX5" s="9665"/>
      <c r="AY5" s="9665"/>
      <c r="AZ5" s="9665"/>
      <c r="BA5" s="9665"/>
      <c r="BB5" s="9665"/>
      <c r="BC5" s="9665"/>
      <c r="BD5" s="9665"/>
      <c r="BE5" s="9665"/>
      <c r="BF5" s="9665"/>
      <c r="BG5" s="9665"/>
      <c r="BH5" s="9665"/>
      <c r="BI5" s="9665"/>
      <c r="BJ5" s="9665"/>
      <c r="CG5" s="1858">
        <v>11</v>
      </c>
    </row>
    <row customHeight="1" ht="31.5">
      <c r="E6" s="2534" t="s">
        <v>856</v>
      </c>
      <c r="F6" s="2534"/>
      <c r="G6" s="2534"/>
      <c r="H6" s="2534"/>
      <c r="I6" s="2534"/>
      <c r="J6" s="4346"/>
      <c r="K6" s="4346"/>
      <c r="L6" s="4346"/>
      <c r="M6" s="4346"/>
      <c r="N6" s="4346"/>
      <c r="O6" s="4346"/>
      <c r="P6" s="10268"/>
      <c r="Q6" s="10268"/>
      <c r="R6" s="10268"/>
      <c r="S6" s="10268"/>
      <c r="T6" s="10268"/>
      <c r="U6" s="10268"/>
      <c r="V6" s="10268"/>
      <c r="W6" s="10268"/>
      <c r="X6" s="10268"/>
      <c r="Y6" s="10268"/>
      <c r="Z6" s="10268"/>
      <c r="AA6" s="10268"/>
      <c r="AB6" s="10268"/>
      <c r="AC6" s="10268"/>
      <c r="AD6" s="10268"/>
      <c r="AE6" s="10268"/>
      <c r="AF6" s="10268"/>
      <c r="AG6" s="10268"/>
      <c r="AH6" s="10268"/>
      <c r="AI6" s="10268"/>
      <c r="AJ6" s="10268"/>
      <c r="AK6" s="10268"/>
      <c r="AL6" s="10268"/>
      <c r="AM6" s="10268"/>
      <c r="AN6" s="10268"/>
      <c r="AO6" s="10268"/>
      <c r="AP6" s="10268"/>
      <c r="AQ6" s="10268"/>
      <c r="AR6" s="10268"/>
      <c r="AS6" s="10268"/>
      <c r="AT6" s="10268"/>
      <c r="AU6" s="10268"/>
      <c r="AV6" s="10268"/>
      <c r="AW6" s="10268"/>
      <c r="AX6" s="10268"/>
      <c r="AY6" s="10268"/>
      <c r="AZ6" s="10268"/>
      <c r="BA6" s="10268"/>
      <c r="BB6" s="10268"/>
      <c r="BC6" s="10268"/>
      <c r="BD6" s="10268"/>
      <c r="BE6" s="10268"/>
      <c r="BF6" s="10268"/>
      <c r="BG6" s="10268"/>
      <c r="BH6" s="10268"/>
      <c r="BI6" s="10268"/>
      <c r="BJ6" s="10268"/>
      <c r="BK6" s="783"/>
      <c r="CG6" s="1858">
        <v>30</v>
      </c>
    </row>
    <row customHeight="1" ht="11.549999999999999">
      <c r="E7" s="2476" t="str">
        <f>IF(org=0,"Не определено",org)</f>
        <v>АО "Байкалэнерго"</v>
      </c>
      <c r="F7" s="2476"/>
      <c r="G7" s="2476"/>
      <c r="H7" s="2476"/>
      <c r="I7" s="2476"/>
      <c r="J7" s="4099"/>
      <c r="K7" s="4099"/>
      <c r="L7" s="4099"/>
      <c r="M7" s="4099"/>
      <c r="N7" s="4099"/>
      <c r="O7" s="4099"/>
      <c r="P7" s="9708"/>
      <c r="Q7" s="9708"/>
      <c r="R7" s="9708"/>
      <c r="S7" s="9708"/>
      <c r="T7" s="9708"/>
      <c r="U7" s="9708"/>
      <c r="V7" s="9708"/>
      <c r="W7" s="9708"/>
      <c r="X7" s="9708"/>
      <c r="Y7" s="9708"/>
      <c r="Z7" s="9708"/>
      <c r="AA7" s="9708"/>
      <c r="AB7" s="9708"/>
      <c r="AC7" s="9708"/>
      <c r="AD7" s="9708"/>
      <c r="AE7" s="9708"/>
      <c r="AF7" s="9708"/>
      <c r="AG7" s="9708"/>
      <c r="AH7" s="9708"/>
      <c r="AI7" s="9708"/>
      <c r="AJ7" s="9708"/>
      <c r="AK7" s="9708"/>
      <c r="AL7" s="9708"/>
      <c r="AM7" s="9708"/>
      <c r="AN7" s="9708"/>
      <c r="AO7" s="9708"/>
      <c r="AP7" s="9708"/>
      <c r="AQ7" s="9708"/>
      <c r="AR7" s="9708"/>
      <c r="AS7" s="9708"/>
      <c r="AT7" s="9708"/>
      <c r="AU7" s="9708"/>
      <c r="AV7" s="9708"/>
      <c r="AW7" s="9708"/>
      <c r="AX7" s="9708"/>
      <c r="AY7" s="9708"/>
      <c r="AZ7" s="9708"/>
      <c r="BA7" s="9708"/>
      <c r="BB7" s="9708"/>
      <c r="BC7" s="9708"/>
      <c r="BD7" s="9708"/>
      <c r="BE7" s="9708"/>
      <c r="BF7" s="9708"/>
      <c r="BG7" s="9708"/>
      <c r="BH7" s="9708"/>
      <c r="BI7" s="9708"/>
      <c r="BJ7" s="9708"/>
      <c r="CG7" s="1858">
        <v>11</v>
      </c>
    </row>
    <row customHeight="1" ht="11.549999999999999">
      <c r="E8" s="1362"/>
      <c r="F8" s="1362"/>
      <c r="G8" s="1362"/>
      <c r="H8" s="1362"/>
      <c r="I8" s="1362"/>
      <c r="J8" s="4101" t="s">
        <v>22</v>
      </c>
      <c r="K8" s="4101" t="s">
        <v>22</v>
      </c>
      <c r="L8" s="4101" t="s">
        <v>22</v>
      </c>
      <c r="M8" s="4101" t="s">
        <v>22</v>
      </c>
      <c r="N8" s="4101" t="s">
        <v>22</v>
      </c>
      <c r="O8" s="4101" t="s">
        <v>22</v>
      </c>
      <c r="P8" s="9711" t="s">
        <v>22</v>
      </c>
      <c r="Q8" s="9711" t="s">
        <v>22</v>
      </c>
      <c r="R8" s="9711" t="s">
        <v>22</v>
      </c>
      <c r="S8" s="9711" t="s">
        <v>22</v>
      </c>
      <c r="T8" s="9711" t="s">
        <v>22</v>
      </c>
      <c r="U8" s="9711" t="s">
        <v>22</v>
      </c>
      <c r="V8" s="9711" t="s">
        <v>22</v>
      </c>
      <c r="W8" s="9711" t="s">
        <v>22</v>
      </c>
      <c r="X8" s="9711" t="s">
        <v>22</v>
      </c>
      <c r="Y8" s="9711" t="s">
        <v>22</v>
      </c>
      <c r="Z8" s="9711" t="s">
        <v>22</v>
      </c>
      <c r="AA8" s="9711" t="s">
        <v>22</v>
      </c>
      <c r="AB8" s="9711" t="s">
        <v>22</v>
      </c>
      <c r="AC8" s="9711" t="s">
        <v>22</v>
      </c>
      <c r="AD8" s="9711" t="s">
        <v>22</v>
      </c>
      <c r="AE8" s="9711" t="s">
        <v>22</v>
      </c>
      <c r="AF8" s="9711" t="s">
        <v>22</v>
      </c>
      <c r="AG8" s="9711" t="s">
        <v>22</v>
      </c>
      <c r="AH8" s="9711" t="s">
        <v>22</v>
      </c>
      <c r="AI8" s="9711" t="s">
        <v>22</v>
      </c>
      <c r="AJ8" s="9711" t="s">
        <v>22</v>
      </c>
      <c r="AK8" s="9711" t="s">
        <v>22</v>
      </c>
      <c r="AL8" s="9711" t="s">
        <v>22</v>
      </c>
      <c r="AM8" s="9711" t="s">
        <v>22</v>
      </c>
      <c r="AN8" s="9711" t="s">
        <v>22</v>
      </c>
      <c r="AO8" s="9711" t="s">
        <v>22</v>
      </c>
      <c r="AP8" s="9711" t="s">
        <v>22</v>
      </c>
      <c r="AQ8" s="9711" t="s">
        <v>22</v>
      </c>
      <c r="AR8" s="9711" t="s">
        <v>22</v>
      </c>
      <c r="AS8" s="9711" t="s">
        <v>22</v>
      </c>
      <c r="AT8" s="9711" t="s">
        <v>22</v>
      </c>
      <c r="AU8" s="9711" t="s">
        <v>22</v>
      </c>
      <c r="AV8" s="9711" t="s">
        <v>22</v>
      </c>
      <c r="AW8" s="9711" t="s">
        <v>22</v>
      </c>
      <c r="AX8" s="9711" t="s">
        <v>22</v>
      </c>
      <c r="AY8" s="9711" t="s">
        <v>22</v>
      </c>
      <c r="AZ8" s="9711" t="s">
        <v>22</v>
      </c>
      <c r="BA8" s="9711" t="s">
        <v>22</v>
      </c>
      <c r="BB8" s="9711" t="s">
        <v>22</v>
      </c>
      <c r="BC8" s="9711" t="s">
        <v>22</v>
      </c>
      <c r="BD8" s="9711" t="s">
        <v>22</v>
      </c>
      <c r="BE8" s="9711" t="s">
        <v>22</v>
      </c>
      <c r="BF8" s="9711" t="s">
        <v>22</v>
      </c>
      <c r="BG8" s="9711" t="s">
        <v>22</v>
      </c>
      <c r="BH8" s="9711" t="s">
        <v>22</v>
      </c>
      <c r="BI8" s="9711" t="s">
        <v>22</v>
      </c>
      <c r="BJ8" s="9711" t="s">
        <v>22</v>
      </c>
      <c r="CG8" s="1858">
        <v>11</v>
      </c>
    </row>
    <row s="12331" customFormat="1" customHeight="1" ht="4.2">
      <c r="A9" s="1394"/>
      <c r="D9" s="1869"/>
      <c r="H9" s="1116"/>
      <c r="I9" s="1116" t="s">
        <v>123</v>
      </c>
      <c r="J9" s="4103" t="s">
        <v>127</v>
      </c>
      <c r="K9" s="4103" t="s">
        <v>129</v>
      </c>
      <c r="L9" s="4103" t="s">
        <v>131</v>
      </c>
      <c r="M9" s="4103" t="s">
        <v>133</v>
      </c>
      <c r="N9" s="4103" t="s">
        <v>194</v>
      </c>
      <c r="O9" s="4103" t="s">
        <v>197</v>
      </c>
      <c r="P9" s="9714" t="s">
        <v>136</v>
      </c>
      <c r="Q9" s="9714" t="s">
        <v>643</v>
      </c>
      <c r="R9" s="9714" t="s">
        <v>200</v>
      </c>
      <c r="S9" s="9714" t="s">
        <v>644</v>
      </c>
      <c r="T9" s="9714" t="s">
        <v>645</v>
      </c>
      <c r="U9" s="9714" t="s">
        <v>646</v>
      </c>
      <c r="V9" s="9714" t="s">
        <v>647</v>
      </c>
      <c r="W9" s="9714" t="s">
        <v>648</v>
      </c>
      <c r="X9" s="9714" t="s">
        <v>649</v>
      </c>
      <c r="Y9" s="9714" t="s">
        <v>650</v>
      </c>
      <c r="Z9" s="9714" t="s">
        <v>651</v>
      </c>
      <c r="AA9" s="9714" t="s">
        <v>652</v>
      </c>
      <c r="AB9" s="9714" t="s">
        <v>653</v>
      </c>
      <c r="AC9" s="9714" t="s">
        <v>654</v>
      </c>
      <c r="AD9" s="9714" t="s">
        <v>655</v>
      </c>
      <c r="AE9" s="9714" t="s">
        <v>656</v>
      </c>
      <c r="AF9" s="9714" t="s">
        <v>657</v>
      </c>
      <c r="AG9" s="9714" t="s">
        <v>658</v>
      </c>
      <c r="AH9" s="9714" t="s">
        <v>659</v>
      </c>
      <c r="AI9" s="9714" t="s">
        <v>660</v>
      </c>
      <c r="AJ9" s="9714" t="s">
        <v>661</v>
      </c>
      <c r="AK9" s="9714" t="s">
        <v>662</v>
      </c>
      <c r="AL9" s="9714" t="s">
        <v>663</v>
      </c>
      <c r="AM9" s="9714" t="s">
        <v>203</v>
      </c>
      <c r="AN9" s="9714" t="s">
        <v>205</v>
      </c>
      <c r="AO9" s="9714" t="s">
        <v>207</v>
      </c>
      <c r="AP9" s="9714" t="s">
        <v>138</v>
      </c>
      <c r="AQ9" s="9714" t="s">
        <v>140</v>
      </c>
      <c r="AR9" s="9714" t="s">
        <v>142</v>
      </c>
      <c r="AS9" s="9714" t="s">
        <v>144</v>
      </c>
      <c r="AT9" s="9714" t="s">
        <v>146</v>
      </c>
      <c r="AU9" s="9714" t="s">
        <v>148</v>
      </c>
      <c r="AV9" s="9714" t="s">
        <v>150</v>
      </c>
      <c r="AW9" s="9714" t="s">
        <v>153</v>
      </c>
      <c r="AX9" s="9714" t="s">
        <v>156</v>
      </c>
      <c r="AY9" s="9714" t="s">
        <v>159</v>
      </c>
      <c r="AZ9" s="9714" t="s">
        <v>162</v>
      </c>
      <c r="BA9" s="9714" t="s">
        <v>165</v>
      </c>
      <c r="BB9" s="9714" t="s">
        <v>168</v>
      </c>
      <c r="BC9" s="9714" t="s">
        <v>171</v>
      </c>
      <c r="BD9" s="9714" t="s">
        <v>174</v>
      </c>
      <c r="BE9" s="9714" t="s">
        <v>177</v>
      </c>
      <c r="BF9" s="9714" t="s">
        <v>180</v>
      </c>
      <c r="BG9" s="9714" t="s">
        <v>183</v>
      </c>
      <c r="BH9" s="9714" t="s">
        <v>186</v>
      </c>
      <c r="BI9" s="9714" t="s">
        <v>189</v>
      </c>
      <c r="BJ9" s="9714" t="s">
        <v>192</v>
      </c>
      <c r="CG9" s="1863">
        <v>4</v>
      </c>
    </row>
    <row customHeight="1" ht="11.549999999999999">
      <c r="E10" s="938"/>
      <c r="F10" s="2594" t="s">
        <v>111</v>
      </c>
      <c r="G10" s="2595"/>
      <c r="H10" s="1779" t="str">
        <f>IF(H9="","",INDEX(DIFFERENTIATION_UNMERGE_VD,MATCH(H9,DIFFERENTIATION_ID_DIFF,0)))</f>
        <v/>
      </c>
      <c r="I10" s="1779" t="str">
        <f>IF(I9="","",INDEX(DIFFERENTIATION_UNMERGE_VD,MATCH(I9,DIFFERENTIATION_ID_DIFF,0)))</f>
        <v>Производство тепловой энергии. Некомбинированная выработка</v>
      </c>
      <c r="J10" s="4108" t="str">
        <f>IF(J9="","",INDEX(DIFFERENTIATION_UNMERGE_VD,MATCH(J9,DIFFERENTIATION_ID_DIFF,0)))</f>
        <v>Производство тепловой энергии. Некомбинированная выработка</v>
      </c>
      <c r="K10" s="4108" t="str">
        <f>IF(K9="","",INDEX(DIFFERENTIATION_UNMERGE_VD,MATCH(K9,DIFFERENTIATION_ID_DIFF,0)))</f>
        <v>Производство тепловой энергии. Некомбинированная выработка</v>
      </c>
      <c r="L10" s="4108" t="str">
        <f>IF(L9="","",INDEX(DIFFERENTIATION_UNMERGE_VD,MATCH(L9,DIFFERENTIATION_ID_DIFF,0)))</f>
        <v>Производство тепловой энергии. Некомбинированная выработка</v>
      </c>
      <c r="M10" s="4108" t="str">
        <f>IF(M9="","",INDEX(DIFFERENTIATION_UNMERGE_VD,MATCH(M9,DIFFERENTIATION_ID_DIFF,0)))</f>
        <v>Производство тепловой энергии. Некомбинированная выработка</v>
      </c>
      <c r="N10" s="4108" t="str">
        <f>IF(N9="","",INDEX(DIFFERENTIATION_UNMERGE_VD,MATCH(N9,DIFFERENTIATION_ID_DIFF,0)))</f>
        <v>Производство. Теплоноситель</v>
      </c>
      <c r="O10" s="4108" t="str">
        <f>IF(O9="","",INDEX(DIFFERENTIATION_UNMERGE_VD,MATCH(O9,DIFFERENTIATION_ID_DIFF,0)))</f>
        <v>Передача. Теплоноситель</v>
      </c>
      <c r="P10" s="9720" t="str">
        <f>IF(P9="","",INDEX(DIFFERENTIATION_UNMERGE_VD,MATCH(P9,DIFFERENTIATION_ID_DIFF,0)))</f>
        <v>Производство тепловой энергии. Некомбинированная выработка</v>
      </c>
      <c r="Q10" s="9720">
        <f>IF(Q9="","",INDEX(DIFFERENTIATION_UNMERGE_VD,MATCH(Q9,DIFFERENTIATION_ID_DIFF,0)))</f>
      </c>
      <c r="R10" s="9720" t="str">
        <f>IF(R9="","",INDEX(DIFFERENTIATION_UNMERGE_VD,MATCH(R9,DIFFERENTIATION_ID_DIFF,0)))</f>
        <v>Передача. Тепловая энергия</v>
      </c>
      <c r="S10" s="9720">
        <f>IF(S9="","",INDEX(DIFFERENTIATION_UNMERGE_VD,MATCH(S9,DIFFERENTIATION_ID_DIFF,0)))</f>
      </c>
      <c r="T10" s="9720">
        <f>IF(T9="","",INDEX(DIFFERENTIATION_UNMERGE_VD,MATCH(T9,DIFFERENTIATION_ID_DIFF,0)))</f>
      </c>
      <c r="U10" s="9720">
        <f>IF(U9="","",INDEX(DIFFERENTIATION_UNMERGE_VD,MATCH(U9,DIFFERENTIATION_ID_DIFF,0)))</f>
      </c>
      <c r="V10" s="9720">
        <f>IF(V9="","",INDEX(DIFFERENTIATION_UNMERGE_VD,MATCH(V9,DIFFERENTIATION_ID_DIFF,0)))</f>
      </c>
      <c r="W10" s="9720">
        <f>IF(W9="","",INDEX(DIFFERENTIATION_UNMERGE_VD,MATCH(W9,DIFFERENTIATION_ID_DIFF,0)))</f>
      </c>
      <c r="X10" s="9720">
        <f>IF(X9="","",INDEX(DIFFERENTIATION_UNMERGE_VD,MATCH(X9,DIFFERENTIATION_ID_DIFF,0)))</f>
      </c>
      <c r="Y10" s="9720">
        <f>IF(Y9="","",INDEX(DIFFERENTIATION_UNMERGE_VD,MATCH(Y9,DIFFERENTIATION_ID_DIFF,0)))</f>
      </c>
      <c r="Z10" s="9720">
        <f>IF(Z9="","",INDEX(DIFFERENTIATION_UNMERGE_VD,MATCH(Z9,DIFFERENTIATION_ID_DIFF,0)))</f>
      </c>
      <c r="AA10" s="9720">
        <f>IF(AA9="","",INDEX(DIFFERENTIATION_UNMERGE_VD,MATCH(AA9,DIFFERENTIATION_ID_DIFF,0)))</f>
      </c>
      <c r="AB10" s="9720">
        <f>IF(AB9="","",INDEX(DIFFERENTIATION_UNMERGE_VD,MATCH(AB9,DIFFERENTIATION_ID_DIFF,0)))</f>
      </c>
      <c r="AC10" s="9720">
        <f>IF(AC9="","",INDEX(DIFFERENTIATION_UNMERGE_VD,MATCH(AC9,DIFFERENTIATION_ID_DIFF,0)))</f>
      </c>
      <c r="AD10" s="9720">
        <f>IF(AD9="","",INDEX(DIFFERENTIATION_UNMERGE_VD,MATCH(AD9,DIFFERENTIATION_ID_DIFF,0)))</f>
      </c>
      <c r="AE10" s="9720">
        <f>IF(AE9="","",INDEX(DIFFERENTIATION_UNMERGE_VD,MATCH(AE9,DIFFERENTIATION_ID_DIFF,0)))</f>
      </c>
      <c r="AF10" s="9720">
        <f>IF(AF9="","",INDEX(DIFFERENTIATION_UNMERGE_VD,MATCH(AF9,DIFFERENTIATION_ID_DIFF,0)))</f>
      </c>
      <c r="AG10" s="9720">
        <f>IF(AG9="","",INDEX(DIFFERENTIATION_UNMERGE_VD,MATCH(AG9,DIFFERENTIATION_ID_DIFF,0)))</f>
      </c>
      <c r="AH10" s="9720">
        <f>IF(AH9="","",INDEX(DIFFERENTIATION_UNMERGE_VD,MATCH(AH9,DIFFERENTIATION_ID_DIFF,0)))</f>
      </c>
      <c r="AI10" s="9720">
        <f>IF(AI9="","",INDEX(DIFFERENTIATION_UNMERGE_VD,MATCH(AI9,DIFFERENTIATION_ID_DIFF,0)))</f>
      </c>
      <c r="AJ10" s="9720">
        <f>IF(AJ9="","",INDEX(DIFFERENTIATION_UNMERGE_VD,MATCH(AJ9,DIFFERENTIATION_ID_DIFF,0)))</f>
      </c>
      <c r="AK10" s="9720">
        <f>IF(AK9="","",INDEX(DIFFERENTIATION_UNMERGE_VD,MATCH(AK9,DIFFERENTIATION_ID_DIFF,0)))</f>
      </c>
      <c r="AL10" s="9720">
        <f>IF(AL9="","",INDEX(DIFFERENTIATION_UNMERGE_VD,MATCH(AL9,DIFFERENTIATION_ID_DIFF,0)))</f>
      </c>
      <c r="AM10" s="9720" t="str">
        <f>IF(AM9="","",INDEX(DIFFERENTIATION_UNMERGE_VD,MATCH(AM9,DIFFERENTIATION_ID_DIFF,0)))</f>
        <v>Передача. Тепловая энергия</v>
      </c>
      <c r="AN10" s="9720" t="str">
        <f>IF(AN9="","",INDEX(DIFFERENTIATION_UNMERGE_VD,MATCH(AN9,DIFFERENTIATION_ID_DIFF,0)))</f>
        <v>Передача. Тепловая энергия</v>
      </c>
      <c r="AO10" s="9720" t="str">
        <f>IF(AO9="","",INDEX(DIFFERENTIATION_UNMERGE_VD,MATCH(AO9,DIFFERENTIATION_ID_DIFF,0)))</f>
        <v>Передача. Тепловая энергия</v>
      </c>
      <c r="AP10" s="9720" t="str">
        <f>IF(AP9="","",INDEX(DIFFERENTIATION_UNMERGE_VD,MATCH(AP9,DIFFERENTIATION_ID_DIFF,0)))</f>
        <v>Производство тепловой энергии. Некомбинированная выработка</v>
      </c>
      <c r="AQ10" s="9720" t="str">
        <f>IF(AQ9="","",INDEX(DIFFERENTIATION_UNMERGE_VD,MATCH(AQ9,DIFFERENTIATION_ID_DIFF,0)))</f>
        <v>Производство тепловой энергии. Некомбинированная выработка</v>
      </c>
      <c r="AR10" s="9720" t="str">
        <f>IF(AR9="","",INDEX(DIFFERENTIATION_UNMERGE_VD,MATCH(AR9,DIFFERENTIATION_ID_DIFF,0)))</f>
        <v>Производство тепловой энергии. Некомбинированная выработка</v>
      </c>
      <c r="AS10" s="9720" t="str">
        <f>IF(AS9="","",INDEX(DIFFERENTIATION_UNMERGE_VD,MATCH(AS9,DIFFERENTIATION_ID_DIFF,0)))</f>
        <v>Производство тепловой энергии. Некомбинированная выработка</v>
      </c>
      <c r="AT10" s="9720" t="str">
        <f>IF(AT9="","",INDEX(DIFFERENTIATION_UNMERGE_VD,MATCH(AT9,DIFFERENTIATION_ID_DIFF,0)))</f>
        <v>Производство тепловой энергии. Некомбинированная выработка</v>
      </c>
      <c r="AU10" s="9720" t="str">
        <f>IF(AU9="","",INDEX(DIFFERENTIATION_UNMERGE_VD,MATCH(AU9,DIFFERENTIATION_ID_DIFF,0)))</f>
        <v>Производство тепловой энергии. Некомбинированная выработка</v>
      </c>
      <c r="AV10" s="9720" t="str">
        <f>IF(AV9="","",INDEX(DIFFERENTIATION_UNMERGE_VD,MATCH(AV9,DIFFERENTIATION_ID_DIFF,0)))</f>
        <v>Производство тепловой энергии. Некомбинированная выработка</v>
      </c>
      <c r="AW10" s="9720" t="str">
        <f>IF(AW9="","",INDEX(DIFFERENTIATION_UNMERGE_VD,MATCH(AW9,DIFFERENTIATION_ID_DIFF,0)))</f>
        <v>Производство тепловой энергии. Некомбинированная выработка</v>
      </c>
      <c r="AX10" s="9720" t="str">
        <f>IF(AX9="","",INDEX(DIFFERENTIATION_UNMERGE_VD,MATCH(AX9,DIFFERENTIATION_ID_DIFF,0)))</f>
        <v>Производство тепловой энергии. Некомбинированная выработка</v>
      </c>
      <c r="AY10" s="9720" t="str">
        <f>IF(AY9="","",INDEX(DIFFERENTIATION_UNMERGE_VD,MATCH(AY9,DIFFERENTIATION_ID_DIFF,0)))</f>
        <v>Производство тепловой энергии. Некомбинированная выработка</v>
      </c>
      <c r="AZ10" s="9720" t="str">
        <f>IF(AZ9="","",INDEX(DIFFERENTIATION_UNMERGE_VD,MATCH(AZ9,DIFFERENTIATION_ID_DIFF,0)))</f>
        <v>Производство тепловой энергии. Некомбинированная выработка</v>
      </c>
      <c r="BA10" s="9720" t="str">
        <f>IF(BA9="","",INDEX(DIFFERENTIATION_UNMERGE_VD,MATCH(BA9,DIFFERENTIATION_ID_DIFF,0)))</f>
        <v>Производство тепловой энергии. Некомбинированная выработка</v>
      </c>
      <c r="BB10" s="9720" t="str">
        <f>IF(BB9="","",INDEX(DIFFERENTIATION_UNMERGE_VD,MATCH(BB9,DIFFERENTIATION_ID_DIFF,0)))</f>
        <v>Производство тепловой энергии. Некомбинированная выработка</v>
      </c>
      <c r="BC10" s="9720" t="str">
        <f>IF(BC9="","",INDEX(DIFFERENTIATION_UNMERGE_VD,MATCH(BC9,DIFFERENTIATION_ID_DIFF,0)))</f>
        <v>Производство тепловой энергии. Некомбинированная выработка</v>
      </c>
      <c r="BD10" s="9720" t="str">
        <f>IF(BD9="","",INDEX(DIFFERENTIATION_UNMERGE_VD,MATCH(BD9,DIFFERENTIATION_ID_DIFF,0)))</f>
        <v>Производство тепловой энергии. Некомбинированная выработка</v>
      </c>
      <c r="BE10" s="9720" t="str">
        <f>IF(BE9="","",INDEX(DIFFERENTIATION_UNMERGE_VD,MATCH(BE9,DIFFERENTIATION_ID_DIFF,0)))</f>
        <v>Производство тепловой энергии. Некомбинированная выработка</v>
      </c>
      <c r="BF10" s="9720" t="str">
        <f>IF(BF9="","",INDEX(DIFFERENTIATION_UNMERGE_VD,MATCH(BF9,DIFFERENTIATION_ID_DIFF,0)))</f>
        <v>Производство тепловой энергии. Некомбинированная выработка</v>
      </c>
      <c r="BG10" s="9720" t="str">
        <f>IF(BG9="","",INDEX(DIFFERENTIATION_UNMERGE_VD,MATCH(BG9,DIFFERENTIATION_ID_DIFF,0)))</f>
        <v>Производство тепловой энергии. Некомбинированная выработка</v>
      </c>
      <c r="BH10" s="9720" t="str">
        <f>IF(BH9="","",INDEX(DIFFERENTIATION_UNMERGE_VD,MATCH(BH9,DIFFERENTIATION_ID_DIFF,0)))</f>
        <v>Производство тепловой энергии. Некомбинированная выработка</v>
      </c>
      <c r="BI10" s="9720" t="str">
        <f>IF(BI9="","",INDEX(DIFFERENTIATION_UNMERGE_VD,MATCH(BI9,DIFFERENTIATION_ID_DIFF,0)))</f>
        <v>Производство тепловой энергии. Некомбинированная выработка</v>
      </c>
      <c r="BJ10" s="9720" t="str">
        <f>IF(BJ9="","",INDEX(DIFFERENTIATION_UNMERGE_VD,MATCH(BJ9,DIFFERENTIATION_ID_DIFF,0)))</f>
        <v>Производство тепловой энергии. Некомбинированная выработка</v>
      </c>
      <c r="BK10" s="2354"/>
      <c r="CG10" s="1858">
        <v>11</v>
      </c>
    </row>
    <row customHeight="1" ht="11.549999999999999">
      <c r="E11" s="938"/>
      <c r="F11" s="2594" t="s">
        <v>664</v>
      </c>
      <c r="G11" s="2595"/>
      <c r="H11" s="1779" t="str">
        <f>IF(H9="","",INDEX(DIFFERENTIATION_UNMERGE_AREA,MATCH(H9,DIFFERENTIATION_ID_DIFF,0)))</f>
        <v/>
      </c>
      <c r="I11" s="1779" t="str">
        <f>IF(I9="","",INDEX(DIFFERENTIATION_UNMERGE_AREA,MATCH(I9,DIFFERENTIATION_ID_DIFF,0)))</f>
        <v>Территория 1</v>
      </c>
      <c r="J11" s="4108" t="str">
        <f>IF(J9="","",INDEX(DIFFERENTIATION_UNMERGE_AREA,MATCH(J9,DIFFERENTIATION_ID_DIFF,0)))</f>
        <v>Территория 1</v>
      </c>
      <c r="K11" s="4108" t="str">
        <f>IF(K9="","",INDEX(DIFFERENTIATION_UNMERGE_AREA,MATCH(K9,DIFFERENTIATION_ID_DIFF,0)))</f>
        <v>Территория 1</v>
      </c>
      <c r="L11" s="4108" t="str">
        <f>IF(L9="","",INDEX(DIFFERENTIATION_UNMERGE_AREA,MATCH(L9,DIFFERENTIATION_ID_DIFF,0)))</f>
        <v>Территория 1</v>
      </c>
      <c r="M11" s="4108" t="str">
        <f>IF(M9="","",INDEX(DIFFERENTIATION_UNMERGE_AREA,MATCH(M9,DIFFERENTIATION_ID_DIFF,0)))</f>
        <v>Территория 1</v>
      </c>
      <c r="N11" s="4108" t="str">
        <f>IF(N9="","",INDEX(DIFFERENTIATION_UNMERGE_AREA,MATCH(N9,DIFFERENTIATION_ID_DIFF,0)))</f>
        <v>Территория 1</v>
      </c>
      <c r="O11" s="4108" t="str">
        <f>IF(O9="","",INDEX(DIFFERENTIATION_UNMERGE_AREA,MATCH(O9,DIFFERENTIATION_ID_DIFF,0)))</f>
        <v>Территория 1</v>
      </c>
      <c r="P11" s="9720" t="str">
        <f>IF(P9="","",INDEX(DIFFERENTIATION_UNMERGE_AREA,MATCH(P9,DIFFERENTIATION_ID_DIFF,0)))</f>
        <v>Территория 2</v>
      </c>
      <c r="Q11" s="9720">
        <f>IF(Q9="","",INDEX(DIFFERENTIATION_UNMERGE_AREA,MATCH(Q9,DIFFERENTIATION_ID_DIFF,0)))</f>
      </c>
      <c r="R11" s="9720" t="str">
        <f>IF(R9="","",INDEX(DIFFERENTIATION_UNMERGE_AREA,MATCH(R9,DIFFERENTIATION_ID_DIFF,0)))</f>
        <v>Территория 2</v>
      </c>
      <c r="S11" s="9720">
        <f>IF(S9="","",INDEX(DIFFERENTIATION_UNMERGE_AREA,MATCH(S9,DIFFERENTIATION_ID_DIFF,0)))</f>
      </c>
      <c r="T11" s="9720">
        <f>IF(T9="","",INDEX(DIFFERENTIATION_UNMERGE_AREA,MATCH(T9,DIFFERENTIATION_ID_DIFF,0)))</f>
      </c>
      <c r="U11" s="9720">
        <f>IF(U9="","",INDEX(DIFFERENTIATION_UNMERGE_AREA,MATCH(U9,DIFFERENTIATION_ID_DIFF,0)))</f>
      </c>
      <c r="V11" s="9720">
        <f>IF(V9="","",INDEX(DIFFERENTIATION_UNMERGE_AREA,MATCH(V9,DIFFERENTIATION_ID_DIFF,0)))</f>
      </c>
      <c r="W11" s="9720">
        <f>IF(W9="","",INDEX(DIFFERENTIATION_UNMERGE_AREA,MATCH(W9,DIFFERENTIATION_ID_DIFF,0)))</f>
      </c>
      <c r="X11" s="9720">
        <f>IF(X9="","",INDEX(DIFFERENTIATION_UNMERGE_AREA,MATCH(X9,DIFFERENTIATION_ID_DIFF,0)))</f>
      </c>
      <c r="Y11" s="9720">
        <f>IF(Y9="","",INDEX(DIFFERENTIATION_UNMERGE_AREA,MATCH(Y9,DIFFERENTIATION_ID_DIFF,0)))</f>
      </c>
      <c r="Z11" s="9720">
        <f>IF(Z9="","",INDEX(DIFFERENTIATION_UNMERGE_AREA,MATCH(Z9,DIFFERENTIATION_ID_DIFF,0)))</f>
      </c>
      <c r="AA11" s="9720">
        <f>IF(AA9="","",INDEX(DIFFERENTIATION_UNMERGE_AREA,MATCH(AA9,DIFFERENTIATION_ID_DIFF,0)))</f>
      </c>
      <c r="AB11" s="9720">
        <f>IF(AB9="","",INDEX(DIFFERENTIATION_UNMERGE_AREA,MATCH(AB9,DIFFERENTIATION_ID_DIFF,0)))</f>
      </c>
      <c r="AC11" s="9720">
        <f>IF(AC9="","",INDEX(DIFFERENTIATION_UNMERGE_AREA,MATCH(AC9,DIFFERENTIATION_ID_DIFF,0)))</f>
      </c>
      <c r="AD11" s="9720">
        <f>IF(AD9="","",INDEX(DIFFERENTIATION_UNMERGE_AREA,MATCH(AD9,DIFFERENTIATION_ID_DIFF,0)))</f>
      </c>
      <c r="AE11" s="9720">
        <f>IF(AE9="","",INDEX(DIFFERENTIATION_UNMERGE_AREA,MATCH(AE9,DIFFERENTIATION_ID_DIFF,0)))</f>
      </c>
      <c r="AF11" s="9720">
        <f>IF(AF9="","",INDEX(DIFFERENTIATION_UNMERGE_AREA,MATCH(AF9,DIFFERENTIATION_ID_DIFF,0)))</f>
      </c>
      <c r="AG11" s="9720">
        <f>IF(AG9="","",INDEX(DIFFERENTIATION_UNMERGE_AREA,MATCH(AG9,DIFFERENTIATION_ID_DIFF,0)))</f>
      </c>
      <c r="AH11" s="9720">
        <f>IF(AH9="","",INDEX(DIFFERENTIATION_UNMERGE_AREA,MATCH(AH9,DIFFERENTIATION_ID_DIFF,0)))</f>
      </c>
      <c r="AI11" s="9720">
        <f>IF(AI9="","",INDEX(DIFFERENTIATION_UNMERGE_AREA,MATCH(AI9,DIFFERENTIATION_ID_DIFF,0)))</f>
      </c>
      <c r="AJ11" s="9720">
        <f>IF(AJ9="","",INDEX(DIFFERENTIATION_UNMERGE_AREA,MATCH(AJ9,DIFFERENTIATION_ID_DIFF,0)))</f>
      </c>
      <c r="AK11" s="9720">
        <f>IF(AK9="","",INDEX(DIFFERENTIATION_UNMERGE_AREA,MATCH(AK9,DIFFERENTIATION_ID_DIFF,0)))</f>
      </c>
      <c r="AL11" s="9720">
        <f>IF(AL9="","",INDEX(DIFFERENTIATION_UNMERGE_AREA,MATCH(AL9,DIFFERENTIATION_ID_DIFF,0)))</f>
      </c>
      <c r="AM11" s="9720" t="str">
        <f>IF(AM9="","",INDEX(DIFFERENTIATION_UNMERGE_AREA,MATCH(AM9,DIFFERENTIATION_ID_DIFF,0)))</f>
        <v>Территория 2</v>
      </c>
      <c r="AN11" s="9720" t="str">
        <f>IF(AN9="","",INDEX(DIFFERENTIATION_UNMERGE_AREA,MATCH(AN9,DIFFERENTIATION_ID_DIFF,0)))</f>
        <v>Территория 2</v>
      </c>
      <c r="AO11" s="9720" t="str">
        <f>IF(AO9="","",INDEX(DIFFERENTIATION_UNMERGE_AREA,MATCH(AO9,DIFFERENTIATION_ID_DIFF,0)))</f>
        <v>Территория 2</v>
      </c>
      <c r="AP11" s="9720" t="str">
        <f>IF(AP9="","",INDEX(DIFFERENTIATION_UNMERGE_AREA,MATCH(AP9,DIFFERENTIATION_ID_DIFF,0)))</f>
        <v>Территория 2</v>
      </c>
      <c r="AQ11" s="9720" t="str">
        <f>IF(AQ9="","",INDEX(DIFFERENTIATION_UNMERGE_AREA,MATCH(AQ9,DIFFERENTIATION_ID_DIFF,0)))</f>
        <v>Территория 2</v>
      </c>
      <c r="AR11" s="9720" t="str">
        <f>IF(AR9="","",INDEX(DIFFERENTIATION_UNMERGE_AREA,MATCH(AR9,DIFFERENTIATION_ID_DIFF,0)))</f>
        <v>Территория 2</v>
      </c>
      <c r="AS11" s="9720" t="str">
        <f>IF(AS9="","",INDEX(DIFFERENTIATION_UNMERGE_AREA,MATCH(AS9,DIFFERENTIATION_ID_DIFF,0)))</f>
        <v>Территория 2</v>
      </c>
      <c r="AT11" s="9720" t="str">
        <f>IF(AT9="","",INDEX(DIFFERENTIATION_UNMERGE_AREA,MATCH(AT9,DIFFERENTIATION_ID_DIFF,0)))</f>
        <v>Территория 2</v>
      </c>
      <c r="AU11" s="9720" t="str">
        <f>IF(AU9="","",INDEX(DIFFERENTIATION_UNMERGE_AREA,MATCH(AU9,DIFFERENTIATION_ID_DIFF,0)))</f>
        <v>Территория 2</v>
      </c>
      <c r="AV11" s="9720" t="str">
        <f>IF(AV9="","",INDEX(DIFFERENTIATION_UNMERGE_AREA,MATCH(AV9,DIFFERENTIATION_ID_DIFF,0)))</f>
        <v>Территория 2</v>
      </c>
      <c r="AW11" s="9720" t="str">
        <f>IF(AW9="","",INDEX(DIFFERENTIATION_UNMERGE_AREA,MATCH(AW9,DIFFERENTIATION_ID_DIFF,0)))</f>
        <v>Территория 2</v>
      </c>
      <c r="AX11" s="9720" t="str">
        <f>IF(AX9="","",INDEX(DIFFERENTIATION_UNMERGE_AREA,MATCH(AX9,DIFFERENTIATION_ID_DIFF,0)))</f>
        <v>Территория 2</v>
      </c>
      <c r="AY11" s="9720" t="str">
        <f>IF(AY9="","",INDEX(DIFFERENTIATION_UNMERGE_AREA,MATCH(AY9,DIFFERENTIATION_ID_DIFF,0)))</f>
        <v>Территория 2</v>
      </c>
      <c r="AZ11" s="9720" t="str">
        <f>IF(AZ9="","",INDEX(DIFFERENTIATION_UNMERGE_AREA,MATCH(AZ9,DIFFERENTIATION_ID_DIFF,0)))</f>
        <v>Территория 2</v>
      </c>
      <c r="BA11" s="9720" t="str">
        <f>IF(BA9="","",INDEX(DIFFERENTIATION_UNMERGE_AREA,MATCH(BA9,DIFFERENTIATION_ID_DIFF,0)))</f>
        <v>Территория 2</v>
      </c>
      <c r="BB11" s="9720" t="str">
        <f>IF(BB9="","",INDEX(DIFFERENTIATION_UNMERGE_AREA,MATCH(BB9,DIFFERENTIATION_ID_DIFF,0)))</f>
        <v>Территория 2</v>
      </c>
      <c r="BC11" s="9720" t="str">
        <f>IF(BC9="","",INDEX(DIFFERENTIATION_UNMERGE_AREA,MATCH(BC9,DIFFERENTIATION_ID_DIFF,0)))</f>
        <v>Территория 2</v>
      </c>
      <c r="BD11" s="9720" t="str">
        <f>IF(BD9="","",INDEX(DIFFERENTIATION_UNMERGE_AREA,MATCH(BD9,DIFFERENTIATION_ID_DIFF,0)))</f>
        <v>Территория 2</v>
      </c>
      <c r="BE11" s="9720" t="str">
        <f>IF(BE9="","",INDEX(DIFFERENTIATION_UNMERGE_AREA,MATCH(BE9,DIFFERENTIATION_ID_DIFF,0)))</f>
        <v>Территория 2</v>
      </c>
      <c r="BF11" s="9720" t="str">
        <f>IF(BF9="","",INDEX(DIFFERENTIATION_UNMERGE_AREA,MATCH(BF9,DIFFERENTIATION_ID_DIFF,0)))</f>
        <v>Территория 2</v>
      </c>
      <c r="BG11" s="9720" t="str">
        <f>IF(BG9="","",INDEX(DIFFERENTIATION_UNMERGE_AREA,MATCH(BG9,DIFFERENTIATION_ID_DIFF,0)))</f>
        <v>Территория 2</v>
      </c>
      <c r="BH11" s="9720" t="str">
        <f>IF(BH9="","",INDEX(DIFFERENTIATION_UNMERGE_AREA,MATCH(BH9,DIFFERENTIATION_ID_DIFF,0)))</f>
        <v>Территория 2</v>
      </c>
      <c r="BI11" s="9720" t="str">
        <f>IF(BI9="","",INDEX(DIFFERENTIATION_UNMERGE_AREA,MATCH(BI9,DIFFERENTIATION_ID_DIFF,0)))</f>
        <v>Территория 2</v>
      </c>
      <c r="BJ11" s="9720" t="str">
        <f>IF(BJ9="","",INDEX(DIFFERENTIATION_UNMERGE_AREA,MATCH(BJ9,DIFFERENTIATION_ID_DIFF,0)))</f>
        <v>Территория 2</v>
      </c>
      <c r="BK11" s="2354"/>
      <c r="CG11" s="1858">
        <v>11</v>
      </c>
    </row>
    <row customHeight="1" ht="1.05">
      <c r="E12" s="1889"/>
      <c r="F12" s="2617" t="s">
        <v>665</v>
      </c>
      <c r="G12" s="2618"/>
      <c r="H12" s="1890" t="str">
        <f>IF(H9="","",INDEX(DIFFERENTIATION_UNMERGE_SYSTEM,MATCH(H9,DIFFERENTIATION_ID_DIFF,0)))</f>
        <v/>
      </c>
      <c r="I12" s="1890" t="str">
        <f>IF(I9="","",INDEX(DIFFERENTIATION_UNMERGE_SYSTEM,MATCH(I9,DIFFERENTIATION_ID_DIFF,0)))</f>
        <v>Котельная №1</v>
      </c>
      <c r="J12" s="4424" t="str">
        <f>IF(J9="","",INDEX(DIFFERENTIATION_UNMERGE_SYSTEM,MATCH(J9,DIFFERENTIATION_ID_DIFF,0)))</f>
        <v>Котельная №2</v>
      </c>
      <c r="K12" s="4424" t="str">
        <f>IF(K9="","",INDEX(DIFFERENTIATION_UNMERGE_SYSTEM,MATCH(K9,DIFFERENTIATION_ID_DIFF,0)))</f>
        <v>Котельная №3</v>
      </c>
      <c r="L12" s="4424" t="str">
        <f>IF(L9="","",INDEX(DIFFERENTIATION_UNMERGE_SYSTEM,MATCH(L9,DIFFERENTIATION_ID_DIFF,0)))</f>
        <v>Котельная №4</v>
      </c>
      <c r="M12" s="4424" t="str">
        <f>IF(M9="","",INDEX(DIFFERENTIATION_UNMERGE_SYSTEM,MATCH(M9,DIFFERENTIATION_ID_DIFF,0)))</f>
        <v>Котельная №5</v>
      </c>
      <c r="N12" s="4424" t="str">
        <f>IF(N9="","",INDEX(DIFFERENTIATION_UNMERGE_SYSTEM,MATCH(N9,DIFFERENTIATION_ID_DIFF,0)))</f>
        <v>Котельная №1</v>
      </c>
      <c r="O12" s="4424" t="str">
        <f>IF(O9="","",INDEX(DIFFERENTIATION_UNMERGE_SYSTEM,MATCH(O9,DIFFERENTIATION_ID_DIFF,0)))</f>
        <v>Тепловые сети</v>
      </c>
      <c r="P12" s="10400" t="str">
        <f>IF(P9="","",INDEX(DIFFERENTIATION_UNMERGE_SYSTEM,MATCH(P9,DIFFERENTIATION_ID_DIFF,0)))</f>
        <v>Ленская 6</v>
      </c>
      <c r="Q12" s="10400">
        <f>IF(Q9="","",INDEX(DIFFERENTIATION_UNMERGE_SYSTEM,MATCH(Q9,DIFFERENTIATION_ID_DIFF,0)))</f>
      </c>
      <c r="R12" s="10400" t="str">
        <f>IF(R9="","",INDEX(DIFFERENTIATION_UNMERGE_SYSTEM,MATCH(R9,DIFFERENTIATION_ID_DIFF,0)))</f>
        <v>Тепловые сети источник Ново-Иркутская ТЭЦ</v>
      </c>
      <c r="S12" s="10400">
        <f>IF(S9="","",INDEX(DIFFERENTIATION_UNMERGE_SYSTEM,MATCH(S9,DIFFERENTIATION_ID_DIFF,0)))</f>
      </c>
      <c r="T12" s="10400">
        <f>IF(T9="","",INDEX(DIFFERENTIATION_UNMERGE_SYSTEM,MATCH(T9,DIFFERENTIATION_ID_DIFF,0)))</f>
      </c>
      <c r="U12" s="10400">
        <f>IF(U9="","",INDEX(DIFFERENTIATION_UNMERGE_SYSTEM,MATCH(U9,DIFFERENTIATION_ID_DIFF,0)))</f>
      </c>
      <c r="V12" s="10400">
        <f>IF(V9="","",INDEX(DIFFERENTIATION_UNMERGE_SYSTEM,MATCH(V9,DIFFERENTIATION_ID_DIFF,0)))</f>
      </c>
      <c r="W12" s="10400">
        <f>IF(W9="","",INDEX(DIFFERENTIATION_UNMERGE_SYSTEM,MATCH(W9,DIFFERENTIATION_ID_DIFF,0)))</f>
      </c>
      <c r="X12" s="10400">
        <f>IF(X9="","",INDEX(DIFFERENTIATION_UNMERGE_SYSTEM,MATCH(X9,DIFFERENTIATION_ID_DIFF,0)))</f>
      </c>
      <c r="Y12" s="10400">
        <f>IF(Y9="","",INDEX(DIFFERENTIATION_UNMERGE_SYSTEM,MATCH(Y9,DIFFERENTIATION_ID_DIFF,0)))</f>
      </c>
      <c r="Z12" s="10400">
        <f>IF(Z9="","",INDEX(DIFFERENTIATION_UNMERGE_SYSTEM,MATCH(Z9,DIFFERENTIATION_ID_DIFF,0)))</f>
      </c>
      <c r="AA12" s="10400">
        <f>IF(AA9="","",INDEX(DIFFERENTIATION_UNMERGE_SYSTEM,MATCH(AA9,DIFFERENTIATION_ID_DIFF,0)))</f>
      </c>
      <c r="AB12" s="10400">
        <f>IF(AB9="","",INDEX(DIFFERENTIATION_UNMERGE_SYSTEM,MATCH(AB9,DIFFERENTIATION_ID_DIFF,0)))</f>
      </c>
      <c r="AC12" s="10400">
        <f>IF(AC9="","",INDEX(DIFFERENTIATION_UNMERGE_SYSTEM,MATCH(AC9,DIFFERENTIATION_ID_DIFF,0)))</f>
      </c>
      <c r="AD12" s="10400">
        <f>IF(AD9="","",INDEX(DIFFERENTIATION_UNMERGE_SYSTEM,MATCH(AD9,DIFFERENTIATION_ID_DIFF,0)))</f>
      </c>
      <c r="AE12" s="10400">
        <f>IF(AE9="","",INDEX(DIFFERENTIATION_UNMERGE_SYSTEM,MATCH(AE9,DIFFERENTIATION_ID_DIFF,0)))</f>
      </c>
      <c r="AF12" s="10400">
        <f>IF(AF9="","",INDEX(DIFFERENTIATION_UNMERGE_SYSTEM,MATCH(AF9,DIFFERENTIATION_ID_DIFF,0)))</f>
      </c>
      <c r="AG12" s="10400">
        <f>IF(AG9="","",INDEX(DIFFERENTIATION_UNMERGE_SYSTEM,MATCH(AG9,DIFFERENTIATION_ID_DIFF,0)))</f>
      </c>
      <c r="AH12" s="10400">
        <f>IF(AH9="","",INDEX(DIFFERENTIATION_UNMERGE_SYSTEM,MATCH(AH9,DIFFERENTIATION_ID_DIFF,0)))</f>
      </c>
      <c r="AI12" s="10400">
        <f>IF(AI9="","",INDEX(DIFFERENTIATION_UNMERGE_SYSTEM,MATCH(AI9,DIFFERENTIATION_ID_DIFF,0)))</f>
      </c>
      <c r="AJ12" s="10400">
        <f>IF(AJ9="","",INDEX(DIFFERENTIATION_UNMERGE_SYSTEM,MATCH(AJ9,DIFFERENTIATION_ID_DIFF,0)))</f>
      </c>
      <c r="AK12" s="10400">
        <f>IF(AK9="","",INDEX(DIFFERENTIATION_UNMERGE_SYSTEM,MATCH(AK9,DIFFERENTIATION_ID_DIFF,0)))</f>
      </c>
      <c r="AL12" s="10400">
        <f>IF(AL9="","",INDEX(DIFFERENTIATION_UNMERGE_SYSTEM,MATCH(AL9,DIFFERENTIATION_ID_DIFF,0)))</f>
      </c>
      <c r="AM12" s="10400" t="str">
        <f>IF(AM9="","",INDEX(DIFFERENTIATION_UNMERGE_SYSTEM,MATCH(AM9,DIFFERENTIATION_ID_DIFF,0)))</f>
        <v>Сибтехинвест, Полярная, 97</v>
      </c>
      <c r="AN12" s="10400" t="str">
        <f>IF(AN9="","",INDEX(DIFFERENTIATION_UNMERGE_SYSTEM,MATCH(AN9,DIFFERENTIATION_ID_DIFF,0)))</f>
        <v>Иркутскнефтепродукт, Полярная, 199</v>
      </c>
      <c r="AO12" s="10400" t="str">
        <f>IF(AO9="","",INDEX(DIFFERENTIATION_UNMERGE_SYSTEM,MATCH(AO9,DIFFERENTIATION_ID_DIFF,0)))</f>
        <v>РТРС, 4 Советская, 1</v>
      </c>
      <c r="AP12" s="10400" t="str">
        <f>IF(AP9="","",INDEX(DIFFERENTIATION_UNMERGE_SYSTEM,MATCH(AP9,DIFFERENTIATION_ID_DIFF,0)))</f>
        <v>Баррикад 159</v>
      </c>
      <c r="AQ12" s="10400" t="str">
        <f>IF(AQ9="","",INDEX(DIFFERENTIATION_UNMERGE_SYSTEM,MATCH(AQ9,DIFFERENTIATION_ID_DIFF,0)))</f>
        <v>Баррикад 145</v>
      </c>
      <c r="AR12" s="10400" t="str">
        <f>IF(AR9="","",INDEX(DIFFERENTIATION_UNMERGE_SYSTEM,MATCH(AR9,DIFFERENTIATION_ID_DIFF,0)))</f>
        <v>Зимняя 6</v>
      </c>
      <c r="AS12" s="10400" t="str">
        <f>IF(AS9="","",INDEX(DIFFERENTIATION_UNMERGE_SYSTEM,MATCH(AS9,DIFFERENTIATION_ID_DIFF,0)))</f>
        <v>Радищева 67</v>
      </c>
      <c r="AT12" s="10400" t="str">
        <f>IF(AT9="","",INDEX(DIFFERENTIATION_UNMERGE_SYSTEM,MATCH(AT9,DIFFERENTIATION_ID_DIFF,0)))</f>
        <v>Нестерова 14</v>
      </c>
      <c r="AU12" s="10400" t="str">
        <f>IF(AU9="","",INDEX(DIFFERENTIATION_UNMERGE_SYSTEM,MATCH(AU9,DIFFERENTIATION_ID_DIFF,0)))</f>
        <v>Нестерова 32</v>
      </c>
      <c r="AV12" s="10400" t="str">
        <f>IF(AV9="","",INDEX(DIFFERENTIATION_UNMERGE_SYSTEM,MATCH(AV9,DIFFERENTIATION_ID_DIFF,0)))</f>
        <v>4 Советская 1</v>
      </c>
      <c r="AW12" s="10400" t="str">
        <f>IF(AW9="","",INDEX(DIFFERENTIATION_UNMERGE_SYSTEM,MATCH(AW9,DIFFERENTIATION_ID_DIFF,0)))</f>
        <v>Вьюжная 2</v>
      </c>
      <c r="AX12" s="10400" t="str">
        <f>IF(AX9="","",INDEX(DIFFERENTIATION_UNMERGE_SYSTEM,MATCH(AX9,DIFFERENTIATION_ID_DIFF,0)))</f>
        <v>Шахтерская 22</v>
      </c>
      <c r="AY12" s="10400" t="str">
        <f>IF(AY9="","",INDEX(DIFFERENTIATION_UNMERGE_SYSTEM,MATCH(AY9,DIFFERENTIATION_ID_DIFF,0)))</f>
        <v>Иртышская 5</v>
      </c>
      <c r="AZ12" s="10400" t="str">
        <f>IF(AZ9="","",INDEX(DIFFERENTIATION_UNMERGE_SYSTEM,MATCH(AZ9,DIFFERENTIATION_ID_DIFF,0)))</f>
        <v>Сварщик</v>
      </c>
      <c r="BA12" s="10400" t="str">
        <f>IF(BA9="","",INDEX(DIFFERENTIATION_UNMERGE_SYSTEM,MATCH(BA9,DIFFERENTIATION_ID_DIFF,0)))</f>
        <v>Школа, 20</v>
      </c>
      <c r="BB12" s="10400" t="str">
        <f>IF(BB9="","",INDEX(DIFFERENTIATION_UNMERGE_SYSTEM,MATCH(BB9,DIFFERENTIATION_ID_DIFF,0)))</f>
        <v>Воровского, 18а</v>
      </c>
      <c r="BC12" s="10400" t="str">
        <f>IF(BC9="","",INDEX(DIFFERENTIATION_UNMERGE_SYSTEM,MATCH(BC9,DIFFERENTIATION_ID_DIFF,0)))</f>
        <v>1 Московская 1а</v>
      </c>
      <c r="BD12" s="10400" t="str">
        <f>IF(BD9="","",INDEX(DIFFERENTIATION_UNMERGE_SYSTEM,MATCH(BD9,DIFFERENTIATION_ID_DIFF,0)))</f>
        <v>Завод "Стройдеталь"</v>
      </c>
      <c r="BE12" s="10400" t="str">
        <f>IF(BE9="","",INDEX(DIFFERENTIATION_UNMERGE_SYSTEM,MATCH(BE9,DIFFERENTIATION_ID_DIFF,0)))</f>
        <v>КСПУ</v>
      </c>
      <c r="BF12" s="10400" t="str">
        <f>IF(BF9="","",INDEX(DIFFERENTIATION_UNMERGE_SYSTEM,MATCH(BF9,DIFFERENTIATION_ID_DIFF,0)))</f>
        <v>Напольная 90</v>
      </c>
      <c r="BG12" s="10400" t="str">
        <f>IF(BG9="","",INDEX(DIFFERENTIATION_UNMERGE_SYSTEM,MATCH(BG9,DIFFERENTIATION_ID_DIFF,0)))</f>
        <v>ДИБ</v>
      </c>
      <c r="BH12" s="10400" t="str">
        <f>IF(BH9="","",INDEX(DIFFERENTIATION_UNMERGE_SYSTEM,MATCH(BH9,DIFFERENTIATION_ID_DIFF,0)))</f>
        <v>ИЗО</v>
      </c>
      <c r="BI12" s="10400" t="str">
        <f>IF(BI9="","",INDEX(DIFFERENTIATION_UNMERGE_SYSTEM,MATCH(BI9,DIFFERENTIATION_ID_DIFF,0)))</f>
        <v>Вересовка</v>
      </c>
      <c r="BJ12" s="10400" t="str">
        <f>IF(BJ9="","",INDEX(DIFFERENTIATION_UNMERGE_SYSTEM,MATCH(BJ9,DIFFERENTIATION_ID_DIFF,0)))</f>
        <v>Падь Еловая</v>
      </c>
      <c r="BK12" s="2354"/>
      <c r="CG12" s="1858">
        <v>1</v>
      </c>
    </row>
    <row customHeight="1" ht="11.549999999999999">
      <c r="E13" s="2596" t="s">
        <v>379</v>
      </c>
      <c r="F13" s="2597"/>
      <c r="G13" s="2597"/>
      <c r="H13" s="1778"/>
      <c r="I13" s="1778"/>
      <c r="J13" s="4112"/>
      <c r="K13" s="4112"/>
      <c r="L13" s="4112"/>
      <c r="M13" s="4112"/>
      <c r="N13" s="4112"/>
      <c r="O13" s="4112"/>
      <c r="P13" s="9725"/>
      <c r="Q13" s="9725"/>
      <c r="R13" s="9725"/>
      <c r="S13" s="9725"/>
      <c r="T13" s="9725"/>
      <c r="U13" s="9725"/>
      <c r="V13" s="9725"/>
      <c r="W13" s="9725"/>
      <c r="X13" s="9725"/>
      <c r="Y13" s="9725"/>
      <c r="Z13" s="9725"/>
      <c r="AA13" s="9725"/>
      <c r="AB13" s="9725"/>
      <c r="AC13" s="9725"/>
      <c r="AD13" s="9725"/>
      <c r="AE13" s="9725"/>
      <c r="AF13" s="9725"/>
      <c r="AG13" s="9725"/>
      <c r="AH13" s="9725"/>
      <c r="AI13" s="9725"/>
      <c r="AJ13" s="9725"/>
      <c r="AK13" s="9725"/>
      <c r="AL13" s="9725"/>
      <c r="AM13" s="9725"/>
      <c r="AN13" s="9725"/>
      <c r="AO13" s="9725"/>
      <c r="AP13" s="9725"/>
      <c r="AQ13" s="9725"/>
      <c r="AR13" s="9725"/>
      <c r="AS13" s="9725"/>
      <c r="AT13" s="9725"/>
      <c r="AU13" s="9725"/>
      <c r="AV13" s="9725"/>
      <c r="AW13" s="9725"/>
      <c r="AX13" s="9725"/>
      <c r="AY13" s="9725"/>
      <c r="AZ13" s="9725"/>
      <c r="BA13" s="9725"/>
      <c r="BB13" s="9725"/>
      <c r="BC13" s="9725"/>
      <c r="BD13" s="9725"/>
      <c r="BE13" s="9725"/>
      <c r="BF13" s="9725"/>
      <c r="BG13" s="9725"/>
      <c r="BH13" s="9725"/>
      <c r="BI13" s="9725"/>
      <c r="BJ13" s="9725"/>
      <c r="BK13" s="2354"/>
      <c r="CG13" s="1858">
        <v>11</v>
      </c>
    </row>
    <row customHeight="1" ht="24">
      <c r="E14" s="1866" t="s">
        <v>87</v>
      </c>
      <c r="F14" s="1861" t="s">
        <v>381</v>
      </c>
      <c r="G14" s="1861" t="s">
        <v>666</v>
      </c>
      <c r="H14" s="1861" t="s">
        <v>382</v>
      </c>
      <c r="I14" s="1861" t="s">
        <v>382</v>
      </c>
      <c r="J14" s="4071" t="s">
        <v>382</v>
      </c>
      <c r="K14" s="4071" t="s">
        <v>382</v>
      </c>
      <c r="L14" s="4071" t="s">
        <v>382</v>
      </c>
      <c r="M14" s="4071" t="s">
        <v>382</v>
      </c>
      <c r="N14" s="4071" t="s">
        <v>382</v>
      </c>
      <c r="O14" s="4071" t="s">
        <v>382</v>
      </c>
      <c r="P14" s="9672" t="s">
        <v>382</v>
      </c>
      <c r="Q14" s="9672" t="s">
        <v>382</v>
      </c>
      <c r="R14" s="9672" t="s">
        <v>382</v>
      </c>
      <c r="S14" s="9672" t="s">
        <v>382</v>
      </c>
      <c r="T14" s="9672" t="s">
        <v>382</v>
      </c>
      <c r="U14" s="9672" t="s">
        <v>382</v>
      </c>
      <c r="V14" s="9672" t="s">
        <v>382</v>
      </c>
      <c r="W14" s="9672" t="s">
        <v>382</v>
      </c>
      <c r="X14" s="9672" t="s">
        <v>382</v>
      </c>
      <c r="Y14" s="9672" t="s">
        <v>382</v>
      </c>
      <c r="Z14" s="9672" t="s">
        <v>382</v>
      </c>
      <c r="AA14" s="9672" t="s">
        <v>382</v>
      </c>
      <c r="AB14" s="9672" t="s">
        <v>382</v>
      </c>
      <c r="AC14" s="9672" t="s">
        <v>382</v>
      </c>
      <c r="AD14" s="9672" t="s">
        <v>382</v>
      </c>
      <c r="AE14" s="9672" t="s">
        <v>382</v>
      </c>
      <c r="AF14" s="9672" t="s">
        <v>382</v>
      </c>
      <c r="AG14" s="9672" t="s">
        <v>382</v>
      </c>
      <c r="AH14" s="9672" t="s">
        <v>382</v>
      </c>
      <c r="AI14" s="9672" t="s">
        <v>382</v>
      </c>
      <c r="AJ14" s="9672" t="s">
        <v>382</v>
      </c>
      <c r="AK14" s="9672" t="s">
        <v>382</v>
      </c>
      <c r="AL14" s="9672" t="s">
        <v>382</v>
      </c>
      <c r="AM14" s="9672" t="s">
        <v>382</v>
      </c>
      <c r="AN14" s="9672" t="s">
        <v>382</v>
      </c>
      <c r="AO14" s="9672" t="s">
        <v>382</v>
      </c>
      <c r="AP14" s="9672" t="s">
        <v>382</v>
      </c>
      <c r="AQ14" s="9672" t="s">
        <v>382</v>
      </c>
      <c r="AR14" s="9672" t="s">
        <v>382</v>
      </c>
      <c r="AS14" s="9672" t="s">
        <v>382</v>
      </c>
      <c r="AT14" s="9672" t="s">
        <v>382</v>
      </c>
      <c r="AU14" s="9672" t="s">
        <v>382</v>
      </c>
      <c r="AV14" s="9672" t="s">
        <v>382</v>
      </c>
      <c r="AW14" s="9672" t="s">
        <v>382</v>
      </c>
      <c r="AX14" s="9672" t="s">
        <v>382</v>
      </c>
      <c r="AY14" s="9672" t="s">
        <v>382</v>
      </c>
      <c r="AZ14" s="9672" t="s">
        <v>382</v>
      </c>
      <c r="BA14" s="9672" t="s">
        <v>382</v>
      </c>
      <c r="BB14" s="9672" t="s">
        <v>382</v>
      </c>
      <c r="BC14" s="9672" t="s">
        <v>382</v>
      </c>
      <c r="BD14" s="9672" t="s">
        <v>382</v>
      </c>
      <c r="BE14" s="9672" t="s">
        <v>382</v>
      </c>
      <c r="BF14" s="9672" t="s">
        <v>382</v>
      </c>
      <c r="BG14" s="9672" t="s">
        <v>382</v>
      </c>
      <c r="BH14" s="9672" t="s">
        <v>382</v>
      </c>
      <c r="BI14" s="9672" t="s">
        <v>382</v>
      </c>
      <c r="BJ14" s="9672" t="s">
        <v>382</v>
      </c>
      <c r="BK14" s="2354"/>
      <c r="CG14" s="1858">
        <v>23</v>
      </c>
    </row>
    <row customHeight="1" ht="19.95">
      <c r="D15" s="1865"/>
      <c r="E15" s="1857" t="s">
        <v>115</v>
      </c>
      <c r="F15" s="934" t="s">
        <v>857</v>
      </c>
      <c r="G15" s="1873" t="s">
        <v>631</v>
      </c>
      <c r="H15" s="784"/>
      <c r="I15" s="784"/>
      <c r="J15" s="4117"/>
      <c r="K15" s="4117"/>
      <c r="L15" s="4117"/>
      <c r="M15" s="4117"/>
      <c r="N15" s="4117"/>
      <c r="O15" s="4117"/>
      <c r="P15" s="9731"/>
      <c r="Q15" s="9731"/>
      <c r="R15" s="9731"/>
      <c r="S15" s="9731"/>
      <c r="T15" s="9731"/>
      <c r="U15" s="9731"/>
      <c r="V15" s="9731"/>
      <c r="W15" s="9731"/>
      <c r="X15" s="9731"/>
      <c r="Y15" s="9731"/>
      <c r="Z15" s="9731"/>
      <c r="AA15" s="9731"/>
      <c r="AB15" s="9731"/>
      <c r="AC15" s="9731"/>
      <c r="AD15" s="9731"/>
      <c r="AE15" s="9731"/>
      <c r="AF15" s="9731"/>
      <c r="AG15" s="9731"/>
      <c r="AH15" s="9731"/>
      <c r="AI15" s="9731"/>
      <c r="AJ15" s="9731"/>
      <c r="AK15" s="9731"/>
      <c r="AL15" s="9731"/>
      <c r="AM15" s="9731"/>
      <c r="AN15" s="9731"/>
      <c r="AO15" s="9731"/>
      <c r="AP15" s="9731"/>
      <c r="AQ15" s="9731"/>
      <c r="AR15" s="9731"/>
      <c r="AS15" s="9731"/>
      <c r="AT15" s="9731"/>
      <c r="AU15" s="9731"/>
      <c r="AV15" s="9731"/>
      <c r="AW15" s="9731"/>
      <c r="AX15" s="9731"/>
      <c r="AY15" s="9731"/>
      <c r="AZ15" s="9731"/>
      <c r="BA15" s="9731"/>
      <c r="BB15" s="9731"/>
      <c r="BC15" s="9731"/>
      <c r="BD15" s="9731"/>
      <c r="BE15" s="9731"/>
      <c r="BF15" s="9731"/>
      <c r="BG15" s="9731"/>
      <c r="BH15" s="9731"/>
      <c r="BI15" s="9731"/>
      <c r="BJ15" s="9731"/>
      <c r="BK15" s="516" t="s">
        <v>858</v>
      </c>
      <c r="BL15" s="770" t="s">
        <v>783</v>
      </c>
      <c r="CG15" s="1858">
        <v>19</v>
      </c>
    </row>
    <row customHeight="1" ht="35.699999999999996">
      <c r="D16" s="1865"/>
      <c r="E16" s="1857" t="s">
        <v>103</v>
      </c>
      <c r="F16" s="934" t="s">
        <v>859</v>
      </c>
      <c r="G16" s="1873" t="s">
        <v>631</v>
      </c>
      <c r="H16" s="785">
        <f>SUM(H17,H20:H32)</f>
        <v>0</v>
      </c>
      <c r="I16" s="785">
        <f>SUM(I17,I20,I23,I26,I29:I32)</f>
        <v>0</v>
      </c>
      <c r="J16" s="4119">
        <f>SUM(J17,J20:J32)</f>
        <v>0</v>
      </c>
      <c r="K16" s="4119">
        <f>SUM(K17,K20:K32)</f>
        <v>0</v>
      </c>
      <c r="L16" s="4119">
        <f>SUM(L17,L20:L32)</f>
        <v>0</v>
      </c>
      <c r="M16" s="4119">
        <f>SUM(M17,M20:M32)</f>
        <v>0</v>
      </c>
      <c r="N16" s="4119">
        <f>SUM(N17,N20:N32)</f>
        <v>0</v>
      </c>
      <c r="O16" s="4119">
        <f>SUM(O17,O20:O32)</f>
        <v>0</v>
      </c>
      <c r="P16" s="9734">
        <f>SUM(P17,P20:P32)</f>
        <v>0</v>
      </c>
      <c r="Q16" s="9734">
        <f>SUM(Q17,Q20:Q32)</f>
        <v>0</v>
      </c>
      <c r="R16" s="9734">
        <f>SUM(R17,R20:R32)</f>
        <v>0</v>
      </c>
      <c r="S16" s="9734">
        <f>SUM(S17,S20:S32)</f>
        <v>0</v>
      </c>
      <c r="T16" s="9734">
        <f>SUM(T17,T20:T32)</f>
        <v>0</v>
      </c>
      <c r="U16" s="9734">
        <f>SUM(U17,U20:U32)</f>
        <v>0</v>
      </c>
      <c r="V16" s="9734">
        <f>SUM(V17,V20:V32)</f>
        <v>0</v>
      </c>
      <c r="W16" s="9734">
        <f>SUM(W17,W20:W32)</f>
        <v>0</v>
      </c>
      <c r="X16" s="9734">
        <f>SUM(X17,X20:X32)</f>
        <v>0</v>
      </c>
      <c r="Y16" s="9734">
        <f>SUM(Y17,Y20:Y32)</f>
        <v>0</v>
      </c>
      <c r="Z16" s="9734">
        <f>SUM(Z17,Z20:Z32)</f>
        <v>0</v>
      </c>
      <c r="AA16" s="9734">
        <f>SUM(AA17,AA20:AA32)</f>
        <v>0</v>
      </c>
      <c r="AB16" s="9734">
        <f>SUM(AB17,AB20:AB32)</f>
        <v>0</v>
      </c>
      <c r="AC16" s="9734">
        <f>SUM(AC17,AC20:AC32)</f>
        <v>0</v>
      </c>
      <c r="AD16" s="9734">
        <f>SUM(AD17,AD20:AD32)</f>
        <v>0</v>
      </c>
      <c r="AE16" s="9734">
        <f>SUM(AE17,AE20:AE32)</f>
        <v>0</v>
      </c>
      <c r="AF16" s="9734">
        <f>SUM(AF17,AF20:AF32)</f>
        <v>0</v>
      </c>
      <c r="AG16" s="9734">
        <f>SUM(AG17,AG20:AG32)</f>
        <v>0</v>
      </c>
      <c r="AH16" s="9734">
        <f>SUM(AH17,AH20:AH32)</f>
        <v>0</v>
      </c>
      <c r="AI16" s="9734">
        <f>SUM(AI17,AI20:AI32)</f>
        <v>0</v>
      </c>
      <c r="AJ16" s="9734">
        <f>SUM(AJ17,AJ20:AJ32)</f>
        <v>0</v>
      </c>
      <c r="AK16" s="9734">
        <f>SUM(AK17,AK20:AK32)</f>
        <v>0</v>
      </c>
      <c r="AL16" s="9734">
        <f>SUM(AL17,AL20:AL32)</f>
        <v>0</v>
      </c>
      <c r="AM16" s="9734">
        <f>SUM(AM17,AM20:AM32)</f>
        <v>0</v>
      </c>
      <c r="AN16" s="9734">
        <f>SUM(AN17,AN20:AN32)</f>
        <v>0</v>
      </c>
      <c r="AO16" s="9734">
        <f>SUM(AO17,AO20:AO32)</f>
        <v>0</v>
      </c>
      <c r="AP16" s="9734">
        <f>SUM(AP17,AP20:AP32)</f>
        <v>0</v>
      </c>
      <c r="AQ16" s="9734">
        <f>SUM(AQ17,AQ20:AQ32)</f>
        <v>0</v>
      </c>
      <c r="AR16" s="9734">
        <f>SUM(AR17,AR20:AR32)</f>
        <v>0</v>
      </c>
      <c r="AS16" s="9734">
        <f>SUM(AS17,AS20:AS32)</f>
        <v>0</v>
      </c>
      <c r="AT16" s="9734">
        <f>SUM(AT17,AT20:AT32)</f>
        <v>0</v>
      </c>
      <c r="AU16" s="9734">
        <f>SUM(AU17,AU20:AU32)</f>
        <v>0</v>
      </c>
      <c r="AV16" s="9734">
        <f>SUM(AV17,AV20:AV32)</f>
        <v>0</v>
      </c>
      <c r="AW16" s="9734">
        <f>SUM(AW17,AW20:AW32)</f>
        <v>0</v>
      </c>
      <c r="AX16" s="9734">
        <f>SUM(AX17,AX20:AX32)</f>
        <v>0</v>
      </c>
      <c r="AY16" s="9734">
        <f>SUM(AY17,AY20:AY32)</f>
        <v>0</v>
      </c>
      <c r="AZ16" s="9734">
        <f>SUM(AZ17,AZ20:AZ32)</f>
        <v>0</v>
      </c>
      <c r="BA16" s="9734">
        <f>SUM(BA17,BA20:BA32)</f>
        <v>0</v>
      </c>
      <c r="BB16" s="9734">
        <f>SUM(BB17,BB20:BB32)</f>
        <v>0</v>
      </c>
      <c r="BC16" s="9734">
        <f>SUM(BC17,BC20:BC32)</f>
        <v>0</v>
      </c>
      <c r="BD16" s="9734">
        <f>SUM(BD17,BD20:BD32)</f>
        <v>0</v>
      </c>
      <c r="BE16" s="9734">
        <f>SUM(BE17,BE20:BE32)</f>
        <v>0</v>
      </c>
      <c r="BF16" s="9734">
        <f>SUM(BF17,BF20:BF32)</f>
        <v>0</v>
      </c>
      <c r="BG16" s="9734">
        <f>SUM(BG17,BG20:BG32)</f>
        <v>0</v>
      </c>
      <c r="BH16" s="9734">
        <f>SUM(BH17,BH20:BH32)</f>
        <v>0</v>
      </c>
      <c r="BI16" s="9734">
        <f>SUM(BI17,BI20:BI32)</f>
        <v>0</v>
      </c>
      <c r="BJ16" s="9734">
        <f>SUM(BJ17,BJ20:BJ32)</f>
        <v>0</v>
      </c>
      <c r="BK16" s="516" t="s">
        <v>860</v>
      </c>
      <c r="BL16" s="770" t="s">
        <v>783</v>
      </c>
      <c r="CG16" s="1858">
        <v>34</v>
      </c>
    </row>
    <row customHeight="1" ht="19.95">
      <c r="D17" s="1865"/>
      <c r="E17" s="1891" t="s">
        <v>861</v>
      </c>
      <c r="F17" s="1181" t="s">
        <v>862</v>
      </c>
      <c r="G17" s="1870" t="s">
        <v>631</v>
      </c>
      <c r="H17" s="784"/>
      <c r="I17" s="784"/>
      <c r="J17" s="4117"/>
      <c r="K17" s="4117"/>
      <c r="L17" s="4117"/>
      <c r="M17" s="4117"/>
      <c r="N17" s="4117"/>
      <c r="O17" s="4117"/>
      <c r="P17" s="9731"/>
      <c r="Q17" s="9731"/>
      <c r="R17" s="9731"/>
      <c r="S17" s="9731"/>
      <c r="T17" s="9731"/>
      <c r="U17" s="9731"/>
      <c r="V17" s="9731"/>
      <c r="W17" s="9731"/>
      <c r="X17" s="9731"/>
      <c r="Y17" s="9731"/>
      <c r="Z17" s="9731"/>
      <c r="AA17" s="9731"/>
      <c r="AB17" s="9731"/>
      <c r="AC17" s="9731"/>
      <c r="AD17" s="9731"/>
      <c r="AE17" s="9731"/>
      <c r="AF17" s="9731"/>
      <c r="AG17" s="9731"/>
      <c r="AH17" s="9731"/>
      <c r="AI17" s="9731"/>
      <c r="AJ17" s="9731"/>
      <c r="AK17" s="9731"/>
      <c r="AL17" s="9731"/>
      <c r="AM17" s="9731"/>
      <c r="AN17" s="9731"/>
      <c r="AO17" s="9731"/>
      <c r="AP17" s="9731"/>
      <c r="AQ17" s="9731"/>
      <c r="AR17" s="9731"/>
      <c r="AS17" s="9731"/>
      <c r="AT17" s="9731"/>
      <c r="AU17" s="9731"/>
      <c r="AV17" s="9731"/>
      <c r="AW17" s="9731"/>
      <c r="AX17" s="9731"/>
      <c r="AY17" s="9731"/>
      <c r="AZ17" s="9731"/>
      <c r="BA17" s="9731"/>
      <c r="BB17" s="9731"/>
      <c r="BC17" s="9731"/>
      <c r="BD17" s="9731"/>
      <c r="BE17" s="9731"/>
      <c r="BF17" s="9731"/>
      <c r="BG17" s="9731"/>
      <c r="BH17" s="9731"/>
      <c r="BI17" s="9731"/>
      <c r="BJ17" s="9731"/>
      <c r="BK17" s="516" t="s">
        <v>863</v>
      </c>
      <c r="BL17" s="770"/>
      <c r="CG17" s="1858">
        <v>19</v>
      </c>
    </row>
    <row customHeight="1" ht="24">
      <c r="D18" s="1865"/>
      <c r="E18" s="1891" t="s">
        <v>864</v>
      </c>
      <c r="F18" s="1877" t="s">
        <v>865</v>
      </c>
      <c r="G18" s="1870" t="s">
        <v>631</v>
      </c>
      <c r="H18" s="784"/>
      <c r="I18" s="784"/>
      <c r="J18" s="4117"/>
      <c r="K18" s="4117"/>
      <c r="L18" s="4117"/>
      <c r="M18" s="4117"/>
      <c r="N18" s="4117"/>
      <c r="O18" s="4117"/>
      <c r="P18" s="9731"/>
      <c r="Q18" s="9731"/>
      <c r="R18" s="9731"/>
      <c r="S18" s="9731"/>
      <c r="T18" s="9731"/>
      <c r="U18" s="9731"/>
      <c r="V18" s="9731"/>
      <c r="W18" s="9731"/>
      <c r="X18" s="9731"/>
      <c r="Y18" s="9731"/>
      <c r="Z18" s="9731"/>
      <c r="AA18" s="9731"/>
      <c r="AB18" s="9731"/>
      <c r="AC18" s="9731"/>
      <c r="AD18" s="9731"/>
      <c r="AE18" s="9731"/>
      <c r="AF18" s="9731"/>
      <c r="AG18" s="9731"/>
      <c r="AH18" s="9731"/>
      <c r="AI18" s="9731"/>
      <c r="AJ18" s="9731"/>
      <c r="AK18" s="9731"/>
      <c r="AL18" s="9731"/>
      <c r="AM18" s="9731"/>
      <c r="AN18" s="9731"/>
      <c r="AO18" s="9731"/>
      <c r="AP18" s="9731"/>
      <c r="AQ18" s="9731"/>
      <c r="AR18" s="9731"/>
      <c r="AS18" s="9731"/>
      <c r="AT18" s="9731"/>
      <c r="AU18" s="9731"/>
      <c r="AV18" s="9731"/>
      <c r="AW18" s="9731"/>
      <c r="AX18" s="9731"/>
      <c r="AY18" s="9731"/>
      <c r="AZ18" s="9731"/>
      <c r="BA18" s="9731"/>
      <c r="BB18" s="9731"/>
      <c r="BC18" s="9731"/>
      <c r="BD18" s="9731"/>
      <c r="BE18" s="9731"/>
      <c r="BF18" s="9731"/>
      <c r="BG18" s="9731"/>
      <c r="BH18" s="9731"/>
      <c r="BI18" s="9731"/>
      <c r="BJ18" s="9731"/>
      <c r="BK18" s="516" t="s">
        <v>866</v>
      </c>
      <c r="BL18" s="770"/>
      <c r="CG18" s="1858">
        <v>23</v>
      </c>
    </row>
    <row customHeight="1" ht="35.699999999999996">
      <c r="D19" s="1865"/>
      <c r="E19" s="1891" t="s">
        <v>867</v>
      </c>
      <c r="F19" s="1877" t="s">
        <v>868</v>
      </c>
      <c r="G19" s="1870" t="s">
        <v>631</v>
      </c>
      <c r="H19" s="784"/>
      <c r="I19" s="784"/>
      <c r="J19" s="4117"/>
      <c r="K19" s="4117"/>
      <c r="L19" s="4117"/>
      <c r="M19" s="4117"/>
      <c r="N19" s="4117"/>
      <c r="O19" s="4117"/>
      <c r="P19" s="9731"/>
      <c r="Q19" s="9731"/>
      <c r="R19" s="9731"/>
      <c r="S19" s="9731"/>
      <c r="T19" s="9731"/>
      <c r="U19" s="9731"/>
      <c r="V19" s="9731"/>
      <c r="W19" s="9731"/>
      <c r="X19" s="9731"/>
      <c r="Y19" s="9731"/>
      <c r="Z19" s="9731"/>
      <c r="AA19" s="9731"/>
      <c r="AB19" s="9731"/>
      <c r="AC19" s="9731"/>
      <c r="AD19" s="9731"/>
      <c r="AE19" s="9731"/>
      <c r="AF19" s="9731"/>
      <c r="AG19" s="9731"/>
      <c r="AH19" s="9731"/>
      <c r="AI19" s="9731"/>
      <c r="AJ19" s="9731"/>
      <c r="AK19" s="9731"/>
      <c r="AL19" s="9731"/>
      <c r="AM19" s="9731"/>
      <c r="AN19" s="9731"/>
      <c r="AO19" s="9731"/>
      <c r="AP19" s="9731"/>
      <c r="AQ19" s="9731"/>
      <c r="AR19" s="9731"/>
      <c r="AS19" s="9731"/>
      <c r="AT19" s="9731"/>
      <c r="AU19" s="9731"/>
      <c r="AV19" s="9731"/>
      <c r="AW19" s="9731"/>
      <c r="AX19" s="9731"/>
      <c r="AY19" s="9731"/>
      <c r="AZ19" s="9731"/>
      <c r="BA19" s="9731"/>
      <c r="BB19" s="9731"/>
      <c r="BC19" s="9731"/>
      <c r="BD19" s="9731"/>
      <c r="BE19" s="9731"/>
      <c r="BF19" s="9731"/>
      <c r="BG19" s="9731"/>
      <c r="BH19" s="9731"/>
      <c r="BI19" s="9731"/>
      <c r="BJ19" s="9731"/>
      <c r="BK19" s="516"/>
      <c r="BL19" s="770"/>
      <c r="CG19" s="1858">
        <v>34</v>
      </c>
    </row>
    <row customHeight="1" ht="19.95">
      <c r="D20" s="1865"/>
      <c r="E20" s="1891" t="s">
        <v>386</v>
      </c>
      <c r="F20" s="1181" t="s">
        <v>869</v>
      </c>
      <c r="G20" s="1870" t="s">
        <v>631</v>
      </c>
      <c r="H20" s="784"/>
      <c r="I20" s="784"/>
      <c r="J20" s="4117"/>
      <c r="K20" s="4117"/>
      <c r="L20" s="4117"/>
      <c r="M20" s="4117"/>
      <c r="N20" s="4117"/>
      <c r="O20" s="4117"/>
      <c r="P20" s="9731"/>
      <c r="Q20" s="9731"/>
      <c r="R20" s="9731"/>
      <c r="S20" s="9731"/>
      <c r="T20" s="9731"/>
      <c r="U20" s="9731"/>
      <c r="V20" s="9731"/>
      <c r="W20" s="9731"/>
      <c r="X20" s="9731"/>
      <c r="Y20" s="9731"/>
      <c r="Z20" s="9731"/>
      <c r="AA20" s="9731"/>
      <c r="AB20" s="9731"/>
      <c r="AC20" s="9731"/>
      <c r="AD20" s="9731"/>
      <c r="AE20" s="9731"/>
      <c r="AF20" s="9731"/>
      <c r="AG20" s="9731"/>
      <c r="AH20" s="9731"/>
      <c r="AI20" s="9731"/>
      <c r="AJ20" s="9731"/>
      <c r="AK20" s="9731"/>
      <c r="AL20" s="9731"/>
      <c r="AM20" s="9731"/>
      <c r="AN20" s="9731"/>
      <c r="AO20" s="9731"/>
      <c r="AP20" s="9731"/>
      <c r="AQ20" s="9731"/>
      <c r="AR20" s="9731"/>
      <c r="AS20" s="9731"/>
      <c r="AT20" s="9731"/>
      <c r="AU20" s="9731"/>
      <c r="AV20" s="9731"/>
      <c r="AW20" s="9731"/>
      <c r="AX20" s="9731"/>
      <c r="AY20" s="9731"/>
      <c r="AZ20" s="9731"/>
      <c r="BA20" s="9731"/>
      <c r="BB20" s="9731"/>
      <c r="BC20" s="9731"/>
      <c r="BD20" s="9731"/>
      <c r="BE20" s="9731"/>
      <c r="BF20" s="9731"/>
      <c r="BG20" s="9731"/>
      <c r="BH20" s="9731"/>
      <c r="BI20" s="9731"/>
      <c r="BJ20" s="9731"/>
      <c r="BK20" s="516" t="s">
        <v>870</v>
      </c>
      <c r="BL20" s="770"/>
      <c r="CG20" s="1858">
        <v>19</v>
      </c>
    </row>
    <row customHeight="1" ht="19.95">
      <c r="D21" s="1865"/>
      <c r="E21" s="1891" t="s">
        <v>871</v>
      </c>
      <c r="F21" s="1877" t="s">
        <v>872</v>
      </c>
      <c r="G21" s="1870" t="s">
        <v>631</v>
      </c>
      <c r="H21" s="784"/>
      <c r="I21" s="784"/>
      <c r="J21" s="4117"/>
      <c r="K21" s="4117"/>
      <c r="L21" s="4117"/>
      <c r="M21" s="4117"/>
      <c r="N21" s="4117"/>
      <c r="O21" s="4117"/>
      <c r="P21" s="9731"/>
      <c r="Q21" s="9731"/>
      <c r="R21" s="9731"/>
      <c r="S21" s="9731"/>
      <c r="T21" s="9731"/>
      <c r="U21" s="9731"/>
      <c r="V21" s="9731"/>
      <c r="W21" s="9731"/>
      <c r="X21" s="9731"/>
      <c r="Y21" s="9731"/>
      <c r="Z21" s="9731"/>
      <c r="AA21" s="9731"/>
      <c r="AB21" s="9731"/>
      <c r="AC21" s="9731"/>
      <c r="AD21" s="9731"/>
      <c r="AE21" s="9731"/>
      <c r="AF21" s="9731"/>
      <c r="AG21" s="9731"/>
      <c r="AH21" s="9731"/>
      <c r="AI21" s="9731"/>
      <c r="AJ21" s="9731"/>
      <c r="AK21" s="9731"/>
      <c r="AL21" s="9731"/>
      <c r="AM21" s="9731"/>
      <c r="AN21" s="9731"/>
      <c r="AO21" s="9731"/>
      <c r="AP21" s="9731"/>
      <c r="AQ21" s="9731"/>
      <c r="AR21" s="9731"/>
      <c r="AS21" s="9731"/>
      <c r="AT21" s="9731"/>
      <c r="AU21" s="9731"/>
      <c r="AV21" s="9731"/>
      <c r="AW21" s="9731"/>
      <c r="AX21" s="9731"/>
      <c r="AY21" s="9731"/>
      <c r="AZ21" s="9731"/>
      <c r="BA21" s="9731"/>
      <c r="BB21" s="9731"/>
      <c r="BC21" s="9731"/>
      <c r="BD21" s="9731"/>
      <c r="BE21" s="9731"/>
      <c r="BF21" s="9731"/>
      <c r="BG21" s="9731"/>
      <c r="BH21" s="9731"/>
      <c r="BI21" s="9731"/>
      <c r="BJ21" s="9731"/>
      <c r="BK21" s="516"/>
      <c r="BL21" s="770"/>
      <c r="CG21" s="1858">
        <v>19</v>
      </c>
    </row>
    <row customHeight="1" ht="19.95">
      <c r="D22" s="1865"/>
      <c r="E22" s="1891" t="s">
        <v>873</v>
      </c>
      <c r="F22" s="1877" t="s">
        <v>874</v>
      </c>
      <c r="G22" s="1870" t="s">
        <v>631</v>
      </c>
      <c r="H22" s="784"/>
      <c r="I22" s="784"/>
      <c r="J22" s="4117"/>
      <c r="K22" s="4117"/>
      <c r="L22" s="4117"/>
      <c r="M22" s="4117"/>
      <c r="N22" s="4117"/>
      <c r="O22" s="4117"/>
      <c r="P22" s="9731"/>
      <c r="Q22" s="9731"/>
      <c r="R22" s="9731"/>
      <c r="S22" s="9731"/>
      <c r="T22" s="9731"/>
      <c r="U22" s="9731"/>
      <c r="V22" s="9731"/>
      <c r="W22" s="9731"/>
      <c r="X22" s="9731"/>
      <c r="Y22" s="9731"/>
      <c r="Z22" s="9731"/>
      <c r="AA22" s="9731"/>
      <c r="AB22" s="9731"/>
      <c r="AC22" s="9731"/>
      <c r="AD22" s="9731"/>
      <c r="AE22" s="9731"/>
      <c r="AF22" s="9731"/>
      <c r="AG22" s="9731"/>
      <c r="AH22" s="9731"/>
      <c r="AI22" s="9731"/>
      <c r="AJ22" s="9731"/>
      <c r="AK22" s="9731"/>
      <c r="AL22" s="9731"/>
      <c r="AM22" s="9731"/>
      <c r="AN22" s="9731"/>
      <c r="AO22" s="9731"/>
      <c r="AP22" s="9731"/>
      <c r="AQ22" s="9731"/>
      <c r="AR22" s="9731"/>
      <c r="AS22" s="9731"/>
      <c r="AT22" s="9731"/>
      <c r="AU22" s="9731"/>
      <c r="AV22" s="9731"/>
      <c r="AW22" s="9731"/>
      <c r="AX22" s="9731"/>
      <c r="AY22" s="9731"/>
      <c r="AZ22" s="9731"/>
      <c r="BA22" s="9731"/>
      <c r="BB22" s="9731"/>
      <c r="BC22" s="9731"/>
      <c r="BD22" s="9731"/>
      <c r="BE22" s="9731"/>
      <c r="BF22" s="9731"/>
      <c r="BG22" s="9731"/>
      <c r="BH22" s="9731"/>
      <c r="BI22" s="9731"/>
      <c r="BJ22" s="9731"/>
      <c r="BK22" s="516"/>
      <c r="BL22" s="770"/>
      <c r="CG22" s="1858">
        <v>19</v>
      </c>
    </row>
    <row customHeight="1" ht="24">
      <c r="D23" s="1865"/>
      <c r="E23" s="1891" t="s">
        <v>389</v>
      </c>
      <c r="F23" s="1181" t="s">
        <v>875</v>
      </c>
      <c r="G23" s="1870" t="s">
        <v>631</v>
      </c>
      <c r="H23" s="784"/>
      <c r="I23" s="784"/>
      <c r="J23" s="4117"/>
      <c r="K23" s="4117"/>
      <c r="L23" s="4117"/>
      <c r="M23" s="4117"/>
      <c r="N23" s="4117"/>
      <c r="O23" s="4117"/>
      <c r="P23" s="9731"/>
      <c r="Q23" s="9731"/>
      <c r="R23" s="9731"/>
      <c r="S23" s="9731"/>
      <c r="T23" s="9731"/>
      <c r="U23" s="9731"/>
      <c r="V23" s="9731"/>
      <c r="W23" s="9731"/>
      <c r="X23" s="9731"/>
      <c r="Y23" s="9731"/>
      <c r="Z23" s="9731"/>
      <c r="AA23" s="9731"/>
      <c r="AB23" s="9731"/>
      <c r="AC23" s="9731"/>
      <c r="AD23" s="9731"/>
      <c r="AE23" s="9731"/>
      <c r="AF23" s="9731"/>
      <c r="AG23" s="9731"/>
      <c r="AH23" s="9731"/>
      <c r="AI23" s="9731"/>
      <c r="AJ23" s="9731"/>
      <c r="AK23" s="9731"/>
      <c r="AL23" s="9731"/>
      <c r="AM23" s="9731"/>
      <c r="AN23" s="9731"/>
      <c r="AO23" s="9731"/>
      <c r="AP23" s="9731"/>
      <c r="AQ23" s="9731"/>
      <c r="AR23" s="9731"/>
      <c r="AS23" s="9731"/>
      <c r="AT23" s="9731"/>
      <c r="AU23" s="9731"/>
      <c r="AV23" s="9731"/>
      <c r="AW23" s="9731"/>
      <c r="AX23" s="9731"/>
      <c r="AY23" s="9731"/>
      <c r="AZ23" s="9731"/>
      <c r="BA23" s="9731"/>
      <c r="BB23" s="9731"/>
      <c r="BC23" s="9731"/>
      <c r="BD23" s="9731"/>
      <c r="BE23" s="9731"/>
      <c r="BF23" s="9731"/>
      <c r="BG23" s="9731"/>
      <c r="BH23" s="9731"/>
      <c r="BI23" s="9731"/>
      <c r="BJ23" s="9731"/>
      <c r="BK23" s="516" t="s">
        <v>876</v>
      </c>
      <c r="BL23" s="770"/>
      <c r="CG23" s="1858">
        <v>23</v>
      </c>
    </row>
    <row customHeight="1" ht="19.95">
      <c r="D24" s="1865"/>
      <c r="E24" s="1891" t="s">
        <v>877</v>
      </c>
      <c r="F24" s="1877" t="s">
        <v>878</v>
      </c>
      <c r="G24" s="1870" t="s">
        <v>631</v>
      </c>
      <c r="H24" s="784"/>
      <c r="I24" s="784"/>
      <c r="J24" s="4117"/>
      <c r="K24" s="4117"/>
      <c r="L24" s="4117"/>
      <c r="M24" s="4117"/>
      <c r="N24" s="4117"/>
      <c r="O24" s="4117"/>
      <c r="P24" s="9731"/>
      <c r="Q24" s="9731"/>
      <c r="R24" s="9731"/>
      <c r="S24" s="9731"/>
      <c r="T24" s="9731"/>
      <c r="U24" s="9731"/>
      <c r="V24" s="9731"/>
      <c r="W24" s="9731"/>
      <c r="X24" s="9731"/>
      <c r="Y24" s="9731"/>
      <c r="Z24" s="9731"/>
      <c r="AA24" s="9731"/>
      <c r="AB24" s="9731"/>
      <c r="AC24" s="9731"/>
      <c r="AD24" s="9731"/>
      <c r="AE24" s="9731"/>
      <c r="AF24" s="9731"/>
      <c r="AG24" s="9731"/>
      <c r="AH24" s="9731"/>
      <c r="AI24" s="9731"/>
      <c r="AJ24" s="9731"/>
      <c r="AK24" s="9731"/>
      <c r="AL24" s="9731"/>
      <c r="AM24" s="9731"/>
      <c r="AN24" s="9731"/>
      <c r="AO24" s="9731"/>
      <c r="AP24" s="9731"/>
      <c r="AQ24" s="9731"/>
      <c r="AR24" s="9731"/>
      <c r="AS24" s="9731"/>
      <c r="AT24" s="9731"/>
      <c r="AU24" s="9731"/>
      <c r="AV24" s="9731"/>
      <c r="AW24" s="9731"/>
      <c r="AX24" s="9731"/>
      <c r="AY24" s="9731"/>
      <c r="AZ24" s="9731"/>
      <c r="BA24" s="9731"/>
      <c r="BB24" s="9731"/>
      <c r="BC24" s="9731"/>
      <c r="BD24" s="9731"/>
      <c r="BE24" s="9731"/>
      <c r="BF24" s="9731"/>
      <c r="BG24" s="9731"/>
      <c r="BH24" s="9731"/>
      <c r="BI24" s="9731"/>
      <c r="BJ24" s="9731"/>
      <c r="BK24" s="516"/>
      <c r="BL24" s="770"/>
      <c r="CG24" s="1858">
        <v>19</v>
      </c>
    </row>
    <row customHeight="1" ht="35.699999999999996">
      <c r="D25" s="1865"/>
      <c r="E25" s="1891" t="s">
        <v>879</v>
      </c>
      <c r="F25" s="1877" t="s">
        <v>880</v>
      </c>
      <c r="G25" s="1870" t="s">
        <v>631</v>
      </c>
      <c r="H25" s="784"/>
      <c r="I25" s="784"/>
      <c r="J25" s="4117"/>
      <c r="K25" s="4117"/>
      <c r="L25" s="4117"/>
      <c r="M25" s="4117"/>
      <c r="N25" s="4117"/>
      <c r="O25" s="4117"/>
      <c r="P25" s="9731"/>
      <c r="Q25" s="9731"/>
      <c r="R25" s="9731"/>
      <c r="S25" s="9731"/>
      <c r="T25" s="9731"/>
      <c r="U25" s="9731"/>
      <c r="V25" s="9731"/>
      <c r="W25" s="9731"/>
      <c r="X25" s="9731"/>
      <c r="Y25" s="9731"/>
      <c r="Z25" s="9731"/>
      <c r="AA25" s="9731"/>
      <c r="AB25" s="9731"/>
      <c r="AC25" s="9731"/>
      <c r="AD25" s="9731"/>
      <c r="AE25" s="9731"/>
      <c r="AF25" s="9731"/>
      <c r="AG25" s="9731"/>
      <c r="AH25" s="9731"/>
      <c r="AI25" s="9731"/>
      <c r="AJ25" s="9731"/>
      <c r="AK25" s="9731"/>
      <c r="AL25" s="9731"/>
      <c r="AM25" s="9731"/>
      <c r="AN25" s="9731"/>
      <c r="AO25" s="9731"/>
      <c r="AP25" s="9731"/>
      <c r="AQ25" s="9731"/>
      <c r="AR25" s="9731"/>
      <c r="AS25" s="9731"/>
      <c r="AT25" s="9731"/>
      <c r="AU25" s="9731"/>
      <c r="AV25" s="9731"/>
      <c r="AW25" s="9731"/>
      <c r="AX25" s="9731"/>
      <c r="AY25" s="9731"/>
      <c r="AZ25" s="9731"/>
      <c r="BA25" s="9731"/>
      <c r="BB25" s="9731"/>
      <c r="BC25" s="9731"/>
      <c r="BD25" s="9731"/>
      <c r="BE25" s="9731"/>
      <c r="BF25" s="9731"/>
      <c r="BG25" s="9731"/>
      <c r="BH25" s="9731"/>
      <c r="BI25" s="9731"/>
      <c r="BJ25" s="9731"/>
      <c r="BK25" s="516"/>
      <c r="BL25" s="770"/>
      <c r="CG25" s="1858">
        <v>34</v>
      </c>
    </row>
    <row customHeight="1" ht="24">
      <c r="D26" s="1865"/>
      <c r="E26" s="1891" t="s">
        <v>881</v>
      </c>
      <c r="F26" s="1181" t="s">
        <v>882</v>
      </c>
      <c r="G26" s="1870" t="s">
        <v>631</v>
      </c>
      <c r="H26" s="784"/>
      <c r="I26" s="784"/>
      <c r="J26" s="4117"/>
      <c r="K26" s="4117"/>
      <c r="L26" s="4117"/>
      <c r="M26" s="4117"/>
      <c r="N26" s="4117"/>
      <c r="O26" s="4117"/>
      <c r="P26" s="9731"/>
      <c r="Q26" s="9731"/>
      <c r="R26" s="9731"/>
      <c r="S26" s="9731"/>
      <c r="T26" s="9731"/>
      <c r="U26" s="9731"/>
      <c r="V26" s="9731"/>
      <c r="W26" s="9731"/>
      <c r="X26" s="9731"/>
      <c r="Y26" s="9731"/>
      <c r="Z26" s="9731"/>
      <c r="AA26" s="9731"/>
      <c r="AB26" s="9731"/>
      <c r="AC26" s="9731"/>
      <c r="AD26" s="9731"/>
      <c r="AE26" s="9731"/>
      <c r="AF26" s="9731"/>
      <c r="AG26" s="9731"/>
      <c r="AH26" s="9731"/>
      <c r="AI26" s="9731"/>
      <c r="AJ26" s="9731"/>
      <c r="AK26" s="9731"/>
      <c r="AL26" s="9731"/>
      <c r="AM26" s="9731"/>
      <c r="AN26" s="9731"/>
      <c r="AO26" s="9731"/>
      <c r="AP26" s="9731"/>
      <c r="AQ26" s="9731"/>
      <c r="AR26" s="9731"/>
      <c r="AS26" s="9731"/>
      <c r="AT26" s="9731"/>
      <c r="AU26" s="9731"/>
      <c r="AV26" s="9731"/>
      <c r="AW26" s="9731"/>
      <c r="AX26" s="9731"/>
      <c r="AY26" s="9731"/>
      <c r="AZ26" s="9731"/>
      <c r="BA26" s="9731"/>
      <c r="BB26" s="9731"/>
      <c r="BC26" s="9731"/>
      <c r="BD26" s="9731"/>
      <c r="BE26" s="9731"/>
      <c r="BF26" s="9731"/>
      <c r="BG26" s="9731"/>
      <c r="BH26" s="9731"/>
      <c r="BI26" s="9731"/>
      <c r="BJ26" s="9731"/>
      <c r="BK26" s="516" t="s">
        <v>883</v>
      </c>
      <c r="BL26" s="770"/>
      <c r="CG26" s="1858">
        <v>23</v>
      </c>
    </row>
    <row customHeight="1" ht="19.95">
      <c r="D27" s="1865"/>
      <c r="E27" s="1902" t="s">
        <v>884</v>
      </c>
      <c r="F27" s="1877" t="s">
        <v>885</v>
      </c>
      <c r="G27" s="1881" t="s">
        <v>631</v>
      </c>
      <c r="H27" s="1903"/>
      <c r="I27" s="1903"/>
      <c r="J27" s="4431"/>
      <c r="K27" s="4431"/>
      <c r="L27" s="4431"/>
      <c r="M27" s="4431"/>
      <c r="N27" s="4431"/>
      <c r="O27" s="4431"/>
      <c r="P27" s="10408"/>
      <c r="Q27" s="10408"/>
      <c r="R27" s="10408"/>
      <c r="S27" s="10408"/>
      <c r="T27" s="10408"/>
      <c r="U27" s="10408"/>
      <c r="V27" s="10408"/>
      <c r="W27" s="10408"/>
      <c r="X27" s="10408"/>
      <c r="Y27" s="10408"/>
      <c r="Z27" s="10408"/>
      <c r="AA27" s="10408"/>
      <c r="AB27" s="10408"/>
      <c r="AC27" s="10408"/>
      <c r="AD27" s="10408"/>
      <c r="AE27" s="10408"/>
      <c r="AF27" s="10408"/>
      <c r="AG27" s="10408"/>
      <c r="AH27" s="10408"/>
      <c r="AI27" s="10408"/>
      <c r="AJ27" s="10408"/>
      <c r="AK27" s="10408"/>
      <c r="AL27" s="10408"/>
      <c r="AM27" s="10408"/>
      <c r="AN27" s="10408"/>
      <c r="AO27" s="10408"/>
      <c r="AP27" s="10408"/>
      <c r="AQ27" s="10408"/>
      <c r="AR27" s="10408"/>
      <c r="AS27" s="10408"/>
      <c r="AT27" s="10408"/>
      <c r="AU27" s="10408"/>
      <c r="AV27" s="10408"/>
      <c r="AW27" s="10408"/>
      <c r="AX27" s="10408"/>
      <c r="AY27" s="10408"/>
      <c r="AZ27" s="10408"/>
      <c r="BA27" s="10408"/>
      <c r="BB27" s="10408"/>
      <c r="BC27" s="10408"/>
      <c r="BD27" s="10408"/>
      <c r="BE27" s="10408"/>
      <c r="BF27" s="10408"/>
      <c r="BG27" s="10408"/>
      <c r="BH27" s="10408"/>
      <c r="BI27" s="10408"/>
      <c r="BJ27" s="10408"/>
      <c r="BK27" s="516"/>
      <c r="BL27" s="770"/>
      <c r="CG27" s="1858">
        <v>19</v>
      </c>
    </row>
    <row customHeight="1" ht="19.95">
      <c r="D28" s="1865"/>
      <c r="E28" s="1902" t="s">
        <v>886</v>
      </c>
      <c r="F28" s="1877" t="s">
        <v>887</v>
      </c>
      <c r="G28" s="1881" t="s">
        <v>631</v>
      </c>
      <c r="H28" s="1903"/>
      <c r="I28" s="1903"/>
      <c r="J28" s="4431"/>
      <c r="K28" s="4431"/>
      <c r="L28" s="4431"/>
      <c r="M28" s="4431"/>
      <c r="N28" s="4431"/>
      <c r="O28" s="4431"/>
      <c r="P28" s="10408"/>
      <c r="Q28" s="10408"/>
      <c r="R28" s="10408"/>
      <c r="S28" s="10408"/>
      <c r="T28" s="10408"/>
      <c r="U28" s="10408"/>
      <c r="V28" s="10408"/>
      <c r="W28" s="10408"/>
      <c r="X28" s="10408"/>
      <c r="Y28" s="10408"/>
      <c r="Z28" s="10408"/>
      <c r="AA28" s="10408"/>
      <c r="AB28" s="10408"/>
      <c r="AC28" s="10408"/>
      <c r="AD28" s="10408"/>
      <c r="AE28" s="10408"/>
      <c r="AF28" s="10408"/>
      <c r="AG28" s="10408"/>
      <c r="AH28" s="10408"/>
      <c r="AI28" s="10408"/>
      <c r="AJ28" s="10408"/>
      <c r="AK28" s="10408"/>
      <c r="AL28" s="10408"/>
      <c r="AM28" s="10408"/>
      <c r="AN28" s="10408"/>
      <c r="AO28" s="10408"/>
      <c r="AP28" s="10408"/>
      <c r="AQ28" s="10408"/>
      <c r="AR28" s="10408"/>
      <c r="AS28" s="10408"/>
      <c r="AT28" s="10408"/>
      <c r="AU28" s="10408"/>
      <c r="AV28" s="10408"/>
      <c r="AW28" s="10408"/>
      <c r="AX28" s="10408"/>
      <c r="AY28" s="10408"/>
      <c r="AZ28" s="10408"/>
      <c r="BA28" s="10408"/>
      <c r="BB28" s="10408"/>
      <c r="BC28" s="10408"/>
      <c r="BD28" s="10408"/>
      <c r="BE28" s="10408"/>
      <c r="BF28" s="10408"/>
      <c r="BG28" s="10408"/>
      <c r="BH28" s="10408"/>
      <c r="BI28" s="10408"/>
      <c r="BJ28" s="10408"/>
      <c r="BK28" s="516"/>
      <c r="BL28" s="770"/>
      <c r="CG28" s="1858">
        <v>19</v>
      </c>
    </row>
    <row customHeight="1" ht="19.95">
      <c r="D29" s="1865"/>
      <c r="E29" s="1902" t="s">
        <v>888</v>
      </c>
      <c r="F29" s="1181" t="s">
        <v>889</v>
      </c>
      <c r="G29" s="1881" t="s">
        <v>631</v>
      </c>
      <c r="H29" s="1903"/>
      <c r="I29" s="1903"/>
      <c r="J29" s="4431"/>
      <c r="K29" s="4431"/>
      <c r="L29" s="4431"/>
      <c r="M29" s="4431"/>
      <c r="N29" s="4431"/>
      <c r="O29" s="4431"/>
      <c r="P29" s="10408"/>
      <c r="Q29" s="10408"/>
      <c r="R29" s="10408"/>
      <c r="S29" s="10408"/>
      <c r="T29" s="10408"/>
      <c r="U29" s="10408"/>
      <c r="V29" s="10408"/>
      <c r="W29" s="10408"/>
      <c r="X29" s="10408"/>
      <c r="Y29" s="10408"/>
      <c r="Z29" s="10408"/>
      <c r="AA29" s="10408"/>
      <c r="AB29" s="10408"/>
      <c r="AC29" s="10408"/>
      <c r="AD29" s="10408"/>
      <c r="AE29" s="10408"/>
      <c r="AF29" s="10408"/>
      <c r="AG29" s="10408"/>
      <c r="AH29" s="10408"/>
      <c r="AI29" s="10408"/>
      <c r="AJ29" s="10408"/>
      <c r="AK29" s="10408"/>
      <c r="AL29" s="10408"/>
      <c r="AM29" s="10408"/>
      <c r="AN29" s="10408"/>
      <c r="AO29" s="10408"/>
      <c r="AP29" s="10408"/>
      <c r="AQ29" s="10408"/>
      <c r="AR29" s="10408"/>
      <c r="AS29" s="10408"/>
      <c r="AT29" s="10408"/>
      <c r="AU29" s="10408"/>
      <c r="AV29" s="10408"/>
      <c r="AW29" s="10408"/>
      <c r="AX29" s="10408"/>
      <c r="AY29" s="10408"/>
      <c r="AZ29" s="10408"/>
      <c r="BA29" s="10408"/>
      <c r="BB29" s="10408"/>
      <c r="BC29" s="10408"/>
      <c r="BD29" s="10408"/>
      <c r="BE29" s="10408"/>
      <c r="BF29" s="10408"/>
      <c r="BG29" s="10408"/>
      <c r="BH29" s="10408"/>
      <c r="BI29" s="10408"/>
      <c r="BJ29" s="10408"/>
      <c r="BK29" s="516"/>
      <c r="BL29" s="770"/>
      <c r="CG29" s="1858">
        <v>19</v>
      </c>
    </row>
    <row customHeight="1" ht="19.95">
      <c r="D30" s="1865"/>
      <c r="E30" s="1902" t="s">
        <v>890</v>
      </c>
      <c r="F30" s="1181" t="s">
        <v>891</v>
      </c>
      <c r="G30" s="1881" t="s">
        <v>631</v>
      </c>
      <c r="H30" s="1903"/>
      <c r="I30" s="1903"/>
      <c r="J30" s="4431"/>
      <c r="K30" s="4431"/>
      <c r="L30" s="4431"/>
      <c r="M30" s="4431"/>
      <c r="N30" s="4431"/>
      <c r="O30" s="4431"/>
      <c r="P30" s="10408"/>
      <c r="Q30" s="10408"/>
      <c r="R30" s="10408"/>
      <c r="S30" s="10408"/>
      <c r="T30" s="10408"/>
      <c r="U30" s="10408"/>
      <c r="V30" s="10408"/>
      <c r="W30" s="10408"/>
      <c r="X30" s="10408"/>
      <c r="Y30" s="10408"/>
      <c r="Z30" s="10408"/>
      <c r="AA30" s="10408"/>
      <c r="AB30" s="10408"/>
      <c r="AC30" s="10408"/>
      <c r="AD30" s="10408"/>
      <c r="AE30" s="10408"/>
      <c r="AF30" s="10408"/>
      <c r="AG30" s="10408"/>
      <c r="AH30" s="10408"/>
      <c r="AI30" s="10408"/>
      <c r="AJ30" s="10408"/>
      <c r="AK30" s="10408"/>
      <c r="AL30" s="10408"/>
      <c r="AM30" s="10408"/>
      <c r="AN30" s="10408"/>
      <c r="AO30" s="10408"/>
      <c r="AP30" s="10408"/>
      <c r="AQ30" s="10408"/>
      <c r="AR30" s="10408"/>
      <c r="AS30" s="10408"/>
      <c r="AT30" s="10408"/>
      <c r="AU30" s="10408"/>
      <c r="AV30" s="10408"/>
      <c r="AW30" s="10408"/>
      <c r="AX30" s="10408"/>
      <c r="AY30" s="10408"/>
      <c r="AZ30" s="10408"/>
      <c r="BA30" s="10408"/>
      <c r="BB30" s="10408"/>
      <c r="BC30" s="10408"/>
      <c r="BD30" s="10408"/>
      <c r="BE30" s="10408"/>
      <c r="BF30" s="10408"/>
      <c r="BG30" s="10408"/>
      <c r="BH30" s="10408"/>
      <c r="BI30" s="10408"/>
      <c r="BJ30" s="10408"/>
      <c r="BK30" s="516"/>
      <c r="BL30" s="770"/>
      <c r="CG30" s="1858">
        <v>19</v>
      </c>
    </row>
    <row customHeight="1" ht="19.95">
      <c r="D31" s="1865"/>
      <c r="E31" s="1902" t="s">
        <v>892</v>
      </c>
      <c r="F31" s="1181" t="s">
        <v>893</v>
      </c>
      <c r="G31" s="1881" t="s">
        <v>631</v>
      </c>
      <c r="H31" s="1903"/>
      <c r="I31" s="1903"/>
      <c r="J31" s="4431"/>
      <c r="K31" s="4431"/>
      <c r="L31" s="4431"/>
      <c r="M31" s="4431"/>
      <c r="N31" s="4431"/>
      <c r="O31" s="4431"/>
      <c r="P31" s="10408"/>
      <c r="Q31" s="10408"/>
      <c r="R31" s="10408"/>
      <c r="S31" s="10408"/>
      <c r="T31" s="10408"/>
      <c r="U31" s="10408"/>
      <c r="V31" s="10408"/>
      <c r="W31" s="10408"/>
      <c r="X31" s="10408"/>
      <c r="Y31" s="10408"/>
      <c r="Z31" s="10408"/>
      <c r="AA31" s="10408"/>
      <c r="AB31" s="10408"/>
      <c r="AC31" s="10408"/>
      <c r="AD31" s="10408"/>
      <c r="AE31" s="10408"/>
      <c r="AF31" s="10408"/>
      <c r="AG31" s="10408"/>
      <c r="AH31" s="10408"/>
      <c r="AI31" s="10408"/>
      <c r="AJ31" s="10408"/>
      <c r="AK31" s="10408"/>
      <c r="AL31" s="10408"/>
      <c r="AM31" s="10408"/>
      <c r="AN31" s="10408"/>
      <c r="AO31" s="10408"/>
      <c r="AP31" s="10408"/>
      <c r="AQ31" s="10408"/>
      <c r="AR31" s="10408"/>
      <c r="AS31" s="10408"/>
      <c r="AT31" s="10408"/>
      <c r="AU31" s="10408"/>
      <c r="AV31" s="10408"/>
      <c r="AW31" s="10408"/>
      <c r="AX31" s="10408"/>
      <c r="AY31" s="10408"/>
      <c r="AZ31" s="10408"/>
      <c r="BA31" s="10408"/>
      <c r="BB31" s="10408"/>
      <c r="BC31" s="10408"/>
      <c r="BD31" s="10408"/>
      <c r="BE31" s="10408"/>
      <c r="BF31" s="10408"/>
      <c r="BG31" s="10408"/>
      <c r="BH31" s="10408"/>
      <c r="BI31" s="10408"/>
      <c r="BJ31" s="10408"/>
      <c r="BK31" s="516"/>
      <c r="BL31" s="770"/>
      <c r="CG31" s="1858">
        <v>19</v>
      </c>
    </row>
    <row s="12330" customFormat="1" customHeight="1" ht="35.699999999999996">
      <c r="A32" s="1214"/>
      <c r="C32" s="1863"/>
      <c r="D32" s="1865"/>
      <c r="E32" s="1902" t="s">
        <v>894</v>
      </c>
      <c r="F32" s="1181" t="s">
        <v>895</v>
      </c>
      <c r="G32" s="1871" t="s">
        <v>631</v>
      </c>
      <c r="H32" s="806">
        <f>SUM(H33:H34)</f>
        <v>0</v>
      </c>
      <c r="I32" s="806">
        <f>SUM(I33:I34)</f>
        <v>0</v>
      </c>
      <c r="J32" s="4159">
        <f>SUM(J33:J34)</f>
        <v>0</v>
      </c>
      <c r="K32" s="4159">
        <f>SUM(K33:K34)</f>
        <v>0</v>
      </c>
      <c r="L32" s="4159">
        <f>SUM(L33:L34)</f>
        <v>0</v>
      </c>
      <c r="M32" s="4159">
        <f>SUM(M33:M34)</f>
        <v>0</v>
      </c>
      <c r="N32" s="4159">
        <f>SUM(N33:N34)</f>
        <v>0</v>
      </c>
      <c r="O32" s="4159">
        <f>SUM(O33:O34)</f>
        <v>0</v>
      </c>
      <c r="P32" s="9828">
        <f>SUM(P33:P34)</f>
        <v>0</v>
      </c>
      <c r="Q32" s="9828">
        <f>SUM(Q33:Q34)</f>
        <v>0</v>
      </c>
      <c r="R32" s="9828">
        <f>SUM(R33:R34)</f>
        <v>0</v>
      </c>
      <c r="S32" s="9828">
        <f>SUM(S33:S34)</f>
        <v>0</v>
      </c>
      <c r="T32" s="9828">
        <f>SUM(T33:T34)</f>
        <v>0</v>
      </c>
      <c r="U32" s="9828">
        <f>SUM(U33:U34)</f>
        <v>0</v>
      </c>
      <c r="V32" s="9828">
        <f>SUM(V33:V34)</f>
        <v>0</v>
      </c>
      <c r="W32" s="9828">
        <f>SUM(W33:W34)</f>
        <v>0</v>
      </c>
      <c r="X32" s="9828">
        <f>SUM(X33:X34)</f>
        <v>0</v>
      </c>
      <c r="Y32" s="9828">
        <f>SUM(Y33:Y34)</f>
        <v>0</v>
      </c>
      <c r="Z32" s="9828">
        <f>SUM(Z33:Z34)</f>
        <v>0</v>
      </c>
      <c r="AA32" s="9828">
        <f>SUM(AA33:AA34)</f>
        <v>0</v>
      </c>
      <c r="AB32" s="9828">
        <f>SUM(AB33:AB34)</f>
        <v>0</v>
      </c>
      <c r="AC32" s="9828">
        <f>SUM(AC33:AC34)</f>
        <v>0</v>
      </c>
      <c r="AD32" s="9828">
        <f>SUM(AD33:AD34)</f>
        <v>0</v>
      </c>
      <c r="AE32" s="9828">
        <f>SUM(AE33:AE34)</f>
        <v>0</v>
      </c>
      <c r="AF32" s="9828">
        <f>SUM(AF33:AF34)</f>
        <v>0</v>
      </c>
      <c r="AG32" s="9828">
        <f>SUM(AG33:AG34)</f>
        <v>0</v>
      </c>
      <c r="AH32" s="9828">
        <f>SUM(AH33:AH34)</f>
        <v>0</v>
      </c>
      <c r="AI32" s="9828">
        <f>SUM(AI33:AI34)</f>
        <v>0</v>
      </c>
      <c r="AJ32" s="9828">
        <f>SUM(AJ33:AJ34)</f>
        <v>0</v>
      </c>
      <c r="AK32" s="9828">
        <f>SUM(AK33:AK34)</f>
        <v>0</v>
      </c>
      <c r="AL32" s="9828">
        <f>SUM(AL33:AL34)</f>
        <v>0</v>
      </c>
      <c r="AM32" s="9828">
        <f>SUM(AM33:AM34)</f>
        <v>0</v>
      </c>
      <c r="AN32" s="9828">
        <f>SUM(AN33:AN34)</f>
        <v>0</v>
      </c>
      <c r="AO32" s="9828">
        <f>SUM(AO33:AO34)</f>
        <v>0</v>
      </c>
      <c r="AP32" s="9828">
        <f>SUM(AP33:AP34)</f>
        <v>0</v>
      </c>
      <c r="AQ32" s="9828">
        <f>SUM(AQ33:AQ34)</f>
        <v>0</v>
      </c>
      <c r="AR32" s="9828">
        <f>SUM(AR33:AR34)</f>
        <v>0</v>
      </c>
      <c r="AS32" s="9828">
        <f>SUM(AS33:AS34)</f>
        <v>0</v>
      </c>
      <c r="AT32" s="9828">
        <f>SUM(AT33:AT34)</f>
        <v>0</v>
      </c>
      <c r="AU32" s="9828">
        <f>SUM(AU33:AU34)</f>
        <v>0</v>
      </c>
      <c r="AV32" s="9828">
        <f>SUM(AV33:AV34)</f>
        <v>0</v>
      </c>
      <c r="AW32" s="9828">
        <f>SUM(AW33:AW34)</f>
        <v>0</v>
      </c>
      <c r="AX32" s="9828">
        <f>SUM(AX33:AX34)</f>
        <v>0</v>
      </c>
      <c r="AY32" s="9828">
        <f>SUM(AY33:AY34)</f>
        <v>0</v>
      </c>
      <c r="AZ32" s="9828">
        <f>SUM(AZ33:AZ34)</f>
        <v>0</v>
      </c>
      <c r="BA32" s="9828">
        <f>SUM(BA33:BA34)</f>
        <v>0</v>
      </c>
      <c r="BB32" s="9828">
        <f>SUM(BB33:BB34)</f>
        <v>0</v>
      </c>
      <c r="BC32" s="9828">
        <f>SUM(BC33:BC34)</f>
        <v>0</v>
      </c>
      <c r="BD32" s="9828">
        <f>SUM(BD33:BD34)</f>
        <v>0</v>
      </c>
      <c r="BE32" s="9828">
        <f>SUM(BE33:BE34)</f>
        <v>0</v>
      </c>
      <c r="BF32" s="9828">
        <f>SUM(BF33:BF34)</f>
        <v>0</v>
      </c>
      <c r="BG32" s="9828">
        <f>SUM(BG33:BG34)</f>
        <v>0</v>
      </c>
      <c r="BH32" s="9828">
        <f>SUM(BH33:BH34)</f>
        <v>0</v>
      </c>
      <c r="BI32" s="9828">
        <f>SUM(BI33:BI34)</f>
        <v>0</v>
      </c>
      <c r="BJ32" s="9828">
        <f>SUM(BJ33:BJ34)</f>
        <v>0</v>
      </c>
      <c r="BK32" s="516" t="s">
        <v>896</v>
      </c>
      <c r="BL32" s="770"/>
      <c r="BM32" s="1863"/>
      <c r="BN32" s="1863"/>
      <c r="BS32" s="1863"/>
      <c r="BV32" s="771"/>
      <c r="CB32" s="1859"/>
      <c r="CC32" s="1859"/>
      <c r="CD32" s="1859"/>
      <c r="CE32" s="1859"/>
      <c r="CF32" s="1859"/>
      <c r="CG32" s="1387">
        <v>34</v>
      </c>
    </row>
    <row s="12331" customFormat="1" customHeight="1" ht="1.05">
      <c r="A33" s="1394"/>
      <c r="D33" s="775"/>
      <c r="E33" s="1029" t="str">
        <f>E32&amp;".0"</f>
        <v>2.8.0</v>
      </c>
      <c r="F33" s="1218"/>
      <c r="G33" s="778"/>
      <c r="H33" s="1219"/>
      <c r="I33" s="1219"/>
      <c r="J33" s="4162"/>
      <c r="K33" s="4162"/>
      <c r="L33" s="4162"/>
      <c r="M33" s="4162"/>
      <c r="N33" s="4162"/>
      <c r="O33" s="4162"/>
      <c r="P33" s="9832"/>
      <c r="Q33" s="9832"/>
      <c r="R33" s="9832"/>
      <c r="S33" s="9832"/>
      <c r="T33" s="9832"/>
      <c r="U33" s="9832"/>
      <c r="V33" s="9832"/>
      <c r="W33" s="9832"/>
      <c r="X33" s="9832"/>
      <c r="Y33" s="9832"/>
      <c r="Z33" s="9832"/>
      <c r="AA33" s="9832"/>
      <c r="AB33" s="9832"/>
      <c r="AC33" s="9832"/>
      <c r="AD33" s="9832"/>
      <c r="AE33" s="9832"/>
      <c r="AF33" s="9832"/>
      <c r="AG33" s="9832"/>
      <c r="AH33" s="9832"/>
      <c r="AI33" s="9832"/>
      <c r="AJ33" s="9832"/>
      <c r="AK33" s="9832"/>
      <c r="AL33" s="9832"/>
      <c r="AM33" s="9832"/>
      <c r="AN33" s="9832"/>
      <c r="AO33" s="9832"/>
      <c r="AP33" s="9832"/>
      <c r="AQ33" s="9832"/>
      <c r="AR33" s="9832"/>
      <c r="AS33" s="9832"/>
      <c r="AT33" s="9832"/>
      <c r="AU33" s="9832"/>
      <c r="AV33" s="9832"/>
      <c r="AW33" s="9832"/>
      <c r="AX33" s="9832"/>
      <c r="AY33" s="9832"/>
      <c r="AZ33" s="9832"/>
      <c r="BA33" s="9832"/>
      <c r="BB33" s="9832"/>
      <c r="BC33" s="9832"/>
      <c r="BD33" s="9832"/>
      <c r="BE33" s="9832"/>
      <c r="BF33" s="9832"/>
      <c r="BG33" s="9832"/>
      <c r="BH33" s="9832"/>
      <c r="BI33" s="9832"/>
      <c r="BJ33" s="9832"/>
      <c r="BK33" s="1220"/>
      <c r="CG33" s="1863">
        <v>1</v>
      </c>
    </row>
    <row s="12330" customFormat="1" customHeight="1" ht="19.95">
      <c r="A34" s="1214"/>
      <c r="C34" s="1863"/>
      <c r="D34" s="1860"/>
      <c r="E34" s="797"/>
      <c r="F34" s="1893" t="s">
        <v>677</v>
      </c>
      <c r="G34" s="799"/>
      <c r="H34" s="800"/>
      <c r="I34" s="800"/>
      <c r="J34" s="4434"/>
      <c r="K34" s="4435"/>
      <c r="L34" s="4436"/>
      <c r="M34" s="4437"/>
      <c r="N34" s="4438"/>
      <c r="O34" s="4439"/>
      <c r="P34" s="10417"/>
      <c r="Q34" s="10418"/>
      <c r="R34" s="10419"/>
      <c r="S34" s="10420"/>
      <c r="T34" s="10421"/>
      <c r="U34" s="10422"/>
      <c r="V34" s="10423"/>
      <c r="W34" s="10424"/>
      <c r="X34" s="10425"/>
      <c r="Y34" s="10426"/>
      <c r="Z34" s="10427"/>
      <c r="AA34" s="10428"/>
      <c r="AB34" s="10429"/>
      <c r="AC34" s="10430"/>
      <c r="AD34" s="10431"/>
      <c r="AE34" s="10432"/>
      <c r="AF34" s="10433"/>
      <c r="AG34" s="10434"/>
      <c r="AH34" s="10435"/>
      <c r="AI34" s="10436"/>
      <c r="AJ34" s="10437"/>
      <c r="AK34" s="10438"/>
      <c r="AL34" s="10439"/>
      <c r="AM34" s="10440"/>
      <c r="AN34" s="10441"/>
      <c r="AO34" s="10442"/>
      <c r="AP34" s="10443"/>
      <c r="AQ34" s="10444"/>
      <c r="AR34" s="10445"/>
      <c r="AS34" s="10446"/>
      <c r="AT34" s="10447"/>
      <c r="AU34" s="10448"/>
      <c r="AV34" s="10449"/>
      <c r="AW34" s="10450"/>
      <c r="AX34" s="10451"/>
      <c r="AY34" s="10452"/>
      <c r="AZ34" s="10453"/>
      <c r="BA34" s="10454"/>
      <c r="BB34" s="10455"/>
      <c r="BC34" s="10456"/>
      <c r="BD34" s="10457"/>
      <c r="BE34" s="10458"/>
      <c r="BF34" s="10459"/>
      <c r="BG34" s="10460"/>
      <c r="BH34" s="10461"/>
      <c r="BI34" s="10462"/>
      <c r="BJ34" s="10463"/>
      <c r="BK34" s="528" t="s">
        <v>897</v>
      </c>
      <c r="BL34" s="770"/>
      <c r="BM34" s="1863"/>
      <c r="BN34" s="1863"/>
      <c r="BS34" s="1863"/>
      <c r="BV34" s="771"/>
      <c r="CB34" s="1859"/>
      <c r="CC34" s="1859"/>
      <c r="CD34" s="1859"/>
      <c r="CE34" s="1859"/>
      <c r="CF34" s="1859"/>
      <c r="CG34" s="1387">
        <v>19</v>
      </c>
    </row>
    <row customHeight="1" ht="60">
      <c r="D35" s="1865"/>
      <c r="E35" s="1902" t="s">
        <v>898</v>
      </c>
      <c r="F35" s="1181" t="s">
        <v>899</v>
      </c>
      <c r="G35" s="1881" t="s">
        <v>631</v>
      </c>
      <c r="H35" s="1903"/>
      <c r="I35" s="1903"/>
      <c r="J35" s="4431"/>
      <c r="K35" s="4431"/>
      <c r="L35" s="4431"/>
      <c r="M35" s="4431"/>
      <c r="N35" s="4431"/>
      <c r="O35" s="4431"/>
      <c r="P35" s="10408"/>
      <c r="Q35" s="10408"/>
      <c r="R35" s="10408"/>
      <c r="S35" s="10408"/>
      <c r="T35" s="10408"/>
      <c r="U35" s="10408"/>
      <c r="V35" s="10408"/>
      <c r="W35" s="10408"/>
      <c r="X35" s="10408"/>
      <c r="Y35" s="10408"/>
      <c r="Z35" s="10408"/>
      <c r="AA35" s="10408"/>
      <c r="AB35" s="10408"/>
      <c r="AC35" s="10408"/>
      <c r="AD35" s="10408"/>
      <c r="AE35" s="10408"/>
      <c r="AF35" s="10408"/>
      <c r="AG35" s="10408"/>
      <c r="AH35" s="10408"/>
      <c r="AI35" s="10408"/>
      <c r="AJ35" s="10408"/>
      <c r="AK35" s="10408"/>
      <c r="AL35" s="10408"/>
      <c r="AM35" s="10408"/>
      <c r="AN35" s="10408"/>
      <c r="AO35" s="10408"/>
      <c r="AP35" s="10408"/>
      <c r="AQ35" s="10408"/>
      <c r="AR35" s="10408"/>
      <c r="AS35" s="10408"/>
      <c r="AT35" s="10408"/>
      <c r="AU35" s="10408"/>
      <c r="AV35" s="10408"/>
      <c r="AW35" s="10408"/>
      <c r="AX35" s="10408"/>
      <c r="AY35" s="10408"/>
      <c r="AZ35" s="10408"/>
      <c r="BA35" s="10408"/>
      <c r="BB35" s="10408"/>
      <c r="BC35" s="10408"/>
      <c r="BD35" s="10408"/>
      <c r="BE35" s="10408"/>
      <c r="BF35" s="10408"/>
      <c r="BG35" s="10408"/>
      <c r="BH35" s="10408"/>
      <c r="BI35" s="10408"/>
      <c r="BJ35" s="10408"/>
      <c r="BK35" s="516" t="s">
        <v>900</v>
      </c>
      <c r="BL35" s="770"/>
      <c r="CG35" s="1858">
        <v>57</v>
      </c>
    </row>
    <row s="12330" customFormat="1" customHeight="1" ht="24">
      <c r="A36" s="1216" t="s">
        <v>678</v>
      </c>
      <c r="C36" s="1863"/>
      <c r="D36" s="1865"/>
      <c r="E36" s="1891" t="s">
        <v>89</v>
      </c>
      <c r="F36" s="934" t="s">
        <v>901</v>
      </c>
      <c r="G36" s="1870" t="s">
        <v>631</v>
      </c>
      <c r="H36" s="784"/>
      <c r="I36" s="784"/>
      <c r="J36" s="4117"/>
      <c r="K36" s="4117"/>
      <c r="L36" s="4117"/>
      <c r="M36" s="4117"/>
      <c r="N36" s="4117"/>
      <c r="O36" s="4117"/>
      <c r="P36" s="9731"/>
      <c r="Q36" s="9731"/>
      <c r="R36" s="9731"/>
      <c r="S36" s="9731"/>
      <c r="T36" s="9731"/>
      <c r="U36" s="9731"/>
      <c r="V36" s="9731"/>
      <c r="W36" s="9731"/>
      <c r="X36" s="9731"/>
      <c r="Y36" s="9731"/>
      <c r="Z36" s="9731"/>
      <c r="AA36" s="9731"/>
      <c r="AB36" s="9731"/>
      <c r="AC36" s="9731"/>
      <c r="AD36" s="9731"/>
      <c r="AE36" s="9731"/>
      <c r="AF36" s="9731"/>
      <c r="AG36" s="9731"/>
      <c r="AH36" s="9731"/>
      <c r="AI36" s="9731"/>
      <c r="AJ36" s="9731"/>
      <c r="AK36" s="9731"/>
      <c r="AL36" s="9731"/>
      <c r="AM36" s="9731"/>
      <c r="AN36" s="9731"/>
      <c r="AO36" s="9731"/>
      <c r="AP36" s="9731"/>
      <c r="AQ36" s="9731"/>
      <c r="AR36" s="9731"/>
      <c r="AS36" s="9731"/>
      <c r="AT36" s="9731"/>
      <c r="AU36" s="9731"/>
      <c r="AV36" s="9731"/>
      <c r="AW36" s="9731"/>
      <c r="AX36" s="9731"/>
      <c r="AY36" s="9731"/>
      <c r="AZ36" s="9731"/>
      <c r="BA36" s="9731"/>
      <c r="BB36" s="9731"/>
      <c r="BC36" s="9731"/>
      <c r="BD36" s="9731"/>
      <c r="BE36" s="9731"/>
      <c r="BF36" s="9731"/>
      <c r="BG36" s="9731"/>
      <c r="BH36" s="9731"/>
      <c r="BI36" s="9731"/>
      <c r="BJ36" s="9731"/>
      <c r="BK36" s="516" t="s">
        <v>902</v>
      </c>
      <c r="BL36" s="770"/>
      <c r="BM36" s="1863"/>
      <c r="BN36" s="1863"/>
      <c r="BS36" s="1863"/>
      <c r="BV36" s="771"/>
      <c r="CB36" s="1859"/>
      <c r="CC36" s="1859"/>
      <c r="CD36" s="1859"/>
      <c r="CE36" s="1859"/>
      <c r="CF36" s="1859"/>
      <c r="CG36" s="1387">
        <v>23</v>
      </c>
    </row>
    <row s="12330" customFormat="1" customHeight="1" ht="35.699999999999996">
      <c r="A37" s="1216"/>
      <c r="C37" s="1863"/>
      <c r="D37" s="1865"/>
      <c r="E37" s="1891" t="s">
        <v>403</v>
      </c>
      <c r="F37" s="1181" t="s">
        <v>903</v>
      </c>
      <c r="G37" s="1881"/>
      <c r="H37" s="784"/>
      <c r="I37" s="784"/>
      <c r="J37" s="4117"/>
      <c r="K37" s="4117"/>
      <c r="L37" s="4117"/>
      <c r="M37" s="4117"/>
      <c r="N37" s="4117"/>
      <c r="O37" s="4117"/>
      <c r="P37" s="9731"/>
      <c r="Q37" s="9731"/>
      <c r="R37" s="9731"/>
      <c r="S37" s="9731"/>
      <c r="T37" s="9731"/>
      <c r="U37" s="9731"/>
      <c r="V37" s="9731"/>
      <c r="W37" s="9731"/>
      <c r="X37" s="9731"/>
      <c r="Y37" s="9731"/>
      <c r="Z37" s="9731"/>
      <c r="AA37" s="9731"/>
      <c r="AB37" s="9731"/>
      <c r="AC37" s="9731"/>
      <c r="AD37" s="9731"/>
      <c r="AE37" s="9731"/>
      <c r="AF37" s="9731"/>
      <c r="AG37" s="9731"/>
      <c r="AH37" s="9731"/>
      <c r="AI37" s="9731"/>
      <c r="AJ37" s="9731"/>
      <c r="AK37" s="9731"/>
      <c r="AL37" s="9731"/>
      <c r="AM37" s="9731"/>
      <c r="AN37" s="9731"/>
      <c r="AO37" s="9731"/>
      <c r="AP37" s="9731"/>
      <c r="AQ37" s="9731"/>
      <c r="AR37" s="9731"/>
      <c r="AS37" s="9731"/>
      <c r="AT37" s="9731"/>
      <c r="AU37" s="9731"/>
      <c r="AV37" s="9731"/>
      <c r="AW37" s="9731"/>
      <c r="AX37" s="9731"/>
      <c r="AY37" s="9731"/>
      <c r="AZ37" s="9731"/>
      <c r="BA37" s="9731"/>
      <c r="BB37" s="9731"/>
      <c r="BC37" s="9731"/>
      <c r="BD37" s="9731"/>
      <c r="BE37" s="9731"/>
      <c r="BF37" s="9731"/>
      <c r="BG37" s="9731"/>
      <c r="BH37" s="9731"/>
      <c r="BI37" s="9731"/>
      <c r="BJ37" s="9731"/>
      <c r="BK37" s="516"/>
      <c r="BL37" s="770"/>
      <c r="BM37" s="1863"/>
      <c r="BN37" s="1863"/>
      <c r="BS37" s="1863"/>
      <c r="BV37" s="771"/>
      <c r="CB37" s="1859"/>
      <c r="CC37" s="1859"/>
      <c r="CD37" s="1859"/>
      <c r="CE37" s="1859"/>
      <c r="CF37" s="1859"/>
      <c r="CG37" s="1387">
        <v>34</v>
      </c>
    </row>
    <row s="12330" customFormat="1" customHeight="1" ht="19.95">
      <c r="A38" s="1214"/>
      <c r="C38" s="1863"/>
      <c r="D38" s="802"/>
      <c r="E38" s="1891" t="s">
        <v>90</v>
      </c>
      <c r="F38" s="934" t="s">
        <v>904</v>
      </c>
      <c r="G38" s="1870" t="s">
        <v>631</v>
      </c>
      <c r="H38" s="784"/>
      <c r="I38" s="784"/>
      <c r="J38" s="4117"/>
      <c r="K38" s="4117"/>
      <c r="L38" s="4117"/>
      <c r="M38" s="4117"/>
      <c r="N38" s="4117"/>
      <c r="O38" s="4117"/>
      <c r="P38" s="9731"/>
      <c r="Q38" s="9731"/>
      <c r="R38" s="9731"/>
      <c r="S38" s="9731"/>
      <c r="T38" s="9731"/>
      <c r="U38" s="9731"/>
      <c r="V38" s="9731"/>
      <c r="W38" s="9731"/>
      <c r="X38" s="9731"/>
      <c r="Y38" s="9731"/>
      <c r="Z38" s="9731"/>
      <c r="AA38" s="9731"/>
      <c r="AB38" s="9731"/>
      <c r="AC38" s="9731"/>
      <c r="AD38" s="9731"/>
      <c r="AE38" s="9731"/>
      <c r="AF38" s="9731"/>
      <c r="AG38" s="9731"/>
      <c r="AH38" s="9731"/>
      <c r="AI38" s="9731"/>
      <c r="AJ38" s="9731"/>
      <c r="AK38" s="9731"/>
      <c r="AL38" s="9731"/>
      <c r="AM38" s="9731"/>
      <c r="AN38" s="9731"/>
      <c r="AO38" s="9731"/>
      <c r="AP38" s="9731"/>
      <c r="AQ38" s="9731"/>
      <c r="AR38" s="9731"/>
      <c r="AS38" s="9731"/>
      <c r="AT38" s="9731"/>
      <c r="AU38" s="9731"/>
      <c r="AV38" s="9731"/>
      <c r="AW38" s="9731"/>
      <c r="AX38" s="9731"/>
      <c r="AY38" s="9731"/>
      <c r="AZ38" s="9731"/>
      <c r="BA38" s="9731"/>
      <c r="BB38" s="9731"/>
      <c r="BC38" s="9731"/>
      <c r="BD38" s="9731"/>
      <c r="BE38" s="9731"/>
      <c r="BF38" s="9731"/>
      <c r="BG38" s="9731"/>
      <c r="BH38" s="9731"/>
      <c r="BI38" s="9731"/>
      <c r="BJ38" s="9731"/>
      <c r="BK38" s="516" t="s">
        <v>905</v>
      </c>
      <c r="BL38" s="770"/>
      <c r="BM38" s="1863"/>
      <c r="BN38" s="1863"/>
      <c r="BS38" s="1863"/>
      <c r="BV38" s="771"/>
      <c r="CB38" s="1859"/>
      <c r="CC38" s="1859"/>
      <c r="CD38" s="1859"/>
      <c r="CE38" s="1859"/>
      <c r="CF38" s="1859"/>
      <c r="CG38" s="1387">
        <v>19</v>
      </c>
    </row>
    <row s="12330" customFormat="1" customHeight="1" ht="24">
      <c r="A39" s="1214"/>
      <c r="C39" s="1863"/>
      <c r="D39" s="802"/>
      <c r="E39" s="1891" t="s">
        <v>906</v>
      </c>
      <c r="F39" s="1181" t="s">
        <v>907</v>
      </c>
      <c r="G39" s="1881" t="s">
        <v>631</v>
      </c>
      <c r="H39" s="784"/>
      <c r="I39" s="784"/>
      <c r="J39" s="4117"/>
      <c r="K39" s="4117"/>
      <c r="L39" s="4117"/>
      <c r="M39" s="4117"/>
      <c r="N39" s="4117"/>
      <c r="O39" s="4117"/>
      <c r="P39" s="9731"/>
      <c r="Q39" s="9731"/>
      <c r="R39" s="9731"/>
      <c r="S39" s="9731"/>
      <c r="T39" s="9731"/>
      <c r="U39" s="9731"/>
      <c r="V39" s="9731"/>
      <c r="W39" s="9731"/>
      <c r="X39" s="9731"/>
      <c r="Y39" s="9731"/>
      <c r="Z39" s="9731"/>
      <c r="AA39" s="9731"/>
      <c r="AB39" s="9731"/>
      <c r="AC39" s="9731"/>
      <c r="AD39" s="9731"/>
      <c r="AE39" s="9731"/>
      <c r="AF39" s="9731"/>
      <c r="AG39" s="9731"/>
      <c r="AH39" s="9731"/>
      <c r="AI39" s="9731"/>
      <c r="AJ39" s="9731"/>
      <c r="AK39" s="9731"/>
      <c r="AL39" s="9731"/>
      <c r="AM39" s="9731"/>
      <c r="AN39" s="9731"/>
      <c r="AO39" s="9731"/>
      <c r="AP39" s="9731"/>
      <c r="AQ39" s="9731"/>
      <c r="AR39" s="9731"/>
      <c r="AS39" s="9731"/>
      <c r="AT39" s="9731"/>
      <c r="AU39" s="9731"/>
      <c r="AV39" s="9731"/>
      <c r="AW39" s="9731"/>
      <c r="AX39" s="9731"/>
      <c r="AY39" s="9731"/>
      <c r="AZ39" s="9731"/>
      <c r="BA39" s="9731"/>
      <c r="BB39" s="9731"/>
      <c r="BC39" s="9731"/>
      <c r="BD39" s="9731"/>
      <c r="BE39" s="9731"/>
      <c r="BF39" s="9731"/>
      <c r="BG39" s="9731"/>
      <c r="BH39" s="9731"/>
      <c r="BI39" s="9731"/>
      <c r="BJ39" s="9731"/>
      <c r="BK39" s="516" t="s">
        <v>908</v>
      </c>
      <c r="BL39" s="770"/>
      <c r="BM39" s="1863"/>
      <c r="BN39" s="1863"/>
      <c r="BS39" s="1863"/>
      <c r="BV39" s="771"/>
      <c r="CB39" s="1859"/>
      <c r="CC39" s="1859"/>
      <c r="CD39" s="1859"/>
      <c r="CE39" s="1859"/>
      <c r="CF39" s="1859"/>
      <c r="CG39" s="1387">
        <v>23</v>
      </c>
    </row>
    <row s="12330" customFormat="1" customHeight="1" ht="24">
      <c r="A40" s="1214"/>
      <c r="C40" s="1863"/>
      <c r="D40" s="1865"/>
      <c r="E40" s="1891" t="s">
        <v>909</v>
      </c>
      <c r="F40" s="1877" t="s">
        <v>910</v>
      </c>
      <c r="G40" s="1870" t="s">
        <v>631</v>
      </c>
      <c r="H40" s="784"/>
      <c r="I40" s="784"/>
      <c r="J40" s="4117"/>
      <c r="K40" s="4117"/>
      <c r="L40" s="4117"/>
      <c r="M40" s="4117"/>
      <c r="N40" s="4117"/>
      <c r="O40" s="4117"/>
      <c r="P40" s="9731"/>
      <c r="Q40" s="9731"/>
      <c r="R40" s="9731"/>
      <c r="S40" s="9731"/>
      <c r="T40" s="9731"/>
      <c r="U40" s="9731"/>
      <c r="V40" s="9731"/>
      <c r="W40" s="9731"/>
      <c r="X40" s="9731"/>
      <c r="Y40" s="9731"/>
      <c r="Z40" s="9731"/>
      <c r="AA40" s="9731"/>
      <c r="AB40" s="9731"/>
      <c r="AC40" s="9731"/>
      <c r="AD40" s="9731"/>
      <c r="AE40" s="9731"/>
      <c r="AF40" s="9731"/>
      <c r="AG40" s="9731"/>
      <c r="AH40" s="9731"/>
      <c r="AI40" s="9731"/>
      <c r="AJ40" s="9731"/>
      <c r="AK40" s="9731"/>
      <c r="AL40" s="9731"/>
      <c r="AM40" s="9731"/>
      <c r="AN40" s="9731"/>
      <c r="AO40" s="9731"/>
      <c r="AP40" s="9731"/>
      <c r="AQ40" s="9731"/>
      <c r="AR40" s="9731"/>
      <c r="AS40" s="9731"/>
      <c r="AT40" s="9731"/>
      <c r="AU40" s="9731"/>
      <c r="AV40" s="9731"/>
      <c r="AW40" s="9731"/>
      <c r="AX40" s="9731"/>
      <c r="AY40" s="9731"/>
      <c r="AZ40" s="9731"/>
      <c r="BA40" s="9731"/>
      <c r="BB40" s="9731"/>
      <c r="BC40" s="9731"/>
      <c r="BD40" s="9731"/>
      <c r="BE40" s="9731"/>
      <c r="BF40" s="9731"/>
      <c r="BG40" s="9731"/>
      <c r="BH40" s="9731"/>
      <c r="BI40" s="9731"/>
      <c r="BJ40" s="9731"/>
      <c r="BK40" s="516" t="s">
        <v>911</v>
      </c>
      <c r="BL40" s="770"/>
      <c r="BM40" s="1863"/>
      <c r="BN40" s="1863"/>
      <c r="BS40" s="1863"/>
      <c r="BV40" s="771"/>
      <c r="CB40" s="1859"/>
      <c r="CC40" s="1859"/>
      <c r="CD40" s="1859"/>
      <c r="CE40" s="1859"/>
      <c r="CF40" s="1859"/>
      <c r="CG40" s="1387">
        <v>23</v>
      </c>
    </row>
    <row s="12330" customFormat="1" customHeight="1" ht="24">
      <c r="A41" s="1214"/>
      <c r="C41" s="1863"/>
      <c r="D41" s="1865"/>
      <c r="E41" s="1891" t="s">
        <v>912</v>
      </c>
      <c r="F41" s="1877" t="s">
        <v>913</v>
      </c>
      <c r="G41" s="1870" t="s">
        <v>631</v>
      </c>
      <c r="H41" s="784"/>
      <c r="I41" s="784"/>
      <c r="J41" s="4117"/>
      <c r="K41" s="4117"/>
      <c r="L41" s="4117"/>
      <c r="M41" s="4117"/>
      <c r="N41" s="4117"/>
      <c r="O41" s="4117"/>
      <c r="P41" s="9731"/>
      <c r="Q41" s="9731"/>
      <c r="R41" s="9731"/>
      <c r="S41" s="9731"/>
      <c r="T41" s="9731"/>
      <c r="U41" s="9731"/>
      <c r="V41" s="9731"/>
      <c r="W41" s="9731"/>
      <c r="X41" s="9731"/>
      <c r="Y41" s="9731"/>
      <c r="Z41" s="9731"/>
      <c r="AA41" s="9731"/>
      <c r="AB41" s="9731"/>
      <c r="AC41" s="9731"/>
      <c r="AD41" s="9731"/>
      <c r="AE41" s="9731"/>
      <c r="AF41" s="9731"/>
      <c r="AG41" s="9731"/>
      <c r="AH41" s="9731"/>
      <c r="AI41" s="9731"/>
      <c r="AJ41" s="9731"/>
      <c r="AK41" s="9731"/>
      <c r="AL41" s="9731"/>
      <c r="AM41" s="9731"/>
      <c r="AN41" s="9731"/>
      <c r="AO41" s="9731"/>
      <c r="AP41" s="9731"/>
      <c r="AQ41" s="9731"/>
      <c r="AR41" s="9731"/>
      <c r="AS41" s="9731"/>
      <c r="AT41" s="9731"/>
      <c r="AU41" s="9731"/>
      <c r="AV41" s="9731"/>
      <c r="AW41" s="9731"/>
      <c r="AX41" s="9731"/>
      <c r="AY41" s="9731"/>
      <c r="AZ41" s="9731"/>
      <c r="BA41" s="9731"/>
      <c r="BB41" s="9731"/>
      <c r="BC41" s="9731"/>
      <c r="BD41" s="9731"/>
      <c r="BE41" s="9731"/>
      <c r="BF41" s="9731"/>
      <c r="BG41" s="9731"/>
      <c r="BH41" s="9731"/>
      <c r="BI41" s="9731"/>
      <c r="BJ41" s="9731"/>
      <c r="BK41" s="516" t="s">
        <v>914</v>
      </c>
      <c r="BL41" s="770"/>
      <c r="BM41" s="1863"/>
      <c r="BN41" s="1863"/>
      <c r="BS41" s="1863"/>
      <c r="BV41" s="771"/>
      <c r="CB41" s="1859"/>
      <c r="CC41" s="1859"/>
      <c r="CD41" s="1859"/>
      <c r="CE41" s="1859"/>
      <c r="CF41" s="1859"/>
      <c r="CG41" s="1387">
        <v>23</v>
      </c>
    </row>
    <row s="12330" customFormat="1" customHeight="1" ht="24">
      <c r="A42" s="1214"/>
      <c r="C42" s="1863"/>
      <c r="D42" s="1865"/>
      <c r="E42" s="1891" t="s">
        <v>915</v>
      </c>
      <c r="F42" s="1877" t="s">
        <v>916</v>
      </c>
      <c r="G42" s="1870" t="s">
        <v>631</v>
      </c>
      <c r="H42" s="784"/>
      <c r="I42" s="784"/>
      <c r="J42" s="4117"/>
      <c r="K42" s="4117"/>
      <c r="L42" s="4117"/>
      <c r="M42" s="4117"/>
      <c r="N42" s="4117"/>
      <c r="O42" s="4117"/>
      <c r="P42" s="9731"/>
      <c r="Q42" s="9731"/>
      <c r="R42" s="9731"/>
      <c r="S42" s="9731"/>
      <c r="T42" s="9731"/>
      <c r="U42" s="9731"/>
      <c r="V42" s="9731"/>
      <c r="W42" s="9731"/>
      <c r="X42" s="9731"/>
      <c r="Y42" s="9731"/>
      <c r="Z42" s="9731"/>
      <c r="AA42" s="9731"/>
      <c r="AB42" s="9731"/>
      <c r="AC42" s="9731"/>
      <c r="AD42" s="9731"/>
      <c r="AE42" s="9731"/>
      <c r="AF42" s="9731"/>
      <c r="AG42" s="9731"/>
      <c r="AH42" s="9731"/>
      <c r="AI42" s="9731"/>
      <c r="AJ42" s="9731"/>
      <c r="AK42" s="9731"/>
      <c r="AL42" s="9731"/>
      <c r="AM42" s="9731"/>
      <c r="AN42" s="9731"/>
      <c r="AO42" s="9731"/>
      <c r="AP42" s="9731"/>
      <c r="AQ42" s="9731"/>
      <c r="AR42" s="9731"/>
      <c r="AS42" s="9731"/>
      <c r="AT42" s="9731"/>
      <c r="AU42" s="9731"/>
      <c r="AV42" s="9731"/>
      <c r="AW42" s="9731"/>
      <c r="AX42" s="9731"/>
      <c r="AY42" s="9731"/>
      <c r="AZ42" s="9731"/>
      <c r="BA42" s="9731"/>
      <c r="BB42" s="9731"/>
      <c r="BC42" s="9731"/>
      <c r="BD42" s="9731"/>
      <c r="BE42" s="9731"/>
      <c r="BF42" s="9731"/>
      <c r="BG42" s="9731"/>
      <c r="BH42" s="9731"/>
      <c r="BI42" s="9731"/>
      <c r="BJ42" s="9731"/>
      <c r="BK42" s="516" t="s">
        <v>917</v>
      </c>
      <c r="BL42" s="770"/>
      <c r="BM42" s="1863"/>
      <c r="BN42" s="1863"/>
      <c r="BS42" s="1863"/>
      <c r="BV42" s="771"/>
      <c r="CB42" s="1859"/>
      <c r="CC42" s="1859"/>
      <c r="CD42" s="1859"/>
      <c r="CE42" s="1859"/>
      <c r="CF42" s="1859"/>
      <c r="CG42" s="1387">
        <v>23</v>
      </c>
    </row>
    <row s="12330" customFormat="1" customHeight="1" ht="35.699999999999996">
      <c r="A43" s="1214"/>
      <c r="C43" s="1863" t="s">
        <v>688</v>
      </c>
      <c r="D43" s="1865"/>
      <c r="E43" s="1891" t="s">
        <v>116</v>
      </c>
      <c r="F43" s="934" t="s">
        <v>782</v>
      </c>
      <c r="G43" s="1873" t="s">
        <v>918</v>
      </c>
      <c r="H43" s="628"/>
      <c r="I43" s="628"/>
      <c r="J43" s="4245"/>
      <c r="K43" s="4245"/>
      <c r="L43" s="4245"/>
      <c r="M43" s="4245"/>
      <c r="N43" s="4245"/>
      <c r="O43" s="4245"/>
      <c r="P43" s="10157"/>
      <c r="Q43" s="10157"/>
      <c r="R43" s="10157"/>
      <c r="S43" s="10157"/>
      <c r="T43" s="10157"/>
      <c r="U43" s="10157"/>
      <c r="V43" s="10157"/>
      <c r="W43" s="10157"/>
      <c r="X43" s="10157"/>
      <c r="Y43" s="10157"/>
      <c r="Z43" s="10157"/>
      <c r="AA43" s="10157"/>
      <c r="AB43" s="10157"/>
      <c r="AC43" s="10157"/>
      <c r="AD43" s="10157"/>
      <c r="AE43" s="10157"/>
      <c r="AF43" s="10157"/>
      <c r="AG43" s="10157"/>
      <c r="AH43" s="10157"/>
      <c r="AI43" s="10157"/>
      <c r="AJ43" s="10157"/>
      <c r="AK43" s="10157"/>
      <c r="AL43" s="10157"/>
      <c r="AM43" s="10157"/>
      <c r="AN43" s="10157"/>
      <c r="AO43" s="10157"/>
      <c r="AP43" s="10157"/>
      <c r="AQ43" s="10157"/>
      <c r="AR43" s="10157"/>
      <c r="AS43" s="10157"/>
      <c r="AT43" s="10157"/>
      <c r="AU43" s="10157"/>
      <c r="AV43" s="10157"/>
      <c r="AW43" s="10157"/>
      <c r="AX43" s="10157"/>
      <c r="AY43" s="10157"/>
      <c r="AZ43" s="10157"/>
      <c r="BA43" s="10157"/>
      <c r="BB43" s="10157"/>
      <c r="BC43" s="10157"/>
      <c r="BD43" s="10157"/>
      <c r="BE43" s="10157"/>
      <c r="BF43" s="10157"/>
      <c r="BG43" s="10157"/>
      <c r="BH43" s="10157"/>
      <c r="BI43" s="10157"/>
      <c r="BJ43" s="10157"/>
      <c r="BK43" s="516" t="s">
        <v>919</v>
      </c>
      <c r="BL43" s="770"/>
      <c r="BM43" s="1863"/>
      <c r="BN43" s="1863"/>
      <c r="BS43" s="1863"/>
      <c r="BV43" s="771"/>
      <c r="CB43" s="1859"/>
      <c r="CC43" s="1859"/>
      <c r="CD43" s="1859"/>
      <c r="CE43" s="1859"/>
      <c r="CF43" s="1859"/>
      <c r="CG43" s="1387">
        <v>34</v>
      </c>
    </row>
    <row s="12330" customFormat="1" customHeight="1" ht="35.699999999999996">
      <c r="A44" s="1214"/>
      <c r="C44" s="1863"/>
      <c r="D44" s="1865"/>
      <c r="E44" s="1891" t="s">
        <v>91</v>
      </c>
      <c r="F44" s="934" t="s">
        <v>920</v>
      </c>
      <c r="G44" s="1870" t="s">
        <v>921</v>
      </c>
      <c r="H44" s="772"/>
      <c r="I44" s="772"/>
      <c r="J44" s="4093"/>
      <c r="K44" s="4093"/>
      <c r="L44" s="4093"/>
      <c r="M44" s="4093"/>
      <c r="N44" s="4093"/>
      <c r="O44" s="4093"/>
      <c r="P44" s="9699"/>
      <c r="Q44" s="9699"/>
      <c r="R44" s="9699"/>
      <c r="S44" s="9699"/>
      <c r="T44" s="9699"/>
      <c r="U44" s="9699"/>
      <c r="V44" s="9699"/>
      <c r="W44" s="9699"/>
      <c r="X44" s="9699"/>
      <c r="Y44" s="9699"/>
      <c r="Z44" s="9699"/>
      <c r="AA44" s="9699"/>
      <c r="AB44" s="9699"/>
      <c r="AC44" s="9699"/>
      <c r="AD44" s="9699"/>
      <c r="AE44" s="9699"/>
      <c r="AF44" s="9699"/>
      <c r="AG44" s="9699"/>
      <c r="AH44" s="9699"/>
      <c r="AI44" s="9699"/>
      <c r="AJ44" s="9699"/>
      <c r="AK44" s="9699"/>
      <c r="AL44" s="9699"/>
      <c r="AM44" s="9699"/>
      <c r="AN44" s="9699"/>
      <c r="AO44" s="9699"/>
      <c r="AP44" s="9699"/>
      <c r="AQ44" s="9699"/>
      <c r="AR44" s="9699"/>
      <c r="AS44" s="9699"/>
      <c r="AT44" s="9699"/>
      <c r="AU44" s="9699"/>
      <c r="AV44" s="9699"/>
      <c r="AW44" s="9699"/>
      <c r="AX44" s="9699"/>
      <c r="AY44" s="9699"/>
      <c r="AZ44" s="9699"/>
      <c r="BA44" s="9699"/>
      <c r="BB44" s="9699"/>
      <c r="BC44" s="9699"/>
      <c r="BD44" s="9699"/>
      <c r="BE44" s="9699"/>
      <c r="BF44" s="9699"/>
      <c r="BG44" s="9699"/>
      <c r="BH44" s="9699"/>
      <c r="BI44" s="9699"/>
      <c r="BJ44" s="9699"/>
      <c r="BK44" s="516" t="s">
        <v>922</v>
      </c>
      <c r="BL44" s="770"/>
      <c r="BM44" s="1863"/>
      <c r="BN44" s="1863"/>
      <c r="BS44" s="1863"/>
      <c r="BV44" s="771"/>
      <c r="CB44" s="1859"/>
      <c r="CC44" s="1859"/>
      <c r="CD44" s="1859"/>
      <c r="CE44" s="1859"/>
      <c r="CF44" s="1859"/>
      <c r="CG44" s="1387">
        <v>34</v>
      </c>
    </row>
    <row s="12330" customFormat="1" customHeight="1" ht="24">
      <c r="A45" s="1214"/>
      <c r="C45" s="1863"/>
      <c r="D45" s="1865"/>
      <c r="E45" s="1891" t="s">
        <v>92</v>
      </c>
      <c r="F45" s="934" t="s">
        <v>923</v>
      </c>
      <c r="G45" s="1881" t="s">
        <v>924</v>
      </c>
      <c r="H45" s="772"/>
      <c r="I45" s="772"/>
      <c r="J45" s="4093"/>
      <c r="K45" s="4093"/>
      <c r="L45" s="4093"/>
      <c r="M45" s="4093"/>
      <c r="N45" s="4093"/>
      <c r="O45" s="4093"/>
      <c r="P45" s="9699"/>
      <c r="Q45" s="9699"/>
      <c r="R45" s="9699"/>
      <c r="S45" s="9699"/>
      <c r="T45" s="9699"/>
      <c r="U45" s="9699"/>
      <c r="V45" s="9699"/>
      <c r="W45" s="9699"/>
      <c r="X45" s="9699"/>
      <c r="Y45" s="9699"/>
      <c r="Z45" s="9699"/>
      <c r="AA45" s="9699"/>
      <c r="AB45" s="9699"/>
      <c r="AC45" s="9699"/>
      <c r="AD45" s="9699"/>
      <c r="AE45" s="9699"/>
      <c r="AF45" s="9699"/>
      <c r="AG45" s="9699"/>
      <c r="AH45" s="9699"/>
      <c r="AI45" s="9699"/>
      <c r="AJ45" s="9699"/>
      <c r="AK45" s="9699"/>
      <c r="AL45" s="9699"/>
      <c r="AM45" s="9699"/>
      <c r="AN45" s="9699"/>
      <c r="AO45" s="9699"/>
      <c r="AP45" s="9699"/>
      <c r="AQ45" s="9699"/>
      <c r="AR45" s="9699"/>
      <c r="AS45" s="9699"/>
      <c r="AT45" s="9699"/>
      <c r="AU45" s="9699"/>
      <c r="AV45" s="9699"/>
      <c r="AW45" s="9699"/>
      <c r="AX45" s="9699"/>
      <c r="AY45" s="9699"/>
      <c r="AZ45" s="9699"/>
      <c r="BA45" s="9699"/>
      <c r="BB45" s="9699"/>
      <c r="BC45" s="9699"/>
      <c r="BD45" s="9699"/>
      <c r="BE45" s="9699"/>
      <c r="BF45" s="9699"/>
      <c r="BG45" s="9699"/>
      <c r="BH45" s="9699"/>
      <c r="BI45" s="9699"/>
      <c r="BJ45" s="9699"/>
      <c r="BK45" s="516" t="s">
        <v>925</v>
      </c>
      <c r="BL45" s="770"/>
      <c r="BM45" s="1863"/>
      <c r="BN45" s="1863"/>
      <c r="BS45" s="1863"/>
      <c r="BV45" s="771"/>
      <c r="CB45" s="1859"/>
      <c r="CC45" s="1859"/>
      <c r="CD45" s="1859"/>
      <c r="CE45" s="1859"/>
      <c r="CF45" s="1859"/>
      <c r="CG45" s="1387">
        <v>23</v>
      </c>
    </row>
    <row s="12330" customFormat="1" customHeight="1" ht="19.95">
      <c r="A46" s="1214"/>
      <c r="C46" s="1863"/>
      <c r="D46" s="1865"/>
      <c r="E46" s="1891" t="s">
        <v>117</v>
      </c>
      <c r="F46" s="934" t="s">
        <v>926</v>
      </c>
      <c r="G46" s="1870" t="s">
        <v>690</v>
      </c>
      <c r="H46" s="804"/>
      <c r="I46" s="804"/>
      <c r="J46" s="4150"/>
      <c r="K46" s="4150"/>
      <c r="L46" s="4150"/>
      <c r="M46" s="4150"/>
      <c r="N46" s="4150"/>
      <c r="O46" s="4150"/>
      <c r="P46" s="9815"/>
      <c r="Q46" s="9815"/>
      <c r="R46" s="9815"/>
      <c r="S46" s="9815"/>
      <c r="T46" s="9815"/>
      <c r="U46" s="9815"/>
      <c r="V46" s="9815"/>
      <c r="W46" s="9815"/>
      <c r="X46" s="9815"/>
      <c r="Y46" s="9815"/>
      <c r="Z46" s="9815"/>
      <c r="AA46" s="9815"/>
      <c r="AB46" s="9815"/>
      <c r="AC46" s="9815"/>
      <c r="AD46" s="9815"/>
      <c r="AE46" s="9815"/>
      <c r="AF46" s="9815"/>
      <c r="AG46" s="9815"/>
      <c r="AH46" s="9815"/>
      <c r="AI46" s="9815"/>
      <c r="AJ46" s="9815"/>
      <c r="AK46" s="9815"/>
      <c r="AL46" s="9815"/>
      <c r="AM46" s="9815"/>
      <c r="AN46" s="9815"/>
      <c r="AO46" s="9815"/>
      <c r="AP46" s="9815"/>
      <c r="AQ46" s="9815"/>
      <c r="AR46" s="9815"/>
      <c r="AS46" s="9815"/>
      <c r="AT46" s="9815"/>
      <c r="AU46" s="9815"/>
      <c r="AV46" s="9815"/>
      <c r="AW46" s="9815"/>
      <c r="AX46" s="9815"/>
      <c r="AY46" s="9815"/>
      <c r="AZ46" s="9815"/>
      <c r="BA46" s="9815"/>
      <c r="BB46" s="9815"/>
      <c r="BC46" s="9815"/>
      <c r="BD46" s="9815"/>
      <c r="BE46" s="9815"/>
      <c r="BF46" s="9815"/>
      <c r="BG46" s="9815"/>
      <c r="BH46" s="9815"/>
      <c r="BI46" s="9815"/>
      <c r="BJ46" s="9815"/>
      <c r="BK46" s="516"/>
      <c r="BL46" s="770"/>
      <c r="BM46" s="1863"/>
      <c r="BN46" s="1863"/>
      <c r="BS46" s="1863"/>
      <c r="BV46" s="771"/>
      <c r="CB46" s="1859"/>
      <c r="CC46" s="1859"/>
      <c r="CD46" s="1859"/>
      <c r="CE46" s="1859"/>
      <c r="CF46" s="1859"/>
      <c r="CG46" s="1387">
        <v>19</v>
      </c>
    </row>
    <row customHeight="1" ht="11.549999999999999">
      <c r="D47" s="1865"/>
      <c r="J47" s="4065"/>
      <c r="K47" s="4065"/>
      <c r="L47" s="4065"/>
      <c r="M47" s="4065"/>
      <c r="N47" s="4065"/>
      <c r="O47" s="4065"/>
      <c r="P47" s="9665"/>
      <c r="Q47" s="9665"/>
      <c r="R47" s="9665"/>
      <c r="S47" s="9665"/>
      <c r="T47" s="9665"/>
      <c r="U47" s="9665"/>
      <c r="V47" s="9665"/>
      <c r="W47" s="9665"/>
      <c r="X47" s="9665"/>
      <c r="Y47" s="9665"/>
      <c r="Z47" s="9665"/>
      <c r="AA47" s="9665"/>
      <c r="AB47" s="9665"/>
      <c r="AC47" s="9665"/>
      <c r="AD47" s="9665"/>
      <c r="AE47" s="9665"/>
      <c r="AF47" s="9665"/>
      <c r="AG47" s="9665"/>
      <c r="AH47" s="9665"/>
      <c r="AI47" s="9665"/>
      <c r="AJ47" s="9665"/>
      <c r="AK47" s="9665"/>
      <c r="AL47" s="9665"/>
      <c r="AM47" s="9665"/>
      <c r="AN47" s="9665"/>
      <c r="AO47" s="9665"/>
      <c r="AP47" s="9665"/>
      <c r="AQ47" s="9665"/>
      <c r="AR47" s="9665"/>
      <c r="AS47" s="9665"/>
      <c r="AT47" s="9665"/>
      <c r="AU47" s="9665"/>
      <c r="AV47" s="9665"/>
      <c r="AW47" s="9665"/>
      <c r="AX47" s="9665"/>
      <c r="AY47" s="9665"/>
      <c r="AZ47" s="9665"/>
      <c r="BA47" s="9665"/>
      <c r="BB47" s="9665"/>
      <c r="BC47" s="9665"/>
      <c r="BD47" s="9665"/>
      <c r="BE47" s="9665"/>
      <c r="BF47" s="9665"/>
      <c r="BG47" s="9665"/>
      <c r="BH47" s="9665"/>
      <c r="BI47" s="9665"/>
      <c r="BJ47" s="9665"/>
      <c r="CG47" s="1858">
        <v>11</v>
      </c>
    </row>
    <row s="12874" customFormat="1" customHeight="1" ht="11.549999999999999">
      <c r="A48" s="1214"/>
      <c r="B48" s="1863"/>
      <c r="C48" s="1863"/>
      <c r="D48" s="578"/>
      <c r="J48" s="4250"/>
      <c r="K48" s="4250"/>
      <c r="L48" s="4250"/>
      <c r="M48" s="4250"/>
      <c r="N48" s="4250"/>
      <c r="O48" s="4250"/>
      <c r="P48" s="10164"/>
      <c r="Q48" s="10164"/>
      <c r="R48" s="10164"/>
      <c r="S48" s="10164"/>
      <c r="T48" s="10164"/>
      <c r="U48" s="10164"/>
      <c r="V48" s="10164"/>
      <c r="W48" s="10164"/>
      <c r="X48" s="10164"/>
      <c r="Y48" s="10164"/>
      <c r="Z48" s="10164"/>
      <c r="AA48" s="10164"/>
      <c r="AB48" s="10164"/>
      <c r="AC48" s="10164"/>
      <c r="AD48" s="10164"/>
      <c r="AE48" s="10164"/>
      <c r="AF48" s="10164"/>
      <c r="AG48" s="10164"/>
      <c r="AH48" s="10164"/>
      <c r="AI48" s="10164"/>
      <c r="AJ48" s="10164"/>
      <c r="AK48" s="10164"/>
      <c r="AL48" s="10164"/>
      <c r="AM48" s="10164"/>
      <c r="AN48" s="10164"/>
      <c r="AO48" s="10164"/>
      <c r="AP48" s="10164"/>
      <c r="AQ48" s="10164"/>
      <c r="AR48" s="10164"/>
      <c r="AS48" s="10164"/>
      <c r="AT48" s="10164"/>
      <c r="AU48" s="10164"/>
      <c r="AV48" s="10164"/>
      <c r="AW48" s="10164"/>
      <c r="AX48" s="10164"/>
      <c r="AY48" s="10164"/>
      <c r="AZ48" s="10164"/>
      <c r="BA48" s="10164"/>
      <c r="BB48" s="10164"/>
      <c r="BC48" s="10164"/>
      <c r="BD48" s="10164"/>
      <c r="BE48" s="10164"/>
      <c r="BF48" s="10164"/>
      <c r="BG48" s="10164"/>
      <c r="BH48" s="10164"/>
      <c r="BI48" s="10164"/>
      <c r="BJ48" s="10164"/>
      <c r="BL48" s="1387"/>
      <c r="BM48" s="1863"/>
      <c r="BN48" s="1863"/>
      <c r="BO48" s="1387"/>
      <c r="BP48" s="1387"/>
      <c r="BQ48" s="1387"/>
      <c r="BR48" s="1387"/>
      <c r="BS48" s="1863"/>
      <c r="BT48" s="1387"/>
      <c r="BU48" s="1387"/>
      <c r="BV48" s="771"/>
      <c r="BW48" s="1387"/>
      <c r="BX48" s="1387"/>
      <c r="BY48" s="1387"/>
      <c r="BZ48" s="1387"/>
      <c r="CA48" s="1387"/>
      <c r="CB48" s="1859"/>
      <c r="CC48" s="793"/>
      <c r="CD48" s="793"/>
      <c r="CE48" s="793"/>
      <c r="CF48" s="793"/>
      <c r="CG48" s="1868">
        <v>11</v>
      </c>
    </row>
    <row s="12874" customFormat="1" customHeight="1" ht="11.549999999999999">
      <c r="A49" s="1214"/>
      <c r="B49" s="1863"/>
      <c r="C49" s="1863"/>
      <c r="D49" s="578"/>
      <c r="J49" s="4250"/>
      <c r="K49" s="4250"/>
      <c r="L49" s="4250"/>
      <c r="M49" s="4250"/>
      <c r="N49" s="4250"/>
      <c r="O49" s="4250"/>
      <c r="P49" s="10164"/>
      <c r="Q49" s="10164"/>
      <c r="R49" s="10164"/>
      <c r="S49" s="10164"/>
      <c r="T49" s="10164"/>
      <c r="U49" s="10164"/>
      <c r="V49" s="10164"/>
      <c r="W49" s="10164"/>
      <c r="X49" s="10164"/>
      <c r="Y49" s="10164"/>
      <c r="Z49" s="10164"/>
      <c r="AA49" s="10164"/>
      <c r="AB49" s="10164"/>
      <c r="AC49" s="10164"/>
      <c r="AD49" s="10164"/>
      <c r="AE49" s="10164"/>
      <c r="AF49" s="10164"/>
      <c r="AG49" s="10164"/>
      <c r="AH49" s="10164"/>
      <c r="AI49" s="10164"/>
      <c r="AJ49" s="10164"/>
      <c r="AK49" s="10164"/>
      <c r="AL49" s="10164"/>
      <c r="AM49" s="10164"/>
      <c r="AN49" s="10164"/>
      <c r="AO49" s="10164"/>
      <c r="AP49" s="10164"/>
      <c r="AQ49" s="10164"/>
      <c r="AR49" s="10164"/>
      <c r="AS49" s="10164"/>
      <c r="AT49" s="10164"/>
      <c r="AU49" s="10164"/>
      <c r="AV49" s="10164"/>
      <c r="AW49" s="10164"/>
      <c r="AX49" s="10164"/>
      <c r="AY49" s="10164"/>
      <c r="AZ49" s="10164"/>
      <c r="BA49" s="10164"/>
      <c r="BB49" s="10164"/>
      <c r="BC49" s="10164"/>
      <c r="BD49" s="10164"/>
      <c r="BE49" s="10164"/>
      <c r="BF49" s="10164"/>
      <c r="BG49" s="10164"/>
      <c r="BH49" s="10164"/>
      <c r="BI49" s="10164"/>
      <c r="BJ49" s="10164"/>
      <c r="BL49" s="1387"/>
      <c r="BM49" s="1863"/>
      <c r="BN49" s="1863"/>
      <c r="BO49" s="1387"/>
      <c r="BP49" s="1387"/>
      <c r="BQ49" s="1387"/>
      <c r="BR49" s="1387"/>
      <c r="BS49" s="1863"/>
      <c r="BT49" s="1387"/>
      <c r="BU49" s="1387"/>
      <c r="BV49" s="771"/>
      <c r="BW49" s="1387"/>
      <c r="BX49" s="1387"/>
      <c r="BY49" s="1387"/>
      <c r="BZ49" s="1387"/>
      <c r="CA49" s="1387"/>
      <c r="CB49" s="1859"/>
      <c r="CC49" s="793"/>
      <c r="CD49" s="793"/>
      <c r="CE49" s="793"/>
      <c r="CF49" s="793"/>
      <c r="CG49" s="1868">
        <v>11</v>
      </c>
    </row>
    <row s="12874" customFormat="1" customHeight="1" ht="11.549999999999999">
      <c r="A50" s="1214"/>
      <c r="B50" s="1863"/>
      <c r="C50" s="1863"/>
      <c r="D50" s="578"/>
      <c r="H50" s="793"/>
      <c r="I50" s="793"/>
      <c r="J50" s="4251"/>
      <c r="K50" s="4251"/>
      <c r="L50" s="4251"/>
      <c r="M50" s="4251"/>
      <c r="N50" s="4251"/>
      <c r="O50" s="4251"/>
      <c r="P50" s="10166"/>
      <c r="Q50" s="10166"/>
      <c r="R50" s="10166"/>
      <c r="S50" s="10166"/>
      <c r="T50" s="10166"/>
      <c r="U50" s="10166"/>
      <c r="V50" s="10166"/>
      <c r="W50" s="10166"/>
      <c r="X50" s="10166"/>
      <c r="Y50" s="10166"/>
      <c r="Z50" s="10166"/>
      <c r="AA50" s="10166"/>
      <c r="AB50" s="10166"/>
      <c r="AC50" s="10166"/>
      <c r="AD50" s="10166"/>
      <c r="AE50" s="10166"/>
      <c r="AF50" s="10166"/>
      <c r="AG50" s="10166"/>
      <c r="AH50" s="10166"/>
      <c r="AI50" s="10166"/>
      <c r="AJ50" s="10166"/>
      <c r="AK50" s="10166"/>
      <c r="AL50" s="10166"/>
      <c r="AM50" s="10166"/>
      <c r="AN50" s="10166"/>
      <c r="AO50" s="10166"/>
      <c r="AP50" s="10166"/>
      <c r="AQ50" s="10166"/>
      <c r="AR50" s="10166"/>
      <c r="AS50" s="10166"/>
      <c r="AT50" s="10166"/>
      <c r="AU50" s="10166"/>
      <c r="AV50" s="10166"/>
      <c r="AW50" s="10166"/>
      <c r="AX50" s="10166"/>
      <c r="AY50" s="10166"/>
      <c r="AZ50" s="10166"/>
      <c r="BA50" s="10166"/>
      <c r="BB50" s="10166"/>
      <c r="BC50" s="10166"/>
      <c r="BD50" s="10166"/>
      <c r="BE50" s="10166"/>
      <c r="BF50" s="10166"/>
      <c r="BG50" s="10166"/>
      <c r="BH50" s="10166"/>
      <c r="BI50" s="10166"/>
      <c r="BJ50" s="10166"/>
      <c r="BL50" s="1387"/>
      <c r="BM50" s="1863"/>
      <c r="BN50" s="1863"/>
      <c r="BO50" s="1387"/>
      <c r="BP50" s="1387"/>
      <c r="BQ50" s="1387"/>
      <c r="BR50" s="1387"/>
      <c r="BS50" s="1863"/>
      <c r="BT50" s="1387"/>
      <c r="BU50" s="1387"/>
      <c r="BV50" s="771"/>
      <c r="BW50" s="1387"/>
      <c r="BX50" s="1387"/>
      <c r="BY50" s="1387"/>
      <c r="BZ50" s="1387"/>
      <c r="CA50" s="1387"/>
      <c r="CB50" s="1859"/>
      <c r="CC50" s="793"/>
      <c r="CD50" s="793"/>
      <c r="CE50" s="793"/>
      <c r="CF50" s="793"/>
      <c r="CG50" s="1868">
        <v>11</v>
      </c>
    </row>
    <row s="12874" customFormat="1" customHeight="1" ht="11.549999999999999">
      <c r="A51" s="1214"/>
      <c r="B51" s="1863"/>
      <c r="C51" s="1863"/>
      <c r="D51" s="578"/>
      <c r="J51" s="4250"/>
      <c r="K51" s="4250"/>
      <c r="L51" s="4250"/>
      <c r="M51" s="4250"/>
      <c r="N51" s="4250"/>
      <c r="O51" s="4250"/>
      <c r="P51" s="10164"/>
      <c r="Q51" s="10164"/>
      <c r="R51" s="10164"/>
      <c r="S51" s="10164"/>
      <c r="T51" s="10164"/>
      <c r="U51" s="10164"/>
      <c r="V51" s="10164"/>
      <c r="W51" s="10164"/>
      <c r="X51" s="10164"/>
      <c r="Y51" s="10164"/>
      <c r="Z51" s="10164"/>
      <c r="AA51" s="10164"/>
      <c r="AB51" s="10164"/>
      <c r="AC51" s="10164"/>
      <c r="AD51" s="10164"/>
      <c r="AE51" s="10164"/>
      <c r="AF51" s="10164"/>
      <c r="AG51" s="10164"/>
      <c r="AH51" s="10164"/>
      <c r="AI51" s="10164"/>
      <c r="AJ51" s="10164"/>
      <c r="AK51" s="10164"/>
      <c r="AL51" s="10164"/>
      <c r="AM51" s="10164"/>
      <c r="AN51" s="10164"/>
      <c r="AO51" s="10164"/>
      <c r="AP51" s="10164"/>
      <c r="AQ51" s="10164"/>
      <c r="AR51" s="10164"/>
      <c r="AS51" s="10164"/>
      <c r="AT51" s="10164"/>
      <c r="AU51" s="10164"/>
      <c r="AV51" s="10164"/>
      <c r="AW51" s="10164"/>
      <c r="AX51" s="10164"/>
      <c r="AY51" s="10164"/>
      <c r="AZ51" s="10164"/>
      <c r="BA51" s="10164"/>
      <c r="BB51" s="10164"/>
      <c r="BC51" s="10164"/>
      <c r="BD51" s="10164"/>
      <c r="BE51" s="10164"/>
      <c r="BF51" s="10164"/>
      <c r="BG51" s="10164"/>
      <c r="BH51" s="10164"/>
      <c r="BI51" s="10164"/>
      <c r="BJ51" s="10164"/>
      <c r="BL51" s="1387"/>
      <c r="BM51" s="1863"/>
      <c r="BN51" s="1863"/>
      <c r="BO51" s="1387"/>
      <c r="BP51" s="1387"/>
      <c r="BQ51" s="1387"/>
      <c r="BR51" s="1387"/>
      <c r="BS51" s="1863"/>
      <c r="BT51" s="1387"/>
      <c r="BU51" s="1387"/>
      <c r="BV51" s="771"/>
      <c r="BW51" s="1387"/>
      <c r="BX51" s="1387"/>
      <c r="BY51" s="1387"/>
      <c r="BZ51" s="1387"/>
      <c r="CA51" s="1387"/>
      <c r="CB51" s="1859"/>
      <c r="CC51" s="793"/>
      <c r="CD51" s="793"/>
      <c r="CE51" s="793"/>
      <c r="CF51" s="793"/>
      <c r="CG51" s="1868">
        <v>11</v>
      </c>
    </row>
    <row s="12874" customFormat="1" customHeight="1" ht="11.549999999999999">
      <c r="A52" s="1214"/>
      <c r="B52" s="1863"/>
      <c r="C52" s="1863"/>
      <c r="D52" s="578"/>
      <c r="J52" s="4250"/>
      <c r="K52" s="4250"/>
      <c r="L52" s="4250"/>
      <c r="M52" s="4250"/>
      <c r="N52" s="4250"/>
      <c r="O52" s="4250"/>
      <c r="P52" s="10164"/>
      <c r="Q52" s="10164"/>
      <c r="R52" s="10164"/>
      <c r="S52" s="10164"/>
      <c r="T52" s="10164"/>
      <c r="U52" s="10164"/>
      <c r="V52" s="10164"/>
      <c r="W52" s="10164"/>
      <c r="X52" s="10164"/>
      <c r="Y52" s="10164"/>
      <c r="Z52" s="10164"/>
      <c r="AA52" s="10164"/>
      <c r="AB52" s="10164"/>
      <c r="AC52" s="10164"/>
      <c r="AD52" s="10164"/>
      <c r="AE52" s="10164"/>
      <c r="AF52" s="10164"/>
      <c r="AG52" s="10164"/>
      <c r="AH52" s="10164"/>
      <c r="AI52" s="10164"/>
      <c r="AJ52" s="10164"/>
      <c r="AK52" s="10164"/>
      <c r="AL52" s="10164"/>
      <c r="AM52" s="10164"/>
      <c r="AN52" s="10164"/>
      <c r="AO52" s="10164"/>
      <c r="AP52" s="10164"/>
      <c r="AQ52" s="10164"/>
      <c r="AR52" s="10164"/>
      <c r="AS52" s="10164"/>
      <c r="AT52" s="10164"/>
      <c r="AU52" s="10164"/>
      <c r="AV52" s="10164"/>
      <c r="AW52" s="10164"/>
      <c r="AX52" s="10164"/>
      <c r="AY52" s="10164"/>
      <c r="AZ52" s="10164"/>
      <c r="BA52" s="10164"/>
      <c r="BB52" s="10164"/>
      <c r="BC52" s="10164"/>
      <c r="BD52" s="10164"/>
      <c r="BE52" s="10164"/>
      <c r="BF52" s="10164"/>
      <c r="BG52" s="10164"/>
      <c r="BH52" s="10164"/>
      <c r="BI52" s="10164"/>
      <c r="BJ52" s="10164"/>
      <c r="BL52" s="1387"/>
      <c r="BM52" s="1863"/>
      <c r="BN52" s="1863"/>
      <c r="BO52" s="1387"/>
      <c r="BP52" s="1387"/>
      <c r="BQ52" s="1387"/>
      <c r="BR52" s="1387"/>
      <c r="BS52" s="1863"/>
      <c r="BT52" s="1387"/>
      <c r="BU52" s="1387"/>
      <c r="BV52" s="771"/>
      <c r="BW52" s="1387"/>
      <c r="BX52" s="1387"/>
      <c r="BY52" s="1387"/>
      <c r="BZ52" s="1387"/>
      <c r="CA52" s="1387"/>
      <c r="CB52" s="1859"/>
      <c r="CC52" s="793"/>
      <c r="CD52" s="793"/>
      <c r="CE52" s="793"/>
      <c r="CF52" s="793"/>
      <c r="CG52" s="1868">
        <v>11</v>
      </c>
    </row>
    <row s="12874" customFormat="1" customHeight="1" ht="11.549999999999999">
      <c r="A53" s="1214"/>
      <c r="B53" s="1863"/>
      <c r="C53" s="1863"/>
      <c r="D53" s="578"/>
      <c r="J53" s="4250"/>
      <c r="K53" s="4250"/>
      <c r="L53" s="4250"/>
      <c r="M53" s="4250"/>
      <c r="N53" s="4250"/>
      <c r="O53" s="4250"/>
      <c r="P53" s="10164"/>
      <c r="Q53" s="10164"/>
      <c r="R53" s="10164"/>
      <c r="S53" s="10164"/>
      <c r="T53" s="10164"/>
      <c r="U53" s="10164"/>
      <c r="V53" s="10164"/>
      <c r="W53" s="10164"/>
      <c r="X53" s="10164"/>
      <c r="Y53" s="10164"/>
      <c r="Z53" s="10164"/>
      <c r="AA53" s="10164"/>
      <c r="AB53" s="10164"/>
      <c r="AC53" s="10164"/>
      <c r="AD53" s="10164"/>
      <c r="AE53" s="10164"/>
      <c r="AF53" s="10164"/>
      <c r="AG53" s="10164"/>
      <c r="AH53" s="10164"/>
      <c r="AI53" s="10164"/>
      <c r="AJ53" s="10164"/>
      <c r="AK53" s="10164"/>
      <c r="AL53" s="10164"/>
      <c r="AM53" s="10164"/>
      <c r="AN53" s="10164"/>
      <c r="AO53" s="10164"/>
      <c r="AP53" s="10164"/>
      <c r="AQ53" s="10164"/>
      <c r="AR53" s="10164"/>
      <c r="AS53" s="10164"/>
      <c r="AT53" s="10164"/>
      <c r="AU53" s="10164"/>
      <c r="AV53" s="10164"/>
      <c r="AW53" s="10164"/>
      <c r="AX53" s="10164"/>
      <c r="AY53" s="10164"/>
      <c r="AZ53" s="10164"/>
      <c r="BA53" s="10164"/>
      <c r="BB53" s="10164"/>
      <c r="BC53" s="10164"/>
      <c r="BD53" s="10164"/>
      <c r="BE53" s="10164"/>
      <c r="BF53" s="10164"/>
      <c r="BG53" s="10164"/>
      <c r="BH53" s="10164"/>
      <c r="BI53" s="10164"/>
      <c r="BJ53" s="10164"/>
      <c r="BL53" s="1387"/>
      <c r="BM53" s="1863"/>
      <c r="BN53" s="1863"/>
      <c r="BO53" s="1387"/>
      <c r="BP53" s="1387"/>
      <c r="BQ53" s="1387"/>
      <c r="BR53" s="1387"/>
      <c r="BS53" s="1863"/>
      <c r="BT53" s="1387"/>
      <c r="BU53" s="1387"/>
      <c r="BV53" s="771"/>
      <c r="BW53" s="1387"/>
      <c r="BX53" s="1387"/>
      <c r="BY53" s="1387"/>
      <c r="BZ53" s="1387"/>
      <c r="CA53" s="1387"/>
      <c r="CB53" s="1859"/>
      <c r="CC53" s="793"/>
      <c r="CD53" s="793"/>
      <c r="CE53" s="793"/>
      <c r="CF53" s="793"/>
      <c r="CG53" s="1868">
        <v>11</v>
      </c>
    </row>
    <row s="12874" customFormat="1" customHeight="1" ht="11.549999999999999">
      <c r="A54" s="1214"/>
      <c r="B54" s="1863"/>
      <c r="C54" s="1863"/>
      <c r="D54" s="578"/>
      <c r="J54" s="4250"/>
      <c r="K54" s="4250"/>
      <c r="L54" s="4250"/>
      <c r="M54" s="4250"/>
      <c r="N54" s="4250"/>
      <c r="O54" s="4250"/>
      <c r="P54" s="10164"/>
      <c r="Q54" s="10164"/>
      <c r="R54" s="10164"/>
      <c r="S54" s="10164"/>
      <c r="T54" s="10164"/>
      <c r="U54" s="10164"/>
      <c r="V54" s="10164"/>
      <c r="W54" s="10164"/>
      <c r="X54" s="10164"/>
      <c r="Y54" s="10164"/>
      <c r="Z54" s="10164"/>
      <c r="AA54" s="10164"/>
      <c r="AB54" s="10164"/>
      <c r="AC54" s="10164"/>
      <c r="AD54" s="10164"/>
      <c r="AE54" s="10164"/>
      <c r="AF54" s="10164"/>
      <c r="AG54" s="10164"/>
      <c r="AH54" s="10164"/>
      <c r="AI54" s="10164"/>
      <c r="AJ54" s="10164"/>
      <c r="AK54" s="10164"/>
      <c r="AL54" s="10164"/>
      <c r="AM54" s="10164"/>
      <c r="AN54" s="10164"/>
      <c r="AO54" s="10164"/>
      <c r="AP54" s="10164"/>
      <c r="AQ54" s="10164"/>
      <c r="AR54" s="10164"/>
      <c r="AS54" s="10164"/>
      <c r="AT54" s="10164"/>
      <c r="AU54" s="10164"/>
      <c r="AV54" s="10164"/>
      <c r="AW54" s="10164"/>
      <c r="AX54" s="10164"/>
      <c r="AY54" s="10164"/>
      <c r="AZ54" s="10164"/>
      <c r="BA54" s="10164"/>
      <c r="BB54" s="10164"/>
      <c r="BC54" s="10164"/>
      <c r="BD54" s="10164"/>
      <c r="BE54" s="10164"/>
      <c r="BF54" s="10164"/>
      <c r="BG54" s="10164"/>
      <c r="BH54" s="10164"/>
      <c r="BI54" s="10164"/>
      <c r="BJ54" s="10164"/>
      <c r="BL54" s="1387"/>
      <c r="BM54" s="1863"/>
      <c r="BN54" s="1863"/>
      <c r="BO54" s="1387"/>
      <c r="BP54" s="1387"/>
      <c r="BQ54" s="1387"/>
      <c r="BR54" s="1387"/>
      <c r="BS54" s="1863"/>
      <c r="BT54" s="1387"/>
      <c r="BU54" s="1387"/>
      <c r="BV54" s="771"/>
      <c r="BW54" s="1387"/>
      <c r="BX54" s="1387"/>
      <c r="BY54" s="1387"/>
      <c r="BZ54" s="1387"/>
      <c r="CA54" s="1387"/>
      <c r="CB54" s="1859"/>
      <c r="CC54" s="793"/>
      <c r="CD54" s="793"/>
      <c r="CE54" s="793"/>
      <c r="CF54" s="793"/>
      <c r="CG54" s="1868">
        <v>11</v>
      </c>
    </row>
    <row s="12874" customFormat="1" customHeight="1" ht="11.549999999999999">
      <c r="A55" s="1214"/>
      <c r="B55" s="1863"/>
      <c r="C55" s="1863"/>
      <c r="D55" s="578"/>
      <c r="J55" s="4250"/>
      <c r="K55" s="4250"/>
      <c r="L55" s="4250"/>
      <c r="M55" s="4250"/>
      <c r="N55" s="4250"/>
      <c r="O55" s="4250"/>
      <c r="P55" s="10164"/>
      <c r="Q55" s="10164"/>
      <c r="R55" s="10164"/>
      <c r="S55" s="10164"/>
      <c r="T55" s="10164"/>
      <c r="U55" s="10164"/>
      <c r="V55" s="10164"/>
      <c r="W55" s="10164"/>
      <c r="X55" s="10164"/>
      <c r="Y55" s="10164"/>
      <c r="Z55" s="10164"/>
      <c r="AA55" s="10164"/>
      <c r="AB55" s="10164"/>
      <c r="AC55" s="10164"/>
      <c r="AD55" s="10164"/>
      <c r="AE55" s="10164"/>
      <c r="AF55" s="10164"/>
      <c r="AG55" s="10164"/>
      <c r="AH55" s="10164"/>
      <c r="AI55" s="10164"/>
      <c r="AJ55" s="10164"/>
      <c r="AK55" s="10164"/>
      <c r="AL55" s="10164"/>
      <c r="AM55" s="10164"/>
      <c r="AN55" s="10164"/>
      <c r="AO55" s="10164"/>
      <c r="AP55" s="10164"/>
      <c r="AQ55" s="10164"/>
      <c r="AR55" s="10164"/>
      <c r="AS55" s="10164"/>
      <c r="AT55" s="10164"/>
      <c r="AU55" s="10164"/>
      <c r="AV55" s="10164"/>
      <c r="AW55" s="10164"/>
      <c r="AX55" s="10164"/>
      <c r="AY55" s="10164"/>
      <c r="AZ55" s="10164"/>
      <c r="BA55" s="10164"/>
      <c r="BB55" s="10164"/>
      <c r="BC55" s="10164"/>
      <c r="BD55" s="10164"/>
      <c r="BE55" s="10164"/>
      <c r="BF55" s="10164"/>
      <c r="BG55" s="10164"/>
      <c r="BH55" s="10164"/>
      <c r="BI55" s="10164"/>
      <c r="BJ55" s="10164"/>
      <c r="BL55" s="1387"/>
      <c r="BM55" s="1863"/>
      <c r="BN55" s="1863"/>
      <c r="BO55" s="1387"/>
      <c r="BP55" s="1387"/>
      <c r="BQ55" s="1387"/>
      <c r="BR55" s="1387"/>
      <c r="BS55" s="1863"/>
      <c r="BT55" s="1387"/>
      <c r="BU55" s="1387"/>
      <c r="BV55" s="771"/>
      <c r="BW55" s="1387"/>
      <c r="BX55" s="1387"/>
      <c r="BY55" s="1387"/>
      <c r="BZ55" s="1387"/>
      <c r="CA55" s="1387"/>
      <c r="CB55" s="1859"/>
      <c r="CC55" s="793"/>
      <c r="CD55" s="793"/>
      <c r="CE55" s="793"/>
      <c r="CF55" s="793"/>
      <c r="CG55" s="1868">
        <v>11</v>
      </c>
    </row>
    <row s="12874" customFormat="1" customHeight="1" ht="11.549999999999999">
      <c r="A56" s="1214"/>
      <c r="B56" s="1863"/>
      <c r="C56" s="1863"/>
      <c r="D56" s="578"/>
      <c r="J56" s="4250"/>
      <c r="K56" s="4250"/>
      <c r="L56" s="4250"/>
      <c r="M56" s="4250"/>
      <c r="N56" s="4250"/>
      <c r="O56" s="4250"/>
      <c r="P56" s="10164"/>
      <c r="Q56" s="10164"/>
      <c r="R56" s="10164"/>
      <c r="S56" s="10164"/>
      <c r="T56" s="10164"/>
      <c r="U56" s="10164"/>
      <c r="V56" s="10164"/>
      <c r="W56" s="10164"/>
      <c r="X56" s="10164"/>
      <c r="Y56" s="10164"/>
      <c r="Z56" s="10164"/>
      <c r="AA56" s="10164"/>
      <c r="AB56" s="10164"/>
      <c r="AC56" s="10164"/>
      <c r="AD56" s="10164"/>
      <c r="AE56" s="10164"/>
      <c r="AF56" s="10164"/>
      <c r="AG56" s="10164"/>
      <c r="AH56" s="10164"/>
      <c r="AI56" s="10164"/>
      <c r="AJ56" s="10164"/>
      <c r="AK56" s="10164"/>
      <c r="AL56" s="10164"/>
      <c r="AM56" s="10164"/>
      <c r="AN56" s="10164"/>
      <c r="AO56" s="10164"/>
      <c r="AP56" s="10164"/>
      <c r="AQ56" s="10164"/>
      <c r="AR56" s="10164"/>
      <c r="AS56" s="10164"/>
      <c r="AT56" s="10164"/>
      <c r="AU56" s="10164"/>
      <c r="AV56" s="10164"/>
      <c r="AW56" s="10164"/>
      <c r="AX56" s="10164"/>
      <c r="AY56" s="10164"/>
      <c r="AZ56" s="10164"/>
      <c r="BA56" s="10164"/>
      <c r="BB56" s="10164"/>
      <c r="BC56" s="10164"/>
      <c r="BD56" s="10164"/>
      <c r="BE56" s="10164"/>
      <c r="BF56" s="10164"/>
      <c r="BG56" s="10164"/>
      <c r="BH56" s="10164"/>
      <c r="BI56" s="10164"/>
      <c r="BJ56" s="10164"/>
      <c r="BL56" s="1387"/>
      <c r="BM56" s="1863"/>
      <c r="BN56" s="1863"/>
      <c r="BO56" s="1387"/>
      <c r="BP56" s="1387"/>
      <c r="BQ56" s="1387"/>
      <c r="BR56" s="1387"/>
      <c r="BS56" s="1863"/>
      <c r="BT56" s="1387"/>
      <c r="BU56" s="1387"/>
      <c r="BV56" s="771"/>
      <c r="BW56" s="1387"/>
      <c r="BX56" s="1387"/>
      <c r="BY56" s="1387"/>
      <c r="BZ56" s="1387"/>
      <c r="CA56" s="1387"/>
      <c r="CB56" s="1859"/>
      <c r="CC56" s="793"/>
      <c r="CD56" s="793"/>
      <c r="CE56" s="793"/>
      <c r="CF56" s="793"/>
      <c r="CG56" s="1868">
        <v>11</v>
      </c>
    </row>
    <row s="12874" customFormat="1" customHeight="1" ht="11.549999999999999">
      <c r="A57" s="1214"/>
      <c r="B57" s="1863"/>
      <c r="C57" s="1863"/>
      <c r="D57" s="578"/>
      <c r="J57" s="4250"/>
      <c r="K57" s="4250"/>
      <c r="L57" s="4250"/>
      <c r="M57" s="4250"/>
      <c r="N57" s="4250"/>
      <c r="O57" s="4250"/>
      <c r="P57" s="10164"/>
      <c r="Q57" s="10164"/>
      <c r="R57" s="10164"/>
      <c r="S57" s="10164"/>
      <c r="T57" s="10164"/>
      <c r="U57" s="10164"/>
      <c r="V57" s="10164"/>
      <c r="W57" s="10164"/>
      <c r="X57" s="10164"/>
      <c r="Y57" s="10164"/>
      <c r="Z57" s="10164"/>
      <c r="AA57" s="10164"/>
      <c r="AB57" s="10164"/>
      <c r="AC57" s="10164"/>
      <c r="AD57" s="10164"/>
      <c r="AE57" s="10164"/>
      <c r="AF57" s="10164"/>
      <c r="AG57" s="10164"/>
      <c r="AH57" s="10164"/>
      <c r="AI57" s="10164"/>
      <c r="AJ57" s="10164"/>
      <c r="AK57" s="10164"/>
      <c r="AL57" s="10164"/>
      <c r="AM57" s="10164"/>
      <c r="AN57" s="10164"/>
      <c r="AO57" s="10164"/>
      <c r="AP57" s="10164"/>
      <c r="AQ57" s="10164"/>
      <c r="AR57" s="10164"/>
      <c r="AS57" s="10164"/>
      <c r="AT57" s="10164"/>
      <c r="AU57" s="10164"/>
      <c r="AV57" s="10164"/>
      <c r="AW57" s="10164"/>
      <c r="AX57" s="10164"/>
      <c r="AY57" s="10164"/>
      <c r="AZ57" s="10164"/>
      <c r="BA57" s="10164"/>
      <c r="BB57" s="10164"/>
      <c r="BC57" s="10164"/>
      <c r="BD57" s="10164"/>
      <c r="BE57" s="10164"/>
      <c r="BF57" s="10164"/>
      <c r="BG57" s="10164"/>
      <c r="BH57" s="10164"/>
      <c r="BI57" s="10164"/>
      <c r="BJ57" s="10164"/>
      <c r="BL57" s="1387"/>
      <c r="BM57" s="1863"/>
      <c r="BN57" s="1863"/>
      <c r="BO57" s="1387"/>
      <c r="BP57" s="1387"/>
      <c r="BQ57" s="1387"/>
      <c r="BR57" s="1387"/>
      <c r="BS57" s="1863"/>
      <c r="BT57" s="1387"/>
      <c r="BU57" s="1387"/>
      <c r="BV57" s="771"/>
      <c r="BW57" s="1387"/>
      <c r="BX57" s="1387"/>
      <c r="BY57" s="1387"/>
      <c r="BZ57" s="1387"/>
      <c r="CA57" s="1387"/>
      <c r="CB57" s="1859"/>
      <c r="CC57" s="793"/>
      <c r="CD57" s="793"/>
      <c r="CE57" s="793"/>
      <c r="CF57" s="793"/>
      <c r="CG57" s="1868">
        <v>11</v>
      </c>
    </row>
    <row s="12874" customFormat="1" customHeight="1" ht="11.549999999999999">
      <c r="A58" s="1214"/>
      <c r="B58" s="1863"/>
      <c r="C58" s="1863"/>
      <c r="D58" s="578"/>
      <c r="J58" s="4250"/>
      <c r="K58" s="4250"/>
      <c r="L58" s="4250"/>
      <c r="M58" s="4250"/>
      <c r="N58" s="4250"/>
      <c r="O58" s="4250"/>
      <c r="P58" s="10164"/>
      <c r="Q58" s="10164"/>
      <c r="R58" s="10164"/>
      <c r="S58" s="10164"/>
      <c r="T58" s="10164"/>
      <c r="U58" s="10164"/>
      <c r="V58" s="10164"/>
      <c r="W58" s="10164"/>
      <c r="X58" s="10164"/>
      <c r="Y58" s="10164"/>
      <c r="Z58" s="10164"/>
      <c r="AA58" s="10164"/>
      <c r="AB58" s="10164"/>
      <c r="AC58" s="10164"/>
      <c r="AD58" s="10164"/>
      <c r="AE58" s="10164"/>
      <c r="AF58" s="10164"/>
      <c r="AG58" s="10164"/>
      <c r="AH58" s="10164"/>
      <c r="AI58" s="10164"/>
      <c r="AJ58" s="10164"/>
      <c r="AK58" s="10164"/>
      <c r="AL58" s="10164"/>
      <c r="AM58" s="10164"/>
      <c r="AN58" s="10164"/>
      <c r="AO58" s="10164"/>
      <c r="AP58" s="10164"/>
      <c r="AQ58" s="10164"/>
      <c r="AR58" s="10164"/>
      <c r="AS58" s="10164"/>
      <c r="AT58" s="10164"/>
      <c r="AU58" s="10164"/>
      <c r="AV58" s="10164"/>
      <c r="AW58" s="10164"/>
      <c r="AX58" s="10164"/>
      <c r="AY58" s="10164"/>
      <c r="AZ58" s="10164"/>
      <c r="BA58" s="10164"/>
      <c r="BB58" s="10164"/>
      <c r="BC58" s="10164"/>
      <c r="BD58" s="10164"/>
      <c r="BE58" s="10164"/>
      <c r="BF58" s="10164"/>
      <c r="BG58" s="10164"/>
      <c r="BH58" s="10164"/>
      <c r="BI58" s="10164"/>
      <c r="BJ58" s="10164"/>
      <c r="BL58" s="1387"/>
      <c r="BM58" s="1863"/>
      <c r="BN58" s="1863"/>
      <c r="BO58" s="1387"/>
      <c r="BP58" s="1387"/>
      <c r="BQ58" s="1387"/>
      <c r="BR58" s="1387"/>
      <c r="BS58" s="1863"/>
      <c r="BT58" s="1387"/>
      <c r="BU58" s="1387"/>
      <c r="BV58" s="771"/>
      <c r="BW58" s="1387"/>
      <c r="BX58" s="1387"/>
      <c r="BY58" s="1387"/>
      <c r="BZ58" s="1387"/>
      <c r="CA58" s="1387"/>
      <c r="CB58" s="1859"/>
      <c r="CC58" s="793"/>
      <c r="CD58" s="793"/>
      <c r="CE58" s="793"/>
      <c r="CF58" s="793"/>
      <c r="CG58" s="1868">
        <v>11</v>
      </c>
    </row>
    <row s="12874" customFormat="1" customHeight="1" ht="11.549999999999999">
      <c r="A59" s="1214"/>
      <c r="B59" s="1863"/>
      <c r="C59" s="1863"/>
      <c r="D59" s="578"/>
      <c r="J59" s="4250"/>
      <c r="K59" s="4250"/>
      <c r="L59" s="4250"/>
      <c r="M59" s="4250"/>
      <c r="N59" s="4250"/>
      <c r="O59" s="4250"/>
      <c r="P59" s="10164"/>
      <c r="Q59" s="10164"/>
      <c r="R59" s="10164"/>
      <c r="S59" s="10164"/>
      <c r="T59" s="10164"/>
      <c r="U59" s="10164"/>
      <c r="V59" s="10164"/>
      <c r="W59" s="10164"/>
      <c r="X59" s="10164"/>
      <c r="Y59" s="10164"/>
      <c r="Z59" s="10164"/>
      <c r="AA59" s="10164"/>
      <c r="AB59" s="10164"/>
      <c r="AC59" s="10164"/>
      <c r="AD59" s="10164"/>
      <c r="AE59" s="10164"/>
      <c r="AF59" s="10164"/>
      <c r="AG59" s="10164"/>
      <c r="AH59" s="10164"/>
      <c r="AI59" s="10164"/>
      <c r="AJ59" s="10164"/>
      <c r="AK59" s="10164"/>
      <c r="AL59" s="10164"/>
      <c r="AM59" s="10164"/>
      <c r="AN59" s="10164"/>
      <c r="AO59" s="10164"/>
      <c r="AP59" s="10164"/>
      <c r="AQ59" s="10164"/>
      <c r="AR59" s="10164"/>
      <c r="AS59" s="10164"/>
      <c r="AT59" s="10164"/>
      <c r="AU59" s="10164"/>
      <c r="AV59" s="10164"/>
      <c r="AW59" s="10164"/>
      <c r="AX59" s="10164"/>
      <c r="AY59" s="10164"/>
      <c r="AZ59" s="10164"/>
      <c r="BA59" s="10164"/>
      <c r="BB59" s="10164"/>
      <c r="BC59" s="10164"/>
      <c r="BD59" s="10164"/>
      <c r="BE59" s="10164"/>
      <c r="BF59" s="10164"/>
      <c r="BG59" s="10164"/>
      <c r="BH59" s="10164"/>
      <c r="BI59" s="10164"/>
      <c r="BJ59" s="10164"/>
      <c r="BL59" s="1387"/>
      <c r="BM59" s="1863"/>
      <c r="BN59" s="1863"/>
      <c r="BO59" s="1387"/>
      <c r="BP59" s="1387"/>
      <c r="BQ59" s="1387"/>
      <c r="BR59" s="1387"/>
      <c r="BS59" s="1863"/>
      <c r="BT59" s="1387"/>
      <c r="BU59" s="1387"/>
      <c r="BV59" s="771"/>
      <c r="BW59" s="1387"/>
      <c r="BX59" s="1387"/>
      <c r="BY59" s="1387"/>
      <c r="BZ59" s="1387"/>
      <c r="CA59" s="1387"/>
      <c r="CB59" s="1859"/>
      <c r="CC59" s="793"/>
      <c r="CD59" s="793"/>
      <c r="CE59" s="793"/>
      <c r="CF59" s="793"/>
      <c r="CG59" s="1868">
        <v>11</v>
      </c>
    </row>
    <row s="12874" customFormat="1" customHeight="1" ht="11.549999999999999">
      <c r="A60" s="1214"/>
      <c r="B60" s="1863"/>
      <c r="C60" s="1863"/>
      <c r="D60" s="578"/>
      <c r="J60" s="4250"/>
      <c r="K60" s="4250"/>
      <c r="L60" s="4250"/>
      <c r="M60" s="4250"/>
      <c r="N60" s="4250"/>
      <c r="O60" s="4250"/>
      <c r="P60" s="10164"/>
      <c r="Q60" s="10164"/>
      <c r="R60" s="10164"/>
      <c r="S60" s="10164"/>
      <c r="T60" s="10164"/>
      <c r="U60" s="10164"/>
      <c r="V60" s="10164"/>
      <c r="W60" s="10164"/>
      <c r="X60" s="10164"/>
      <c r="Y60" s="10164"/>
      <c r="Z60" s="10164"/>
      <c r="AA60" s="10164"/>
      <c r="AB60" s="10164"/>
      <c r="AC60" s="10164"/>
      <c r="AD60" s="10164"/>
      <c r="AE60" s="10164"/>
      <c r="AF60" s="10164"/>
      <c r="AG60" s="10164"/>
      <c r="AH60" s="10164"/>
      <c r="AI60" s="10164"/>
      <c r="AJ60" s="10164"/>
      <c r="AK60" s="10164"/>
      <c r="AL60" s="10164"/>
      <c r="AM60" s="10164"/>
      <c r="AN60" s="10164"/>
      <c r="AO60" s="10164"/>
      <c r="AP60" s="10164"/>
      <c r="AQ60" s="10164"/>
      <c r="AR60" s="10164"/>
      <c r="AS60" s="10164"/>
      <c r="AT60" s="10164"/>
      <c r="AU60" s="10164"/>
      <c r="AV60" s="10164"/>
      <c r="AW60" s="10164"/>
      <c r="AX60" s="10164"/>
      <c r="AY60" s="10164"/>
      <c r="AZ60" s="10164"/>
      <c r="BA60" s="10164"/>
      <c r="BB60" s="10164"/>
      <c r="BC60" s="10164"/>
      <c r="BD60" s="10164"/>
      <c r="BE60" s="10164"/>
      <c r="BF60" s="10164"/>
      <c r="BG60" s="10164"/>
      <c r="BH60" s="10164"/>
      <c r="BI60" s="10164"/>
      <c r="BJ60" s="10164"/>
      <c r="BL60" s="1387"/>
      <c r="BM60" s="1863"/>
      <c r="BN60" s="1863"/>
      <c r="BO60" s="1387"/>
      <c r="BP60" s="1387"/>
      <c r="BQ60" s="1387"/>
      <c r="BR60" s="1387"/>
      <c r="BS60" s="1863"/>
      <c r="BT60" s="1387"/>
      <c r="BU60" s="1387"/>
      <c r="BV60" s="771"/>
      <c r="BW60" s="1387"/>
      <c r="BX60" s="1387"/>
      <c r="BY60" s="1387"/>
      <c r="BZ60" s="1387"/>
      <c r="CA60" s="1387"/>
      <c r="CB60" s="1859"/>
      <c r="CC60" s="793"/>
      <c r="CD60" s="793"/>
      <c r="CE60" s="793"/>
      <c r="CF60" s="793"/>
      <c r="CG60" s="1868">
        <v>11</v>
      </c>
    </row>
    <row s="12874" customFormat="1" customHeight="1" ht="11.549999999999999">
      <c r="A61" s="1214"/>
      <c r="B61" s="1863"/>
      <c r="C61" s="1863"/>
      <c r="D61" s="578"/>
      <c r="J61" s="4250"/>
      <c r="K61" s="4250"/>
      <c r="L61" s="4250"/>
      <c r="M61" s="4250"/>
      <c r="N61" s="4250"/>
      <c r="O61" s="4250"/>
      <c r="P61" s="10164"/>
      <c r="Q61" s="10164"/>
      <c r="R61" s="10164"/>
      <c r="S61" s="10164"/>
      <c r="T61" s="10164"/>
      <c r="U61" s="10164"/>
      <c r="V61" s="10164"/>
      <c r="W61" s="10164"/>
      <c r="X61" s="10164"/>
      <c r="Y61" s="10164"/>
      <c r="Z61" s="10164"/>
      <c r="AA61" s="10164"/>
      <c r="AB61" s="10164"/>
      <c r="AC61" s="10164"/>
      <c r="AD61" s="10164"/>
      <c r="AE61" s="10164"/>
      <c r="AF61" s="10164"/>
      <c r="AG61" s="10164"/>
      <c r="AH61" s="10164"/>
      <c r="AI61" s="10164"/>
      <c r="AJ61" s="10164"/>
      <c r="AK61" s="10164"/>
      <c r="AL61" s="10164"/>
      <c r="AM61" s="10164"/>
      <c r="AN61" s="10164"/>
      <c r="AO61" s="10164"/>
      <c r="AP61" s="10164"/>
      <c r="AQ61" s="10164"/>
      <c r="AR61" s="10164"/>
      <c r="AS61" s="10164"/>
      <c r="AT61" s="10164"/>
      <c r="AU61" s="10164"/>
      <c r="AV61" s="10164"/>
      <c r="AW61" s="10164"/>
      <c r="AX61" s="10164"/>
      <c r="AY61" s="10164"/>
      <c r="AZ61" s="10164"/>
      <c r="BA61" s="10164"/>
      <c r="BB61" s="10164"/>
      <c r="BC61" s="10164"/>
      <c r="BD61" s="10164"/>
      <c r="BE61" s="10164"/>
      <c r="BF61" s="10164"/>
      <c r="BG61" s="10164"/>
      <c r="BH61" s="10164"/>
      <c r="BI61" s="10164"/>
      <c r="BJ61" s="10164"/>
      <c r="BL61" s="1387"/>
      <c r="BM61" s="1863"/>
      <c r="BN61" s="1863"/>
      <c r="BO61" s="1387"/>
      <c r="BP61" s="1387"/>
      <c r="BQ61" s="1387"/>
      <c r="BR61" s="1387"/>
      <c r="BS61" s="1863"/>
      <c r="BT61" s="1387"/>
      <c r="BU61" s="1387"/>
      <c r="BV61" s="771"/>
      <c r="BW61" s="1387"/>
      <c r="BX61" s="1387"/>
      <c r="BY61" s="1387"/>
      <c r="BZ61" s="1387"/>
      <c r="CA61" s="1387"/>
      <c r="CB61" s="1859"/>
      <c r="CC61" s="793"/>
      <c r="CD61" s="793"/>
      <c r="CE61" s="793"/>
      <c r="CF61" s="793"/>
      <c r="CG61" s="1868">
        <v>11</v>
      </c>
    </row>
    <row s="12874" customFormat="1" customHeight="1" ht="11.549999999999999">
      <c r="A62" s="1214"/>
      <c r="B62" s="1863"/>
      <c r="C62" s="1863"/>
      <c r="D62" s="578"/>
      <c r="J62" s="4250"/>
      <c r="K62" s="4250"/>
      <c r="L62" s="4250"/>
      <c r="M62" s="4250"/>
      <c r="N62" s="4250"/>
      <c r="O62" s="4250"/>
      <c r="P62" s="10164"/>
      <c r="Q62" s="10164"/>
      <c r="R62" s="10164"/>
      <c r="S62" s="10164"/>
      <c r="T62" s="10164"/>
      <c r="U62" s="10164"/>
      <c r="V62" s="10164"/>
      <c r="W62" s="10164"/>
      <c r="X62" s="10164"/>
      <c r="Y62" s="10164"/>
      <c r="Z62" s="10164"/>
      <c r="AA62" s="10164"/>
      <c r="AB62" s="10164"/>
      <c r="AC62" s="10164"/>
      <c r="AD62" s="10164"/>
      <c r="AE62" s="10164"/>
      <c r="AF62" s="10164"/>
      <c r="AG62" s="10164"/>
      <c r="AH62" s="10164"/>
      <c r="AI62" s="10164"/>
      <c r="AJ62" s="10164"/>
      <c r="AK62" s="10164"/>
      <c r="AL62" s="10164"/>
      <c r="AM62" s="10164"/>
      <c r="AN62" s="10164"/>
      <c r="AO62" s="10164"/>
      <c r="AP62" s="10164"/>
      <c r="AQ62" s="10164"/>
      <c r="AR62" s="10164"/>
      <c r="AS62" s="10164"/>
      <c r="AT62" s="10164"/>
      <c r="AU62" s="10164"/>
      <c r="AV62" s="10164"/>
      <c r="AW62" s="10164"/>
      <c r="AX62" s="10164"/>
      <c r="AY62" s="10164"/>
      <c r="AZ62" s="10164"/>
      <c r="BA62" s="10164"/>
      <c r="BB62" s="10164"/>
      <c r="BC62" s="10164"/>
      <c r="BD62" s="10164"/>
      <c r="BE62" s="10164"/>
      <c r="BF62" s="10164"/>
      <c r="BG62" s="10164"/>
      <c r="BH62" s="10164"/>
      <c r="BI62" s="10164"/>
      <c r="BJ62" s="10164"/>
      <c r="BL62" s="1387"/>
      <c r="BM62" s="1863"/>
      <c r="BN62" s="1863"/>
      <c r="BO62" s="1387"/>
      <c r="BP62" s="1387"/>
      <c r="BQ62" s="1387"/>
      <c r="BR62" s="1387"/>
      <c r="BS62" s="1863"/>
      <c r="BT62" s="1387"/>
      <c r="BU62" s="1387"/>
      <c r="BV62" s="771"/>
      <c r="BW62" s="1387"/>
      <c r="BX62" s="1387"/>
      <c r="BY62" s="1387"/>
      <c r="BZ62" s="1387"/>
      <c r="CA62" s="1387"/>
      <c r="CB62" s="1859"/>
      <c r="CC62" s="793"/>
      <c r="CD62" s="793"/>
      <c r="CE62" s="793"/>
      <c r="CF62" s="793"/>
      <c r="CG62" s="1868">
        <v>11</v>
      </c>
    </row>
    <row s="12874" customFormat="1" customHeight="1" ht="11.549999999999999">
      <c r="A63" s="1214"/>
      <c r="B63" s="1863"/>
      <c r="C63" s="1863"/>
      <c r="D63" s="578"/>
      <c r="J63" s="4250"/>
      <c r="K63" s="4250"/>
      <c r="L63" s="4250"/>
      <c r="M63" s="4250"/>
      <c r="N63" s="4250"/>
      <c r="O63" s="4250"/>
      <c r="P63" s="10164"/>
      <c r="Q63" s="10164"/>
      <c r="R63" s="10164"/>
      <c r="S63" s="10164"/>
      <c r="T63" s="10164"/>
      <c r="U63" s="10164"/>
      <c r="V63" s="10164"/>
      <c r="W63" s="10164"/>
      <c r="X63" s="10164"/>
      <c r="Y63" s="10164"/>
      <c r="Z63" s="10164"/>
      <c r="AA63" s="10164"/>
      <c r="AB63" s="10164"/>
      <c r="AC63" s="10164"/>
      <c r="AD63" s="10164"/>
      <c r="AE63" s="10164"/>
      <c r="AF63" s="10164"/>
      <c r="AG63" s="10164"/>
      <c r="AH63" s="10164"/>
      <c r="AI63" s="10164"/>
      <c r="AJ63" s="10164"/>
      <c r="AK63" s="10164"/>
      <c r="AL63" s="10164"/>
      <c r="AM63" s="10164"/>
      <c r="AN63" s="10164"/>
      <c r="AO63" s="10164"/>
      <c r="AP63" s="10164"/>
      <c r="AQ63" s="10164"/>
      <c r="AR63" s="10164"/>
      <c r="AS63" s="10164"/>
      <c r="AT63" s="10164"/>
      <c r="AU63" s="10164"/>
      <c r="AV63" s="10164"/>
      <c r="AW63" s="10164"/>
      <c r="AX63" s="10164"/>
      <c r="AY63" s="10164"/>
      <c r="AZ63" s="10164"/>
      <c r="BA63" s="10164"/>
      <c r="BB63" s="10164"/>
      <c r="BC63" s="10164"/>
      <c r="BD63" s="10164"/>
      <c r="BE63" s="10164"/>
      <c r="BF63" s="10164"/>
      <c r="BG63" s="10164"/>
      <c r="BH63" s="10164"/>
      <c r="BI63" s="10164"/>
      <c r="BJ63" s="10164"/>
      <c r="BL63" s="1387"/>
      <c r="BM63" s="1863"/>
      <c r="BN63" s="1863"/>
      <c r="BO63" s="1387"/>
      <c r="BP63" s="1387"/>
      <c r="BQ63" s="1387"/>
      <c r="BR63" s="1387"/>
      <c r="BS63" s="1863"/>
      <c r="BT63" s="1387"/>
      <c r="BU63" s="1387"/>
      <c r="BV63" s="771"/>
      <c r="BW63" s="1387"/>
      <c r="BX63" s="1387"/>
      <c r="BY63" s="1387"/>
      <c r="BZ63" s="1387"/>
      <c r="CA63" s="1387"/>
      <c r="CB63" s="1859"/>
      <c r="CC63" s="793"/>
      <c r="CD63" s="793"/>
      <c r="CE63" s="793"/>
      <c r="CF63" s="793"/>
      <c r="CG63" s="1868">
        <v>11</v>
      </c>
    </row>
    <row s="12874" customFormat="1" customHeight="1" ht="11.549999999999999">
      <c r="A64" s="1214"/>
      <c r="B64" s="1863"/>
      <c r="C64" s="1863"/>
      <c r="D64" s="578"/>
      <c r="J64" s="4250"/>
      <c r="K64" s="4250"/>
      <c r="L64" s="4250"/>
      <c r="M64" s="4250"/>
      <c r="N64" s="4250"/>
      <c r="O64" s="4250"/>
      <c r="P64" s="10164"/>
      <c r="Q64" s="10164"/>
      <c r="R64" s="10164"/>
      <c r="S64" s="10164"/>
      <c r="T64" s="10164"/>
      <c r="U64" s="10164"/>
      <c r="V64" s="10164"/>
      <c r="W64" s="10164"/>
      <c r="X64" s="10164"/>
      <c r="Y64" s="10164"/>
      <c r="Z64" s="10164"/>
      <c r="AA64" s="10164"/>
      <c r="AB64" s="10164"/>
      <c r="AC64" s="10164"/>
      <c r="AD64" s="10164"/>
      <c r="AE64" s="10164"/>
      <c r="AF64" s="10164"/>
      <c r="AG64" s="10164"/>
      <c r="AH64" s="10164"/>
      <c r="AI64" s="10164"/>
      <c r="AJ64" s="10164"/>
      <c r="AK64" s="10164"/>
      <c r="AL64" s="10164"/>
      <c r="AM64" s="10164"/>
      <c r="AN64" s="10164"/>
      <c r="AO64" s="10164"/>
      <c r="AP64" s="10164"/>
      <c r="AQ64" s="10164"/>
      <c r="AR64" s="10164"/>
      <c r="AS64" s="10164"/>
      <c r="AT64" s="10164"/>
      <c r="AU64" s="10164"/>
      <c r="AV64" s="10164"/>
      <c r="AW64" s="10164"/>
      <c r="AX64" s="10164"/>
      <c r="AY64" s="10164"/>
      <c r="AZ64" s="10164"/>
      <c r="BA64" s="10164"/>
      <c r="BB64" s="10164"/>
      <c r="BC64" s="10164"/>
      <c r="BD64" s="10164"/>
      <c r="BE64" s="10164"/>
      <c r="BF64" s="10164"/>
      <c r="BG64" s="10164"/>
      <c r="BH64" s="10164"/>
      <c r="BI64" s="10164"/>
      <c r="BJ64" s="10164"/>
      <c r="BL64" s="1387"/>
      <c r="BM64" s="1863"/>
      <c r="BN64" s="1863"/>
      <c r="BO64" s="1387"/>
      <c r="BP64" s="1387"/>
      <c r="BQ64" s="1387"/>
      <c r="BR64" s="1387"/>
      <c r="BS64" s="1863"/>
      <c r="BT64" s="1387"/>
      <c r="BU64" s="1387"/>
      <c r="BV64" s="771"/>
      <c r="BW64" s="1387"/>
      <c r="BX64" s="1387"/>
      <c r="BY64" s="1387"/>
      <c r="BZ64" s="1387"/>
      <c r="CA64" s="1387"/>
      <c r="CB64" s="1859"/>
      <c r="CC64" s="793"/>
      <c r="CD64" s="793"/>
      <c r="CE64" s="793"/>
      <c r="CF64" s="793"/>
      <c r="CG64" s="1868">
        <v>11</v>
      </c>
    </row>
    <row s="12874" customFormat="1" customHeight="1" ht="11.549999999999999">
      <c r="A65" s="1214"/>
      <c r="B65" s="1863"/>
      <c r="C65" s="1863"/>
      <c r="D65" s="578"/>
      <c r="J65" s="4250"/>
      <c r="K65" s="4250"/>
      <c r="L65" s="4250"/>
      <c r="M65" s="4250"/>
      <c r="N65" s="4250"/>
      <c r="O65" s="4250"/>
      <c r="P65" s="10164"/>
      <c r="Q65" s="10164"/>
      <c r="R65" s="10164"/>
      <c r="S65" s="10164"/>
      <c r="T65" s="10164"/>
      <c r="U65" s="10164"/>
      <c r="V65" s="10164"/>
      <c r="W65" s="10164"/>
      <c r="X65" s="10164"/>
      <c r="Y65" s="10164"/>
      <c r="Z65" s="10164"/>
      <c r="AA65" s="10164"/>
      <c r="AB65" s="10164"/>
      <c r="AC65" s="10164"/>
      <c r="AD65" s="10164"/>
      <c r="AE65" s="10164"/>
      <c r="AF65" s="10164"/>
      <c r="AG65" s="10164"/>
      <c r="AH65" s="10164"/>
      <c r="AI65" s="10164"/>
      <c r="AJ65" s="10164"/>
      <c r="AK65" s="10164"/>
      <c r="AL65" s="10164"/>
      <c r="AM65" s="10164"/>
      <c r="AN65" s="10164"/>
      <c r="AO65" s="10164"/>
      <c r="AP65" s="10164"/>
      <c r="AQ65" s="10164"/>
      <c r="AR65" s="10164"/>
      <c r="AS65" s="10164"/>
      <c r="AT65" s="10164"/>
      <c r="AU65" s="10164"/>
      <c r="AV65" s="10164"/>
      <c r="AW65" s="10164"/>
      <c r="AX65" s="10164"/>
      <c r="AY65" s="10164"/>
      <c r="AZ65" s="10164"/>
      <c r="BA65" s="10164"/>
      <c r="BB65" s="10164"/>
      <c r="BC65" s="10164"/>
      <c r="BD65" s="10164"/>
      <c r="BE65" s="10164"/>
      <c r="BF65" s="10164"/>
      <c r="BG65" s="10164"/>
      <c r="BH65" s="10164"/>
      <c r="BI65" s="10164"/>
      <c r="BJ65" s="10164"/>
      <c r="BL65" s="1387"/>
      <c r="BM65" s="1863"/>
      <c r="BN65" s="1863"/>
      <c r="BO65" s="1387"/>
      <c r="BP65" s="1387"/>
      <c r="BQ65" s="1387"/>
      <c r="BR65" s="1387"/>
      <c r="BS65" s="1863"/>
      <c r="BT65" s="1387"/>
      <c r="BU65" s="1387"/>
      <c r="BV65" s="771"/>
      <c r="BW65" s="1387"/>
      <c r="BX65" s="1387"/>
      <c r="BY65" s="1387"/>
      <c r="BZ65" s="1387"/>
      <c r="CA65" s="1387"/>
      <c r="CB65" s="1859"/>
      <c r="CC65" s="793"/>
      <c r="CD65" s="793"/>
      <c r="CE65" s="793"/>
      <c r="CF65" s="793"/>
      <c r="CG65" s="1868">
        <v>11</v>
      </c>
    </row>
    <row s="12874" customFormat="1" customHeight="1" ht="11.549999999999999">
      <c r="A66" s="1214"/>
      <c r="B66" s="1863"/>
      <c r="C66" s="1863"/>
      <c r="D66" s="578"/>
      <c r="J66" s="4250"/>
      <c r="K66" s="4250"/>
      <c r="L66" s="4250"/>
      <c r="M66" s="4250"/>
      <c r="N66" s="4250"/>
      <c r="O66" s="4250"/>
      <c r="P66" s="10164"/>
      <c r="Q66" s="10164"/>
      <c r="R66" s="10164"/>
      <c r="S66" s="10164"/>
      <c r="T66" s="10164"/>
      <c r="U66" s="10164"/>
      <c r="V66" s="10164"/>
      <c r="W66" s="10164"/>
      <c r="X66" s="10164"/>
      <c r="Y66" s="10164"/>
      <c r="Z66" s="10164"/>
      <c r="AA66" s="10164"/>
      <c r="AB66" s="10164"/>
      <c r="AC66" s="10164"/>
      <c r="AD66" s="10164"/>
      <c r="AE66" s="10164"/>
      <c r="AF66" s="10164"/>
      <c r="AG66" s="10164"/>
      <c r="AH66" s="10164"/>
      <c r="AI66" s="10164"/>
      <c r="AJ66" s="10164"/>
      <c r="AK66" s="10164"/>
      <c r="AL66" s="10164"/>
      <c r="AM66" s="10164"/>
      <c r="AN66" s="10164"/>
      <c r="AO66" s="10164"/>
      <c r="AP66" s="10164"/>
      <c r="AQ66" s="10164"/>
      <c r="AR66" s="10164"/>
      <c r="AS66" s="10164"/>
      <c r="AT66" s="10164"/>
      <c r="AU66" s="10164"/>
      <c r="AV66" s="10164"/>
      <c r="AW66" s="10164"/>
      <c r="AX66" s="10164"/>
      <c r="AY66" s="10164"/>
      <c r="AZ66" s="10164"/>
      <c r="BA66" s="10164"/>
      <c r="BB66" s="10164"/>
      <c r="BC66" s="10164"/>
      <c r="BD66" s="10164"/>
      <c r="BE66" s="10164"/>
      <c r="BF66" s="10164"/>
      <c r="BG66" s="10164"/>
      <c r="BH66" s="10164"/>
      <c r="BI66" s="10164"/>
      <c r="BJ66" s="10164"/>
      <c r="BL66" s="1387"/>
      <c r="BM66" s="1863"/>
      <c r="BN66" s="1863"/>
      <c r="BO66" s="1387"/>
      <c r="BP66" s="1387"/>
      <c r="BQ66" s="1387"/>
      <c r="BR66" s="1387"/>
      <c r="BS66" s="1863"/>
      <c r="BT66" s="1387"/>
      <c r="BU66" s="1387"/>
      <c r="BV66" s="771"/>
      <c r="BW66" s="1387"/>
      <c r="BX66" s="1387"/>
      <c r="BY66" s="1387"/>
      <c r="BZ66" s="1387"/>
      <c r="CA66" s="1387"/>
      <c r="CB66" s="1859"/>
      <c r="CC66" s="793"/>
      <c r="CD66" s="793"/>
      <c r="CE66" s="793"/>
      <c r="CF66" s="793"/>
      <c r="CG66" s="1868">
        <v>11</v>
      </c>
    </row>
    <row s="12874" customFormat="1" customHeight="1" ht="11.549999999999999">
      <c r="A67" s="1214"/>
      <c r="B67" s="1863"/>
      <c r="C67" s="1863"/>
      <c r="D67" s="578"/>
      <c r="J67" s="4250"/>
      <c r="K67" s="4250"/>
      <c r="L67" s="4250"/>
      <c r="M67" s="4250"/>
      <c r="N67" s="4250"/>
      <c r="O67" s="4250"/>
      <c r="P67" s="10164"/>
      <c r="Q67" s="10164"/>
      <c r="R67" s="10164"/>
      <c r="S67" s="10164"/>
      <c r="T67" s="10164"/>
      <c r="U67" s="10164"/>
      <c r="V67" s="10164"/>
      <c r="W67" s="10164"/>
      <c r="X67" s="10164"/>
      <c r="Y67" s="10164"/>
      <c r="Z67" s="10164"/>
      <c r="AA67" s="10164"/>
      <c r="AB67" s="10164"/>
      <c r="AC67" s="10164"/>
      <c r="AD67" s="10164"/>
      <c r="AE67" s="10164"/>
      <c r="AF67" s="10164"/>
      <c r="AG67" s="10164"/>
      <c r="AH67" s="10164"/>
      <c r="AI67" s="10164"/>
      <c r="AJ67" s="10164"/>
      <c r="AK67" s="10164"/>
      <c r="AL67" s="10164"/>
      <c r="AM67" s="10164"/>
      <c r="AN67" s="10164"/>
      <c r="AO67" s="10164"/>
      <c r="AP67" s="10164"/>
      <c r="AQ67" s="10164"/>
      <c r="AR67" s="10164"/>
      <c r="AS67" s="10164"/>
      <c r="AT67" s="10164"/>
      <c r="AU67" s="10164"/>
      <c r="AV67" s="10164"/>
      <c r="AW67" s="10164"/>
      <c r="AX67" s="10164"/>
      <c r="AY67" s="10164"/>
      <c r="AZ67" s="10164"/>
      <c r="BA67" s="10164"/>
      <c r="BB67" s="10164"/>
      <c r="BC67" s="10164"/>
      <c r="BD67" s="10164"/>
      <c r="BE67" s="10164"/>
      <c r="BF67" s="10164"/>
      <c r="BG67" s="10164"/>
      <c r="BH67" s="10164"/>
      <c r="BI67" s="10164"/>
      <c r="BJ67" s="10164"/>
      <c r="BL67" s="1387"/>
      <c r="BM67" s="1863"/>
      <c r="BN67" s="1863"/>
      <c r="BO67" s="1387"/>
      <c r="BP67" s="1387"/>
      <c r="BQ67" s="1387"/>
      <c r="BR67" s="1387"/>
      <c r="BS67" s="1863"/>
      <c r="BT67" s="1387"/>
      <c r="BU67" s="1387"/>
      <c r="BV67" s="771"/>
      <c r="BW67" s="1387"/>
      <c r="BX67" s="1387"/>
      <c r="BY67" s="1387"/>
      <c r="BZ67" s="1387"/>
      <c r="CA67" s="1387"/>
      <c r="CB67" s="1859"/>
      <c r="CC67" s="793"/>
      <c r="CD67" s="793"/>
      <c r="CE67" s="793"/>
      <c r="CF67" s="793"/>
      <c r="CG67" s="1868">
        <v>11</v>
      </c>
    </row>
    <row s="12874" customFormat="1" customHeight="1" ht="11.549999999999999">
      <c r="A68" s="1214"/>
      <c r="B68" s="1863"/>
      <c r="C68" s="1863"/>
      <c r="D68" s="578"/>
      <c r="J68" s="4250"/>
      <c r="K68" s="4250"/>
      <c r="L68" s="4250"/>
      <c r="M68" s="4250"/>
      <c r="N68" s="4250"/>
      <c r="O68" s="4250"/>
      <c r="P68" s="10164"/>
      <c r="Q68" s="10164"/>
      <c r="R68" s="10164"/>
      <c r="S68" s="10164"/>
      <c r="T68" s="10164"/>
      <c r="U68" s="10164"/>
      <c r="V68" s="10164"/>
      <c r="W68" s="10164"/>
      <c r="X68" s="10164"/>
      <c r="Y68" s="10164"/>
      <c r="Z68" s="10164"/>
      <c r="AA68" s="10164"/>
      <c r="AB68" s="10164"/>
      <c r="AC68" s="10164"/>
      <c r="AD68" s="10164"/>
      <c r="AE68" s="10164"/>
      <c r="AF68" s="10164"/>
      <c r="AG68" s="10164"/>
      <c r="AH68" s="10164"/>
      <c r="AI68" s="10164"/>
      <c r="AJ68" s="10164"/>
      <c r="AK68" s="10164"/>
      <c r="AL68" s="10164"/>
      <c r="AM68" s="10164"/>
      <c r="AN68" s="10164"/>
      <c r="AO68" s="10164"/>
      <c r="AP68" s="10164"/>
      <c r="AQ68" s="10164"/>
      <c r="AR68" s="10164"/>
      <c r="AS68" s="10164"/>
      <c r="AT68" s="10164"/>
      <c r="AU68" s="10164"/>
      <c r="AV68" s="10164"/>
      <c r="AW68" s="10164"/>
      <c r="AX68" s="10164"/>
      <c r="AY68" s="10164"/>
      <c r="AZ68" s="10164"/>
      <c r="BA68" s="10164"/>
      <c r="BB68" s="10164"/>
      <c r="BC68" s="10164"/>
      <c r="BD68" s="10164"/>
      <c r="BE68" s="10164"/>
      <c r="BF68" s="10164"/>
      <c r="BG68" s="10164"/>
      <c r="BH68" s="10164"/>
      <c r="BI68" s="10164"/>
      <c r="BJ68" s="10164"/>
      <c r="BL68" s="1387"/>
      <c r="BM68" s="1863"/>
      <c r="BN68" s="1863"/>
      <c r="BO68" s="1387"/>
      <c r="BP68" s="1387"/>
      <c r="BQ68" s="1387"/>
      <c r="BR68" s="1387"/>
      <c r="BS68" s="1863"/>
      <c r="BT68" s="1387"/>
      <c r="BU68" s="1387"/>
      <c r="BV68" s="771"/>
      <c r="BW68" s="1387"/>
      <c r="BX68" s="1387"/>
      <c r="BY68" s="1387"/>
      <c r="BZ68" s="1387"/>
      <c r="CA68" s="1387"/>
      <c r="CB68" s="1859"/>
      <c r="CC68" s="793"/>
      <c r="CD68" s="793"/>
      <c r="CE68" s="793"/>
      <c r="CF68" s="793"/>
      <c r="CG68" s="1868">
        <v>11</v>
      </c>
    </row>
    <row s="12874" customFormat="1" customHeight="1" ht="11.549999999999999">
      <c r="A69" s="1214"/>
      <c r="B69" s="1863"/>
      <c r="C69" s="1863"/>
      <c r="D69" s="578"/>
      <c r="J69" s="4250"/>
      <c r="K69" s="4250"/>
      <c r="L69" s="4250"/>
      <c r="M69" s="4250"/>
      <c r="N69" s="4250"/>
      <c r="O69" s="4250"/>
      <c r="P69" s="10164"/>
      <c r="Q69" s="10164"/>
      <c r="R69" s="10164"/>
      <c r="S69" s="10164"/>
      <c r="T69" s="10164"/>
      <c r="U69" s="10164"/>
      <c r="V69" s="10164"/>
      <c r="W69" s="10164"/>
      <c r="X69" s="10164"/>
      <c r="Y69" s="10164"/>
      <c r="Z69" s="10164"/>
      <c r="AA69" s="10164"/>
      <c r="AB69" s="10164"/>
      <c r="AC69" s="10164"/>
      <c r="AD69" s="10164"/>
      <c r="AE69" s="10164"/>
      <c r="AF69" s="10164"/>
      <c r="AG69" s="10164"/>
      <c r="AH69" s="10164"/>
      <c r="AI69" s="10164"/>
      <c r="AJ69" s="10164"/>
      <c r="AK69" s="10164"/>
      <c r="AL69" s="10164"/>
      <c r="AM69" s="10164"/>
      <c r="AN69" s="10164"/>
      <c r="AO69" s="10164"/>
      <c r="AP69" s="10164"/>
      <c r="AQ69" s="10164"/>
      <c r="AR69" s="10164"/>
      <c r="AS69" s="10164"/>
      <c r="AT69" s="10164"/>
      <c r="AU69" s="10164"/>
      <c r="AV69" s="10164"/>
      <c r="AW69" s="10164"/>
      <c r="AX69" s="10164"/>
      <c r="AY69" s="10164"/>
      <c r="AZ69" s="10164"/>
      <c r="BA69" s="10164"/>
      <c r="BB69" s="10164"/>
      <c r="BC69" s="10164"/>
      <c r="BD69" s="10164"/>
      <c r="BE69" s="10164"/>
      <c r="BF69" s="10164"/>
      <c r="BG69" s="10164"/>
      <c r="BH69" s="10164"/>
      <c r="BI69" s="10164"/>
      <c r="BJ69" s="10164"/>
      <c r="BL69" s="1387"/>
      <c r="BM69" s="1863"/>
      <c r="BN69" s="1863"/>
      <c r="BO69" s="1387"/>
      <c r="BP69" s="1387"/>
      <c r="BQ69" s="1387"/>
      <c r="BR69" s="1387"/>
      <c r="BS69" s="1863"/>
      <c r="BT69" s="1387"/>
      <c r="BU69" s="1387"/>
      <c r="BV69" s="771"/>
      <c r="BW69" s="1387"/>
      <c r="BX69" s="1387"/>
      <c r="BY69" s="1387"/>
      <c r="BZ69" s="1387"/>
      <c r="CA69" s="1387"/>
      <c r="CB69" s="1859"/>
      <c r="CC69" s="793"/>
      <c r="CD69" s="793"/>
      <c r="CE69" s="793"/>
      <c r="CF69" s="793"/>
      <c r="CG69" s="1868">
        <v>11</v>
      </c>
    </row>
    <row s="12874" customFormat="1" customHeight="1" ht="11.549999999999999">
      <c r="A70" s="1214"/>
      <c r="B70" s="1863"/>
      <c r="C70" s="1863"/>
      <c r="D70" s="578"/>
      <c r="J70" s="4250"/>
      <c r="K70" s="4250"/>
      <c r="L70" s="4250"/>
      <c r="M70" s="4250"/>
      <c r="N70" s="4250"/>
      <c r="O70" s="4250"/>
      <c r="P70" s="10164"/>
      <c r="Q70" s="10164"/>
      <c r="R70" s="10164"/>
      <c r="S70" s="10164"/>
      <c r="T70" s="10164"/>
      <c r="U70" s="10164"/>
      <c r="V70" s="10164"/>
      <c r="W70" s="10164"/>
      <c r="X70" s="10164"/>
      <c r="Y70" s="10164"/>
      <c r="Z70" s="10164"/>
      <c r="AA70" s="10164"/>
      <c r="AB70" s="10164"/>
      <c r="AC70" s="10164"/>
      <c r="AD70" s="10164"/>
      <c r="AE70" s="10164"/>
      <c r="AF70" s="10164"/>
      <c r="AG70" s="10164"/>
      <c r="AH70" s="10164"/>
      <c r="AI70" s="10164"/>
      <c r="AJ70" s="10164"/>
      <c r="AK70" s="10164"/>
      <c r="AL70" s="10164"/>
      <c r="AM70" s="10164"/>
      <c r="AN70" s="10164"/>
      <c r="AO70" s="10164"/>
      <c r="AP70" s="10164"/>
      <c r="AQ70" s="10164"/>
      <c r="AR70" s="10164"/>
      <c r="AS70" s="10164"/>
      <c r="AT70" s="10164"/>
      <c r="AU70" s="10164"/>
      <c r="AV70" s="10164"/>
      <c r="AW70" s="10164"/>
      <c r="AX70" s="10164"/>
      <c r="AY70" s="10164"/>
      <c r="AZ70" s="10164"/>
      <c r="BA70" s="10164"/>
      <c r="BB70" s="10164"/>
      <c r="BC70" s="10164"/>
      <c r="BD70" s="10164"/>
      <c r="BE70" s="10164"/>
      <c r="BF70" s="10164"/>
      <c r="BG70" s="10164"/>
      <c r="BH70" s="10164"/>
      <c r="BI70" s="10164"/>
      <c r="BJ70" s="10164"/>
      <c r="BL70" s="1387"/>
      <c r="BM70" s="1863"/>
      <c r="BN70" s="1863"/>
      <c r="BO70" s="1387"/>
      <c r="BP70" s="1387"/>
      <c r="BQ70" s="1387"/>
      <c r="BR70" s="1387"/>
      <c r="BS70" s="1863"/>
      <c r="BT70" s="1387"/>
      <c r="BU70" s="1387"/>
      <c r="BV70" s="771"/>
      <c r="BW70" s="1387"/>
      <c r="BX70" s="1387"/>
      <c r="BY70" s="1387"/>
      <c r="BZ70" s="1387"/>
      <c r="CA70" s="1387"/>
      <c r="CB70" s="1859"/>
      <c r="CC70" s="793"/>
      <c r="CD70" s="793"/>
      <c r="CE70" s="793"/>
      <c r="CF70" s="793"/>
      <c r="CG70" s="1868">
        <v>11</v>
      </c>
    </row>
    <row s="12874" customFormat="1" customHeight="1" ht="11.549999999999999">
      <c r="A71" s="1214"/>
      <c r="B71" s="1863"/>
      <c r="C71" s="1863"/>
      <c r="D71" s="578"/>
      <c r="J71" s="4250"/>
      <c r="K71" s="4250"/>
      <c r="L71" s="4250"/>
      <c r="M71" s="4250"/>
      <c r="N71" s="4250"/>
      <c r="O71" s="4250"/>
      <c r="P71" s="10164"/>
      <c r="Q71" s="10164"/>
      <c r="R71" s="10164"/>
      <c r="S71" s="10164"/>
      <c r="T71" s="10164"/>
      <c r="U71" s="10164"/>
      <c r="V71" s="10164"/>
      <c r="W71" s="10164"/>
      <c r="X71" s="10164"/>
      <c r="Y71" s="10164"/>
      <c r="Z71" s="10164"/>
      <c r="AA71" s="10164"/>
      <c r="AB71" s="10164"/>
      <c r="AC71" s="10164"/>
      <c r="AD71" s="10164"/>
      <c r="AE71" s="10164"/>
      <c r="AF71" s="10164"/>
      <c r="AG71" s="10164"/>
      <c r="AH71" s="10164"/>
      <c r="AI71" s="10164"/>
      <c r="AJ71" s="10164"/>
      <c r="AK71" s="10164"/>
      <c r="AL71" s="10164"/>
      <c r="AM71" s="10164"/>
      <c r="AN71" s="10164"/>
      <c r="AO71" s="10164"/>
      <c r="AP71" s="10164"/>
      <c r="AQ71" s="10164"/>
      <c r="AR71" s="10164"/>
      <c r="AS71" s="10164"/>
      <c r="AT71" s="10164"/>
      <c r="AU71" s="10164"/>
      <c r="AV71" s="10164"/>
      <c r="AW71" s="10164"/>
      <c r="AX71" s="10164"/>
      <c r="AY71" s="10164"/>
      <c r="AZ71" s="10164"/>
      <c r="BA71" s="10164"/>
      <c r="BB71" s="10164"/>
      <c r="BC71" s="10164"/>
      <c r="BD71" s="10164"/>
      <c r="BE71" s="10164"/>
      <c r="BF71" s="10164"/>
      <c r="BG71" s="10164"/>
      <c r="BH71" s="10164"/>
      <c r="BI71" s="10164"/>
      <c r="BJ71" s="10164"/>
      <c r="BL71" s="1387"/>
      <c r="BM71" s="1863"/>
      <c r="BN71" s="1863"/>
      <c r="BO71" s="1387"/>
      <c r="BP71" s="1387"/>
      <c r="BQ71" s="1387"/>
      <c r="BR71" s="1387"/>
      <c r="BS71" s="1863"/>
      <c r="BT71" s="1387"/>
      <c r="BU71" s="1387"/>
      <c r="BV71" s="771"/>
      <c r="BW71" s="1387"/>
      <c r="BX71" s="1387"/>
      <c r="BY71" s="1387"/>
      <c r="BZ71" s="1387"/>
      <c r="CA71" s="1387"/>
      <c r="CB71" s="1859"/>
      <c r="CC71" s="793"/>
      <c r="CD71" s="793"/>
      <c r="CE71" s="793"/>
      <c r="CF71" s="793"/>
      <c r="CG71" s="1868">
        <v>11</v>
      </c>
    </row>
    <row s="12874" customFormat="1" customHeight="1" ht="11.549999999999999">
      <c r="A72" s="1214"/>
      <c r="B72" s="1863"/>
      <c r="C72" s="1863"/>
      <c r="D72" s="578"/>
      <c r="J72" s="4250"/>
      <c r="K72" s="4250"/>
      <c r="L72" s="4250"/>
      <c r="M72" s="4250"/>
      <c r="N72" s="4250"/>
      <c r="O72" s="4250"/>
      <c r="P72" s="10164"/>
      <c r="Q72" s="10164"/>
      <c r="R72" s="10164"/>
      <c r="S72" s="10164"/>
      <c r="T72" s="10164"/>
      <c r="U72" s="10164"/>
      <c r="V72" s="10164"/>
      <c r="W72" s="10164"/>
      <c r="X72" s="10164"/>
      <c r="Y72" s="10164"/>
      <c r="Z72" s="10164"/>
      <c r="AA72" s="10164"/>
      <c r="AB72" s="10164"/>
      <c r="AC72" s="10164"/>
      <c r="AD72" s="10164"/>
      <c r="AE72" s="10164"/>
      <c r="AF72" s="10164"/>
      <c r="AG72" s="10164"/>
      <c r="AH72" s="10164"/>
      <c r="AI72" s="10164"/>
      <c r="AJ72" s="10164"/>
      <c r="AK72" s="10164"/>
      <c r="AL72" s="10164"/>
      <c r="AM72" s="10164"/>
      <c r="AN72" s="10164"/>
      <c r="AO72" s="10164"/>
      <c r="AP72" s="10164"/>
      <c r="AQ72" s="10164"/>
      <c r="AR72" s="10164"/>
      <c r="AS72" s="10164"/>
      <c r="AT72" s="10164"/>
      <c r="AU72" s="10164"/>
      <c r="AV72" s="10164"/>
      <c r="AW72" s="10164"/>
      <c r="AX72" s="10164"/>
      <c r="AY72" s="10164"/>
      <c r="AZ72" s="10164"/>
      <c r="BA72" s="10164"/>
      <c r="BB72" s="10164"/>
      <c r="BC72" s="10164"/>
      <c r="BD72" s="10164"/>
      <c r="BE72" s="10164"/>
      <c r="BF72" s="10164"/>
      <c r="BG72" s="10164"/>
      <c r="BH72" s="10164"/>
      <c r="BI72" s="10164"/>
      <c r="BJ72" s="10164"/>
      <c r="BL72" s="1387"/>
      <c r="BM72" s="1863"/>
      <c r="BN72" s="1863"/>
      <c r="BO72" s="1387"/>
      <c r="BP72" s="1387"/>
      <c r="BQ72" s="1387"/>
      <c r="BR72" s="1387"/>
      <c r="BS72" s="1863"/>
      <c r="BT72" s="1387"/>
      <c r="BU72" s="1387"/>
      <c r="BV72" s="771"/>
      <c r="BW72" s="1387"/>
      <c r="BX72" s="1387"/>
      <c r="BY72" s="1387"/>
      <c r="BZ72" s="1387"/>
      <c r="CA72" s="1387"/>
      <c r="CB72" s="1859"/>
      <c r="CC72" s="793"/>
      <c r="CD72" s="793"/>
      <c r="CE72" s="793"/>
      <c r="CF72" s="793"/>
      <c r="CG72" s="1868">
        <v>11</v>
      </c>
    </row>
    <row s="12874" customFormat="1" customHeight="1" ht="11.549999999999999">
      <c r="A73" s="1214"/>
      <c r="B73" s="1863"/>
      <c r="C73" s="1863"/>
      <c r="D73" s="578"/>
      <c r="J73" s="4250"/>
      <c r="K73" s="4250"/>
      <c r="L73" s="4250"/>
      <c r="M73" s="4250"/>
      <c r="N73" s="4250"/>
      <c r="O73" s="4250"/>
      <c r="P73" s="10164"/>
      <c r="Q73" s="10164"/>
      <c r="R73" s="10164"/>
      <c r="S73" s="10164"/>
      <c r="T73" s="10164"/>
      <c r="U73" s="10164"/>
      <c r="V73" s="10164"/>
      <c r="W73" s="10164"/>
      <c r="X73" s="10164"/>
      <c r="Y73" s="10164"/>
      <c r="Z73" s="10164"/>
      <c r="AA73" s="10164"/>
      <c r="AB73" s="10164"/>
      <c r="AC73" s="10164"/>
      <c r="AD73" s="10164"/>
      <c r="AE73" s="10164"/>
      <c r="AF73" s="10164"/>
      <c r="AG73" s="10164"/>
      <c r="AH73" s="10164"/>
      <c r="AI73" s="10164"/>
      <c r="AJ73" s="10164"/>
      <c r="AK73" s="10164"/>
      <c r="AL73" s="10164"/>
      <c r="AM73" s="10164"/>
      <c r="AN73" s="10164"/>
      <c r="AO73" s="10164"/>
      <c r="AP73" s="10164"/>
      <c r="AQ73" s="10164"/>
      <c r="AR73" s="10164"/>
      <c r="AS73" s="10164"/>
      <c r="AT73" s="10164"/>
      <c r="AU73" s="10164"/>
      <c r="AV73" s="10164"/>
      <c r="AW73" s="10164"/>
      <c r="AX73" s="10164"/>
      <c r="AY73" s="10164"/>
      <c r="AZ73" s="10164"/>
      <c r="BA73" s="10164"/>
      <c r="BB73" s="10164"/>
      <c r="BC73" s="10164"/>
      <c r="BD73" s="10164"/>
      <c r="BE73" s="10164"/>
      <c r="BF73" s="10164"/>
      <c r="BG73" s="10164"/>
      <c r="BH73" s="10164"/>
      <c r="BI73" s="10164"/>
      <c r="BJ73" s="10164"/>
      <c r="BL73" s="1387"/>
      <c r="BM73" s="1863"/>
      <c r="BN73" s="1863"/>
      <c r="BO73" s="1387"/>
      <c r="BP73" s="1387"/>
      <c r="BQ73" s="1387"/>
      <c r="BR73" s="1387"/>
      <c r="BS73" s="1863"/>
      <c r="BT73" s="1387"/>
      <c r="BU73" s="1387"/>
      <c r="BV73" s="771"/>
      <c r="BW73" s="1387"/>
      <c r="BX73" s="1387"/>
      <c r="BY73" s="1387"/>
      <c r="BZ73" s="1387"/>
      <c r="CA73" s="1387"/>
      <c r="CB73" s="1859"/>
      <c r="CC73" s="793"/>
      <c r="CD73" s="793"/>
      <c r="CE73" s="793"/>
      <c r="CF73" s="793"/>
      <c r="CG73" s="1868">
        <v>11</v>
      </c>
    </row>
    <row s="12874" customFormat="1" customHeight="1" ht="11.549999999999999">
      <c r="A74" s="1214"/>
      <c r="B74" s="1863"/>
      <c r="C74" s="1863"/>
      <c r="D74" s="578"/>
      <c r="J74" s="4250"/>
      <c r="K74" s="4250"/>
      <c r="L74" s="4250"/>
      <c r="M74" s="4250"/>
      <c r="N74" s="4250"/>
      <c r="O74" s="4250"/>
      <c r="P74" s="10164"/>
      <c r="Q74" s="10164"/>
      <c r="R74" s="10164"/>
      <c r="S74" s="10164"/>
      <c r="T74" s="10164"/>
      <c r="U74" s="10164"/>
      <c r="V74" s="10164"/>
      <c r="W74" s="10164"/>
      <c r="X74" s="10164"/>
      <c r="Y74" s="10164"/>
      <c r="Z74" s="10164"/>
      <c r="AA74" s="10164"/>
      <c r="AB74" s="10164"/>
      <c r="AC74" s="10164"/>
      <c r="AD74" s="10164"/>
      <c r="AE74" s="10164"/>
      <c r="AF74" s="10164"/>
      <c r="AG74" s="10164"/>
      <c r="AH74" s="10164"/>
      <c r="AI74" s="10164"/>
      <c r="AJ74" s="10164"/>
      <c r="AK74" s="10164"/>
      <c r="AL74" s="10164"/>
      <c r="AM74" s="10164"/>
      <c r="AN74" s="10164"/>
      <c r="AO74" s="10164"/>
      <c r="AP74" s="10164"/>
      <c r="AQ74" s="10164"/>
      <c r="AR74" s="10164"/>
      <c r="AS74" s="10164"/>
      <c r="AT74" s="10164"/>
      <c r="AU74" s="10164"/>
      <c r="AV74" s="10164"/>
      <c r="AW74" s="10164"/>
      <c r="AX74" s="10164"/>
      <c r="AY74" s="10164"/>
      <c r="AZ74" s="10164"/>
      <c r="BA74" s="10164"/>
      <c r="BB74" s="10164"/>
      <c r="BC74" s="10164"/>
      <c r="BD74" s="10164"/>
      <c r="BE74" s="10164"/>
      <c r="BF74" s="10164"/>
      <c r="BG74" s="10164"/>
      <c r="BH74" s="10164"/>
      <c r="BI74" s="10164"/>
      <c r="BJ74" s="10164"/>
      <c r="BL74" s="1387"/>
      <c r="BM74" s="1863"/>
      <c r="BN74" s="1863"/>
      <c r="BO74" s="1387"/>
      <c r="BP74" s="1387"/>
      <c r="BQ74" s="1387"/>
      <c r="BR74" s="1387"/>
      <c r="BS74" s="1863"/>
      <c r="BT74" s="1387"/>
      <c r="BU74" s="1387"/>
      <c r="BV74" s="771"/>
      <c r="BW74" s="1387"/>
      <c r="BX74" s="1387"/>
      <c r="BY74" s="1387"/>
      <c r="BZ74" s="1387"/>
      <c r="CA74" s="1387"/>
      <c r="CB74" s="1859"/>
      <c r="CC74" s="793"/>
      <c r="CD74" s="793"/>
      <c r="CE74" s="793"/>
      <c r="CF74" s="793"/>
      <c r="CG74" s="1868">
        <v>11</v>
      </c>
    </row>
    <row s="12874" customFormat="1" customHeight="1" ht="11.549999999999999">
      <c r="A75" s="1214"/>
      <c r="B75" s="1863"/>
      <c r="C75" s="1863"/>
      <c r="D75" s="578"/>
      <c r="J75" s="4250"/>
      <c r="K75" s="4250"/>
      <c r="L75" s="4250"/>
      <c r="M75" s="4250"/>
      <c r="N75" s="4250"/>
      <c r="O75" s="4250"/>
      <c r="P75" s="10164"/>
      <c r="Q75" s="10164"/>
      <c r="R75" s="10164"/>
      <c r="S75" s="10164"/>
      <c r="T75" s="10164"/>
      <c r="U75" s="10164"/>
      <c r="V75" s="10164"/>
      <c r="W75" s="10164"/>
      <c r="X75" s="10164"/>
      <c r="Y75" s="10164"/>
      <c r="Z75" s="10164"/>
      <c r="AA75" s="10164"/>
      <c r="AB75" s="10164"/>
      <c r="AC75" s="10164"/>
      <c r="AD75" s="10164"/>
      <c r="AE75" s="10164"/>
      <c r="AF75" s="10164"/>
      <c r="AG75" s="10164"/>
      <c r="AH75" s="10164"/>
      <c r="AI75" s="10164"/>
      <c r="AJ75" s="10164"/>
      <c r="AK75" s="10164"/>
      <c r="AL75" s="10164"/>
      <c r="AM75" s="10164"/>
      <c r="AN75" s="10164"/>
      <c r="AO75" s="10164"/>
      <c r="AP75" s="10164"/>
      <c r="AQ75" s="10164"/>
      <c r="AR75" s="10164"/>
      <c r="AS75" s="10164"/>
      <c r="AT75" s="10164"/>
      <c r="AU75" s="10164"/>
      <c r="AV75" s="10164"/>
      <c r="AW75" s="10164"/>
      <c r="AX75" s="10164"/>
      <c r="AY75" s="10164"/>
      <c r="AZ75" s="10164"/>
      <c r="BA75" s="10164"/>
      <c r="BB75" s="10164"/>
      <c r="BC75" s="10164"/>
      <c r="BD75" s="10164"/>
      <c r="BE75" s="10164"/>
      <c r="BF75" s="10164"/>
      <c r="BG75" s="10164"/>
      <c r="BH75" s="10164"/>
      <c r="BI75" s="10164"/>
      <c r="BJ75" s="10164"/>
      <c r="BL75" s="1387"/>
      <c r="BM75" s="1863"/>
      <c r="BN75" s="1863"/>
      <c r="BO75" s="1387"/>
      <c r="BP75" s="1387"/>
      <c r="BQ75" s="1387"/>
      <c r="BR75" s="1387"/>
      <c r="BS75" s="1863"/>
      <c r="BT75" s="1387"/>
      <c r="BU75" s="1387"/>
      <c r="BV75" s="771"/>
      <c r="BW75" s="1387"/>
      <c r="BX75" s="1387"/>
      <c r="BY75" s="1387"/>
      <c r="BZ75" s="1387"/>
      <c r="CA75" s="1387"/>
      <c r="CB75" s="1859"/>
      <c r="CC75" s="793"/>
      <c r="CD75" s="793"/>
      <c r="CE75" s="793"/>
      <c r="CF75" s="793"/>
      <c r="CG75" s="1868">
        <v>11</v>
      </c>
    </row>
    <row s="12874" customFormat="1" customHeight="1" ht="11.549999999999999">
      <c r="A76" s="1214"/>
      <c r="B76" s="1863"/>
      <c r="C76" s="1863"/>
      <c r="D76" s="578"/>
      <c r="J76" s="4250"/>
      <c r="K76" s="4250"/>
      <c r="L76" s="4250"/>
      <c r="M76" s="4250"/>
      <c r="N76" s="4250"/>
      <c r="O76" s="4250"/>
      <c r="P76" s="10164"/>
      <c r="Q76" s="10164"/>
      <c r="R76" s="10164"/>
      <c r="S76" s="10164"/>
      <c r="T76" s="10164"/>
      <c r="U76" s="10164"/>
      <c r="V76" s="10164"/>
      <c r="W76" s="10164"/>
      <c r="X76" s="10164"/>
      <c r="Y76" s="10164"/>
      <c r="Z76" s="10164"/>
      <c r="AA76" s="10164"/>
      <c r="AB76" s="10164"/>
      <c r="AC76" s="10164"/>
      <c r="AD76" s="10164"/>
      <c r="AE76" s="10164"/>
      <c r="AF76" s="10164"/>
      <c r="AG76" s="10164"/>
      <c r="AH76" s="10164"/>
      <c r="AI76" s="10164"/>
      <c r="AJ76" s="10164"/>
      <c r="AK76" s="10164"/>
      <c r="AL76" s="10164"/>
      <c r="AM76" s="10164"/>
      <c r="AN76" s="10164"/>
      <c r="AO76" s="10164"/>
      <c r="AP76" s="10164"/>
      <c r="AQ76" s="10164"/>
      <c r="AR76" s="10164"/>
      <c r="AS76" s="10164"/>
      <c r="AT76" s="10164"/>
      <c r="AU76" s="10164"/>
      <c r="AV76" s="10164"/>
      <c r="AW76" s="10164"/>
      <c r="AX76" s="10164"/>
      <c r="AY76" s="10164"/>
      <c r="AZ76" s="10164"/>
      <c r="BA76" s="10164"/>
      <c r="BB76" s="10164"/>
      <c r="BC76" s="10164"/>
      <c r="BD76" s="10164"/>
      <c r="BE76" s="10164"/>
      <c r="BF76" s="10164"/>
      <c r="BG76" s="10164"/>
      <c r="BH76" s="10164"/>
      <c r="BI76" s="10164"/>
      <c r="BJ76" s="10164"/>
      <c r="BL76" s="1387"/>
      <c r="BM76" s="1863"/>
      <c r="BN76" s="1863"/>
      <c r="BO76" s="1387"/>
      <c r="BP76" s="1387"/>
      <c r="BQ76" s="1387"/>
      <c r="BR76" s="1387"/>
      <c r="BS76" s="1863"/>
      <c r="BT76" s="1387"/>
      <c r="BU76" s="1387"/>
      <c r="BV76" s="771"/>
      <c r="BW76" s="1387"/>
      <c r="BX76" s="1387"/>
      <c r="BY76" s="1387"/>
      <c r="BZ76" s="1387"/>
      <c r="CA76" s="1387"/>
      <c r="CB76" s="1859"/>
      <c r="CC76" s="793"/>
      <c r="CD76" s="793"/>
      <c r="CE76" s="793"/>
      <c r="CF76" s="793"/>
      <c r="CG76" s="1868">
        <v>11</v>
      </c>
    </row>
    <row s="12874" customFormat="1" customHeight="1" ht="11.549999999999999">
      <c r="A77" s="1214"/>
      <c r="B77" s="1863"/>
      <c r="C77" s="1863"/>
      <c r="D77" s="578"/>
      <c r="J77" s="4250"/>
      <c r="K77" s="4250"/>
      <c r="L77" s="4250"/>
      <c r="M77" s="4250"/>
      <c r="N77" s="4250"/>
      <c r="O77" s="4250"/>
      <c r="P77" s="10164"/>
      <c r="Q77" s="10164"/>
      <c r="R77" s="10164"/>
      <c r="S77" s="10164"/>
      <c r="T77" s="10164"/>
      <c r="U77" s="10164"/>
      <c r="V77" s="10164"/>
      <c r="W77" s="10164"/>
      <c r="X77" s="10164"/>
      <c r="Y77" s="10164"/>
      <c r="Z77" s="10164"/>
      <c r="AA77" s="10164"/>
      <c r="AB77" s="10164"/>
      <c r="AC77" s="10164"/>
      <c r="AD77" s="10164"/>
      <c r="AE77" s="10164"/>
      <c r="AF77" s="10164"/>
      <c r="AG77" s="10164"/>
      <c r="AH77" s="10164"/>
      <c r="AI77" s="10164"/>
      <c r="AJ77" s="10164"/>
      <c r="AK77" s="10164"/>
      <c r="AL77" s="10164"/>
      <c r="AM77" s="10164"/>
      <c r="AN77" s="10164"/>
      <c r="AO77" s="10164"/>
      <c r="AP77" s="10164"/>
      <c r="AQ77" s="10164"/>
      <c r="AR77" s="10164"/>
      <c r="AS77" s="10164"/>
      <c r="AT77" s="10164"/>
      <c r="AU77" s="10164"/>
      <c r="AV77" s="10164"/>
      <c r="AW77" s="10164"/>
      <c r="AX77" s="10164"/>
      <c r="AY77" s="10164"/>
      <c r="AZ77" s="10164"/>
      <c r="BA77" s="10164"/>
      <c r="BB77" s="10164"/>
      <c r="BC77" s="10164"/>
      <c r="BD77" s="10164"/>
      <c r="BE77" s="10164"/>
      <c r="BF77" s="10164"/>
      <c r="BG77" s="10164"/>
      <c r="BH77" s="10164"/>
      <c r="BI77" s="10164"/>
      <c r="BJ77" s="10164"/>
      <c r="BL77" s="1387"/>
      <c r="BM77" s="1863"/>
      <c r="BN77" s="1863"/>
      <c r="BO77" s="1387"/>
      <c r="BP77" s="1387"/>
      <c r="BQ77" s="1387"/>
      <c r="BR77" s="1387"/>
      <c r="BS77" s="1863"/>
      <c r="BT77" s="1387"/>
      <c r="BU77" s="1387"/>
      <c r="BV77" s="771"/>
      <c r="BW77" s="1387"/>
      <c r="BX77" s="1387"/>
      <c r="BY77" s="1387"/>
      <c r="BZ77" s="1387"/>
      <c r="CA77" s="1387"/>
      <c r="CB77" s="1859"/>
      <c r="CC77" s="793"/>
      <c r="CD77" s="793"/>
      <c r="CE77" s="793"/>
      <c r="CF77" s="793"/>
      <c r="CG77" s="1868">
        <v>11</v>
      </c>
    </row>
    <row s="12874" customFormat="1" customHeight="1" ht="11.549999999999999">
      <c r="A78" s="1214"/>
      <c r="B78" s="1863"/>
      <c r="C78" s="1863"/>
      <c r="D78" s="578"/>
      <c r="J78" s="4250"/>
      <c r="K78" s="4250"/>
      <c r="L78" s="4250"/>
      <c r="M78" s="4250"/>
      <c r="N78" s="4250"/>
      <c r="O78" s="4250"/>
      <c r="P78" s="10164"/>
      <c r="Q78" s="10164"/>
      <c r="R78" s="10164"/>
      <c r="S78" s="10164"/>
      <c r="T78" s="10164"/>
      <c r="U78" s="10164"/>
      <c r="V78" s="10164"/>
      <c r="W78" s="10164"/>
      <c r="X78" s="10164"/>
      <c r="Y78" s="10164"/>
      <c r="Z78" s="10164"/>
      <c r="AA78" s="10164"/>
      <c r="AB78" s="10164"/>
      <c r="AC78" s="10164"/>
      <c r="AD78" s="10164"/>
      <c r="AE78" s="10164"/>
      <c r="AF78" s="10164"/>
      <c r="AG78" s="10164"/>
      <c r="AH78" s="10164"/>
      <c r="AI78" s="10164"/>
      <c r="AJ78" s="10164"/>
      <c r="AK78" s="10164"/>
      <c r="AL78" s="10164"/>
      <c r="AM78" s="10164"/>
      <c r="AN78" s="10164"/>
      <c r="AO78" s="10164"/>
      <c r="AP78" s="10164"/>
      <c r="AQ78" s="10164"/>
      <c r="AR78" s="10164"/>
      <c r="AS78" s="10164"/>
      <c r="AT78" s="10164"/>
      <c r="AU78" s="10164"/>
      <c r="AV78" s="10164"/>
      <c r="AW78" s="10164"/>
      <c r="AX78" s="10164"/>
      <c r="AY78" s="10164"/>
      <c r="AZ78" s="10164"/>
      <c r="BA78" s="10164"/>
      <c r="BB78" s="10164"/>
      <c r="BC78" s="10164"/>
      <c r="BD78" s="10164"/>
      <c r="BE78" s="10164"/>
      <c r="BF78" s="10164"/>
      <c r="BG78" s="10164"/>
      <c r="BH78" s="10164"/>
      <c r="BI78" s="10164"/>
      <c r="BJ78" s="10164"/>
      <c r="BL78" s="1387"/>
      <c r="BM78" s="1863"/>
      <c r="BN78" s="1863"/>
      <c r="BO78" s="1387"/>
      <c r="BP78" s="1387"/>
      <c r="BQ78" s="1387"/>
      <c r="BR78" s="1387"/>
      <c r="BS78" s="1863"/>
      <c r="BT78" s="1387"/>
      <c r="BU78" s="1387"/>
      <c r="BV78" s="771"/>
      <c r="BW78" s="1387"/>
      <c r="BX78" s="1387"/>
      <c r="BY78" s="1387"/>
      <c r="BZ78" s="1387"/>
      <c r="CA78" s="1387"/>
      <c r="CB78" s="1859"/>
      <c r="CC78" s="793"/>
      <c r="CD78" s="793"/>
      <c r="CE78" s="793"/>
      <c r="CF78" s="793"/>
      <c r="CG78" s="1868">
        <v>11</v>
      </c>
    </row>
    <row s="12874" customFormat="1" customHeight="1" ht="11.549999999999999">
      <c r="A79" s="1214"/>
      <c r="B79" s="1863"/>
      <c r="C79" s="1863"/>
      <c r="D79" s="578"/>
      <c r="J79" s="4250"/>
      <c r="K79" s="4250"/>
      <c r="L79" s="4250"/>
      <c r="M79" s="4250"/>
      <c r="N79" s="4250"/>
      <c r="O79" s="4250"/>
      <c r="P79" s="10164"/>
      <c r="Q79" s="10164"/>
      <c r="R79" s="10164"/>
      <c r="S79" s="10164"/>
      <c r="T79" s="10164"/>
      <c r="U79" s="10164"/>
      <c r="V79" s="10164"/>
      <c r="W79" s="10164"/>
      <c r="X79" s="10164"/>
      <c r="Y79" s="10164"/>
      <c r="Z79" s="10164"/>
      <c r="AA79" s="10164"/>
      <c r="AB79" s="10164"/>
      <c r="AC79" s="10164"/>
      <c r="AD79" s="10164"/>
      <c r="AE79" s="10164"/>
      <c r="AF79" s="10164"/>
      <c r="AG79" s="10164"/>
      <c r="AH79" s="10164"/>
      <c r="AI79" s="10164"/>
      <c r="AJ79" s="10164"/>
      <c r="AK79" s="10164"/>
      <c r="AL79" s="10164"/>
      <c r="AM79" s="10164"/>
      <c r="AN79" s="10164"/>
      <c r="AO79" s="10164"/>
      <c r="AP79" s="10164"/>
      <c r="AQ79" s="10164"/>
      <c r="AR79" s="10164"/>
      <c r="AS79" s="10164"/>
      <c r="AT79" s="10164"/>
      <c r="AU79" s="10164"/>
      <c r="AV79" s="10164"/>
      <c r="AW79" s="10164"/>
      <c r="AX79" s="10164"/>
      <c r="AY79" s="10164"/>
      <c r="AZ79" s="10164"/>
      <c r="BA79" s="10164"/>
      <c r="BB79" s="10164"/>
      <c r="BC79" s="10164"/>
      <c r="BD79" s="10164"/>
      <c r="BE79" s="10164"/>
      <c r="BF79" s="10164"/>
      <c r="BG79" s="10164"/>
      <c r="BH79" s="10164"/>
      <c r="BI79" s="10164"/>
      <c r="BJ79" s="10164"/>
      <c r="BL79" s="1387"/>
      <c r="BM79" s="1863"/>
      <c r="BN79" s="1863"/>
      <c r="BO79" s="1387"/>
      <c r="BP79" s="1387"/>
      <c r="BQ79" s="1387"/>
      <c r="BR79" s="1387"/>
      <c r="BS79" s="1863"/>
      <c r="BT79" s="1387"/>
      <c r="BU79" s="1387"/>
      <c r="BV79" s="771"/>
      <c r="BW79" s="1387"/>
      <c r="BX79" s="1387"/>
      <c r="BY79" s="1387"/>
      <c r="BZ79" s="1387"/>
      <c r="CA79" s="1387"/>
      <c r="CB79" s="1859"/>
      <c r="CC79" s="793"/>
      <c r="CD79" s="793"/>
      <c r="CE79" s="793"/>
      <c r="CF79" s="793"/>
      <c r="CG79" s="1868">
        <v>11</v>
      </c>
    </row>
    <row s="12874" customFormat="1" customHeight="1" ht="11.549999999999999">
      <c r="A80" s="1214"/>
      <c r="B80" s="1863"/>
      <c r="C80" s="1863"/>
      <c r="D80" s="578"/>
      <c r="J80" s="4250"/>
      <c r="K80" s="4250"/>
      <c r="L80" s="4250"/>
      <c r="M80" s="4250"/>
      <c r="N80" s="4250"/>
      <c r="O80" s="4250"/>
      <c r="P80" s="10164"/>
      <c r="Q80" s="10164"/>
      <c r="R80" s="10164"/>
      <c r="S80" s="10164"/>
      <c r="T80" s="10164"/>
      <c r="U80" s="10164"/>
      <c r="V80" s="10164"/>
      <c r="W80" s="10164"/>
      <c r="X80" s="10164"/>
      <c r="Y80" s="10164"/>
      <c r="Z80" s="10164"/>
      <c r="AA80" s="10164"/>
      <c r="AB80" s="10164"/>
      <c r="AC80" s="10164"/>
      <c r="AD80" s="10164"/>
      <c r="AE80" s="10164"/>
      <c r="AF80" s="10164"/>
      <c r="AG80" s="10164"/>
      <c r="AH80" s="10164"/>
      <c r="AI80" s="10164"/>
      <c r="AJ80" s="10164"/>
      <c r="AK80" s="10164"/>
      <c r="AL80" s="10164"/>
      <c r="AM80" s="10164"/>
      <c r="AN80" s="10164"/>
      <c r="AO80" s="10164"/>
      <c r="AP80" s="10164"/>
      <c r="AQ80" s="10164"/>
      <c r="AR80" s="10164"/>
      <c r="AS80" s="10164"/>
      <c r="AT80" s="10164"/>
      <c r="AU80" s="10164"/>
      <c r="AV80" s="10164"/>
      <c r="AW80" s="10164"/>
      <c r="AX80" s="10164"/>
      <c r="AY80" s="10164"/>
      <c r="AZ80" s="10164"/>
      <c r="BA80" s="10164"/>
      <c r="BB80" s="10164"/>
      <c r="BC80" s="10164"/>
      <c r="BD80" s="10164"/>
      <c r="BE80" s="10164"/>
      <c r="BF80" s="10164"/>
      <c r="BG80" s="10164"/>
      <c r="BH80" s="10164"/>
      <c r="BI80" s="10164"/>
      <c r="BJ80" s="10164"/>
      <c r="BL80" s="1387"/>
      <c r="BM80" s="1863"/>
      <c r="BN80" s="1863"/>
      <c r="BO80" s="1387"/>
      <c r="BP80" s="1387"/>
      <c r="BQ80" s="1387"/>
      <c r="BR80" s="1387"/>
      <c r="BS80" s="1863"/>
      <c r="BT80" s="1387"/>
      <c r="BU80" s="1387"/>
      <c r="BV80" s="771"/>
      <c r="BW80" s="1387"/>
      <c r="BX80" s="1387"/>
      <c r="BY80" s="1387"/>
      <c r="BZ80" s="1387"/>
      <c r="CA80" s="1387"/>
      <c r="CB80" s="1859"/>
      <c r="CC80" s="793"/>
      <c r="CD80" s="793"/>
      <c r="CE80" s="793"/>
      <c r="CF80" s="793"/>
      <c r="CG80" s="1868">
        <v>11</v>
      </c>
    </row>
    <row s="12874" customFormat="1" customHeight="1" ht="11.549999999999999">
      <c r="A81" s="1214"/>
      <c r="B81" s="1863"/>
      <c r="C81" s="1863"/>
      <c r="D81" s="578"/>
      <c r="J81" s="4250"/>
      <c r="K81" s="4250"/>
      <c r="L81" s="4250"/>
      <c r="M81" s="4250"/>
      <c r="N81" s="4250"/>
      <c r="O81" s="4250"/>
      <c r="P81" s="10164"/>
      <c r="Q81" s="10164"/>
      <c r="R81" s="10164"/>
      <c r="S81" s="10164"/>
      <c r="T81" s="10164"/>
      <c r="U81" s="10164"/>
      <c r="V81" s="10164"/>
      <c r="W81" s="10164"/>
      <c r="X81" s="10164"/>
      <c r="Y81" s="10164"/>
      <c r="Z81" s="10164"/>
      <c r="AA81" s="10164"/>
      <c r="AB81" s="10164"/>
      <c r="AC81" s="10164"/>
      <c r="AD81" s="10164"/>
      <c r="AE81" s="10164"/>
      <c r="AF81" s="10164"/>
      <c r="AG81" s="10164"/>
      <c r="AH81" s="10164"/>
      <c r="AI81" s="10164"/>
      <c r="AJ81" s="10164"/>
      <c r="AK81" s="10164"/>
      <c r="AL81" s="10164"/>
      <c r="AM81" s="10164"/>
      <c r="AN81" s="10164"/>
      <c r="AO81" s="10164"/>
      <c r="AP81" s="10164"/>
      <c r="AQ81" s="10164"/>
      <c r="AR81" s="10164"/>
      <c r="AS81" s="10164"/>
      <c r="AT81" s="10164"/>
      <c r="AU81" s="10164"/>
      <c r="AV81" s="10164"/>
      <c r="AW81" s="10164"/>
      <c r="AX81" s="10164"/>
      <c r="AY81" s="10164"/>
      <c r="AZ81" s="10164"/>
      <c r="BA81" s="10164"/>
      <c r="BB81" s="10164"/>
      <c r="BC81" s="10164"/>
      <c r="BD81" s="10164"/>
      <c r="BE81" s="10164"/>
      <c r="BF81" s="10164"/>
      <c r="BG81" s="10164"/>
      <c r="BH81" s="10164"/>
      <c r="BI81" s="10164"/>
      <c r="BJ81" s="10164"/>
      <c r="BL81" s="1387"/>
      <c r="BM81" s="1863"/>
      <c r="BN81" s="1863"/>
      <c r="BO81" s="1387"/>
      <c r="BP81" s="1387"/>
      <c r="BQ81" s="1387"/>
      <c r="BR81" s="1387"/>
      <c r="BS81" s="1863"/>
      <c r="BT81" s="1387"/>
      <c r="BU81" s="1387"/>
      <c r="BV81" s="771"/>
      <c r="BW81" s="1387"/>
      <c r="BX81" s="1387"/>
      <c r="BY81" s="1387"/>
      <c r="BZ81" s="1387"/>
      <c r="CA81" s="1387"/>
      <c r="CB81" s="1859"/>
      <c r="CC81" s="793"/>
      <c r="CD81" s="793"/>
      <c r="CE81" s="793"/>
      <c r="CF81" s="793"/>
      <c r="CG81" s="1868">
        <v>11</v>
      </c>
    </row>
    <row s="12874" customFormat="1" customHeight="1" ht="11.549999999999999">
      <c r="A82" s="1214"/>
      <c r="B82" s="1863"/>
      <c r="C82" s="1863"/>
      <c r="D82" s="578"/>
      <c r="J82" s="4250"/>
      <c r="K82" s="4250"/>
      <c r="L82" s="4250"/>
      <c r="M82" s="4250"/>
      <c r="N82" s="4250"/>
      <c r="O82" s="4250"/>
      <c r="P82" s="10164"/>
      <c r="Q82" s="10164"/>
      <c r="R82" s="10164"/>
      <c r="S82" s="10164"/>
      <c r="T82" s="10164"/>
      <c r="U82" s="10164"/>
      <c r="V82" s="10164"/>
      <c r="W82" s="10164"/>
      <c r="X82" s="10164"/>
      <c r="Y82" s="10164"/>
      <c r="Z82" s="10164"/>
      <c r="AA82" s="10164"/>
      <c r="AB82" s="10164"/>
      <c r="AC82" s="10164"/>
      <c r="AD82" s="10164"/>
      <c r="AE82" s="10164"/>
      <c r="AF82" s="10164"/>
      <c r="AG82" s="10164"/>
      <c r="AH82" s="10164"/>
      <c r="AI82" s="10164"/>
      <c r="AJ82" s="10164"/>
      <c r="AK82" s="10164"/>
      <c r="AL82" s="10164"/>
      <c r="AM82" s="10164"/>
      <c r="AN82" s="10164"/>
      <c r="AO82" s="10164"/>
      <c r="AP82" s="10164"/>
      <c r="AQ82" s="10164"/>
      <c r="AR82" s="10164"/>
      <c r="AS82" s="10164"/>
      <c r="AT82" s="10164"/>
      <c r="AU82" s="10164"/>
      <c r="AV82" s="10164"/>
      <c r="AW82" s="10164"/>
      <c r="AX82" s="10164"/>
      <c r="AY82" s="10164"/>
      <c r="AZ82" s="10164"/>
      <c r="BA82" s="10164"/>
      <c r="BB82" s="10164"/>
      <c r="BC82" s="10164"/>
      <c r="BD82" s="10164"/>
      <c r="BE82" s="10164"/>
      <c r="BF82" s="10164"/>
      <c r="BG82" s="10164"/>
      <c r="BH82" s="10164"/>
      <c r="BI82" s="10164"/>
      <c r="BJ82" s="10164"/>
      <c r="BL82" s="1387"/>
      <c r="BM82" s="1863"/>
      <c r="BN82" s="1863"/>
      <c r="BO82" s="1387"/>
      <c r="BP82" s="1387"/>
      <c r="BQ82" s="1387"/>
      <c r="BR82" s="1387"/>
      <c r="BS82" s="1863"/>
      <c r="BT82" s="1387"/>
      <c r="BU82" s="1387"/>
      <c r="BV82" s="771"/>
      <c r="BW82" s="1387"/>
      <c r="BX82" s="1387"/>
      <c r="BY82" s="1387"/>
      <c r="BZ82" s="1387"/>
      <c r="CA82" s="1387"/>
      <c r="CB82" s="1859"/>
      <c r="CC82" s="793"/>
      <c r="CD82" s="793"/>
      <c r="CE82" s="793"/>
      <c r="CF82" s="793"/>
      <c r="CG82" s="1868">
        <v>11</v>
      </c>
    </row>
    <row s="12874" customFormat="1" customHeight="1" ht="11.549999999999999">
      <c r="A83" s="1214"/>
      <c r="B83" s="1863"/>
      <c r="C83" s="1863"/>
      <c r="D83" s="578"/>
      <c r="J83" s="4250"/>
      <c r="K83" s="4250"/>
      <c r="L83" s="4250"/>
      <c r="M83" s="4250"/>
      <c r="N83" s="4250"/>
      <c r="O83" s="4250"/>
      <c r="P83" s="10164"/>
      <c r="Q83" s="10164"/>
      <c r="R83" s="10164"/>
      <c r="S83" s="10164"/>
      <c r="T83" s="10164"/>
      <c r="U83" s="10164"/>
      <c r="V83" s="10164"/>
      <c r="W83" s="10164"/>
      <c r="X83" s="10164"/>
      <c r="Y83" s="10164"/>
      <c r="Z83" s="10164"/>
      <c r="AA83" s="10164"/>
      <c r="AB83" s="10164"/>
      <c r="AC83" s="10164"/>
      <c r="AD83" s="10164"/>
      <c r="AE83" s="10164"/>
      <c r="AF83" s="10164"/>
      <c r="AG83" s="10164"/>
      <c r="AH83" s="10164"/>
      <c r="AI83" s="10164"/>
      <c r="AJ83" s="10164"/>
      <c r="AK83" s="10164"/>
      <c r="AL83" s="10164"/>
      <c r="AM83" s="10164"/>
      <c r="AN83" s="10164"/>
      <c r="AO83" s="10164"/>
      <c r="AP83" s="10164"/>
      <c r="AQ83" s="10164"/>
      <c r="AR83" s="10164"/>
      <c r="AS83" s="10164"/>
      <c r="AT83" s="10164"/>
      <c r="AU83" s="10164"/>
      <c r="AV83" s="10164"/>
      <c r="AW83" s="10164"/>
      <c r="AX83" s="10164"/>
      <c r="AY83" s="10164"/>
      <c r="AZ83" s="10164"/>
      <c r="BA83" s="10164"/>
      <c r="BB83" s="10164"/>
      <c r="BC83" s="10164"/>
      <c r="BD83" s="10164"/>
      <c r="BE83" s="10164"/>
      <c r="BF83" s="10164"/>
      <c r="BG83" s="10164"/>
      <c r="BH83" s="10164"/>
      <c r="BI83" s="10164"/>
      <c r="BJ83" s="10164"/>
      <c r="BL83" s="1387"/>
      <c r="BM83" s="1863"/>
      <c r="BN83" s="1863"/>
      <c r="BO83" s="1387"/>
      <c r="BP83" s="1387"/>
      <c r="BQ83" s="1387"/>
      <c r="BR83" s="1387"/>
      <c r="BS83" s="1863"/>
      <c r="BT83" s="1387"/>
      <c r="BU83" s="1387"/>
      <c r="BV83" s="771"/>
      <c r="BW83" s="1387"/>
      <c r="BX83" s="1387"/>
      <c r="BY83" s="1387"/>
      <c r="BZ83" s="1387"/>
      <c r="CA83" s="1387"/>
      <c r="CB83" s="1859"/>
      <c r="CC83" s="793"/>
      <c r="CD83" s="793"/>
      <c r="CE83" s="793"/>
      <c r="CF83" s="793"/>
      <c r="CG83" s="1868">
        <v>11</v>
      </c>
    </row>
    <row s="12874" customFormat="1" customHeight="1" ht="11.549999999999999">
      <c r="A84" s="1214"/>
      <c r="B84" s="1863"/>
      <c r="C84" s="1863"/>
      <c r="D84" s="578"/>
      <c r="J84" s="4250"/>
      <c r="K84" s="4250"/>
      <c r="L84" s="4250"/>
      <c r="M84" s="4250"/>
      <c r="N84" s="4250"/>
      <c r="O84" s="4250"/>
      <c r="P84" s="10164"/>
      <c r="Q84" s="10164"/>
      <c r="R84" s="10164"/>
      <c r="S84" s="10164"/>
      <c r="T84" s="10164"/>
      <c r="U84" s="10164"/>
      <c r="V84" s="10164"/>
      <c r="W84" s="10164"/>
      <c r="X84" s="10164"/>
      <c r="Y84" s="10164"/>
      <c r="Z84" s="10164"/>
      <c r="AA84" s="10164"/>
      <c r="AB84" s="10164"/>
      <c r="AC84" s="10164"/>
      <c r="AD84" s="10164"/>
      <c r="AE84" s="10164"/>
      <c r="AF84" s="10164"/>
      <c r="AG84" s="10164"/>
      <c r="AH84" s="10164"/>
      <c r="AI84" s="10164"/>
      <c r="AJ84" s="10164"/>
      <c r="AK84" s="10164"/>
      <c r="AL84" s="10164"/>
      <c r="AM84" s="10164"/>
      <c r="AN84" s="10164"/>
      <c r="AO84" s="10164"/>
      <c r="AP84" s="10164"/>
      <c r="AQ84" s="10164"/>
      <c r="AR84" s="10164"/>
      <c r="AS84" s="10164"/>
      <c r="AT84" s="10164"/>
      <c r="AU84" s="10164"/>
      <c r="AV84" s="10164"/>
      <c r="AW84" s="10164"/>
      <c r="AX84" s="10164"/>
      <c r="AY84" s="10164"/>
      <c r="AZ84" s="10164"/>
      <c r="BA84" s="10164"/>
      <c r="BB84" s="10164"/>
      <c r="BC84" s="10164"/>
      <c r="BD84" s="10164"/>
      <c r="BE84" s="10164"/>
      <c r="BF84" s="10164"/>
      <c r="BG84" s="10164"/>
      <c r="BH84" s="10164"/>
      <c r="BI84" s="10164"/>
      <c r="BJ84" s="10164"/>
      <c r="BL84" s="1387"/>
      <c r="BM84" s="1863"/>
      <c r="BN84" s="1863"/>
      <c r="BO84" s="1387"/>
      <c r="BP84" s="1387"/>
      <c r="BQ84" s="1387"/>
      <c r="BR84" s="1387"/>
      <c r="BS84" s="1863"/>
      <c r="BT84" s="1387"/>
      <c r="BU84" s="1387"/>
      <c r="BV84" s="771"/>
      <c r="BW84" s="1387"/>
      <c r="BX84" s="1387"/>
      <c r="BY84" s="1387"/>
      <c r="BZ84" s="1387"/>
      <c r="CA84" s="1387"/>
      <c r="CB84" s="1859"/>
      <c r="CC84" s="793"/>
      <c r="CD84" s="793"/>
      <c r="CE84" s="793"/>
      <c r="CF84" s="793"/>
      <c r="CG84" s="1868">
        <v>11</v>
      </c>
    </row>
    <row s="12874" customFormat="1" customHeight="1" ht="11.549999999999999">
      <c r="A85" s="1214"/>
      <c r="B85" s="1863"/>
      <c r="C85" s="1863"/>
      <c r="D85" s="578"/>
      <c r="J85" s="4250"/>
      <c r="K85" s="4250"/>
      <c r="L85" s="4250"/>
      <c r="M85" s="4250"/>
      <c r="N85" s="4250"/>
      <c r="O85" s="4250"/>
      <c r="P85" s="10164"/>
      <c r="Q85" s="10164"/>
      <c r="R85" s="10164"/>
      <c r="S85" s="10164"/>
      <c r="T85" s="10164"/>
      <c r="U85" s="10164"/>
      <c r="V85" s="10164"/>
      <c r="W85" s="10164"/>
      <c r="X85" s="10164"/>
      <c r="Y85" s="10164"/>
      <c r="Z85" s="10164"/>
      <c r="AA85" s="10164"/>
      <c r="AB85" s="10164"/>
      <c r="AC85" s="10164"/>
      <c r="AD85" s="10164"/>
      <c r="AE85" s="10164"/>
      <c r="AF85" s="10164"/>
      <c r="AG85" s="10164"/>
      <c r="AH85" s="10164"/>
      <c r="AI85" s="10164"/>
      <c r="AJ85" s="10164"/>
      <c r="AK85" s="10164"/>
      <c r="AL85" s="10164"/>
      <c r="AM85" s="10164"/>
      <c r="AN85" s="10164"/>
      <c r="AO85" s="10164"/>
      <c r="AP85" s="10164"/>
      <c r="AQ85" s="10164"/>
      <c r="AR85" s="10164"/>
      <c r="AS85" s="10164"/>
      <c r="AT85" s="10164"/>
      <c r="AU85" s="10164"/>
      <c r="AV85" s="10164"/>
      <c r="AW85" s="10164"/>
      <c r="AX85" s="10164"/>
      <c r="AY85" s="10164"/>
      <c r="AZ85" s="10164"/>
      <c r="BA85" s="10164"/>
      <c r="BB85" s="10164"/>
      <c r="BC85" s="10164"/>
      <c r="BD85" s="10164"/>
      <c r="BE85" s="10164"/>
      <c r="BF85" s="10164"/>
      <c r="BG85" s="10164"/>
      <c r="BH85" s="10164"/>
      <c r="BI85" s="10164"/>
      <c r="BJ85" s="10164"/>
      <c r="BL85" s="1387"/>
      <c r="BM85" s="1863"/>
      <c r="BN85" s="1863"/>
      <c r="BO85" s="1387"/>
      <c r="BP85" s="1387"/>
      <c r="BQ85" s="1387"/>
      <c r="BR85" s="1387"/>
      <c r="BS85" s="1863"/>
      <c r="BT85" s="1387"/>
      <c r="BU85" s="1387"/>
      <c r="BV85" s="771"/>
      <c r="BW85" s="1387"/>
      <c r="BX85" s="1387"/>
      <c r="BY85" s="1387"/>
      <c r="BZ85" s="1387"/>
      <c r="CA85" s="1387"/>
      <c r="CB85" s="1859"/>
      <c r="CC85" s="793"/>
      <c r="CD85" s="793"/>
      <c r="CE85" s="793"/>
      <c r="CF85" s="793"/>
      <c r="CG85" s="1868">
        <v>11</v>
      </c>
    </row>
    <row s="12874" customFormat="1" customHeight="1" ht="11.549999999999999">
      <c r="A86" s="1214"/>
      <c r="B86" s="1863"/>
      <c r="C86" s="1863"/>
      <c r="D86" s="578"/>
      <c r="J86" s="4250"/>
      <c r="K86" s="4250"/>
      <c r="L86" s="4250"/>
      <c r="M86" s="4250"/>
      <c r="N86" s="4250"/>
      <c r="O86" s="4250"/>
      <c r="P86" s="10164"/>
      <c r="Q86" s="10164"/>
      <c r="R86" s="10164"/>
      <c r="S86" s="10164"/>
      <c r="T86" s="10164"/>
      <c r="U86" s="10164"/>
      <c r="V86" s="10164"/>
      <c r="W86" s="10164"/>
      <c r="X86" s="10164"/>
      <c r="Y86" s="10164"/>
      <c r="Z86" s="10164"/>
      <c r="AA86" s="10164"/>
      <c r="AB86" s="10164"/>
      <c r="AC86" s="10164"/>
      <c r="AD86" s="10164"/>
      <c r="AE86" s="10164"/>
      <c r="AF86" s="10164"/>
      <c r="AG86" s="10164"/>
      <c r="AH86" s="10164"/>
      <c r="AI86" s="10164"/>
      <c r="AJ86" s="10164"/>
      <c r="AK86" s="10164"/>
      <c r="AL86" s="10164"/>
      <c r="AM86" s="10164"/>
      <c r="AN86" s="10164"/>
      <c r="AO86" s="10164"/>
      <c r="AP86" s="10164"/>
      <c r="AQ86" s="10164"/>
      <c r="AR86" s="10164"/>
      <c r="AS86" s="10164"/>
      <c r="AT86" s="10164"/>
      <c r="AU86" s="10164"/>
      <c r="AV86" s="10164"/>
      <c r="AW86" s="10164"/>
      <c r="AX86" s="10164"/>
      <c r="AY86" s="10164"/>
      <c r="AZ86" s="10164"/>
      <c r="BA86" s="10164"/>
      <c r="BB86" s="10164"/>
      <c r="BC86" s="10164"/>
      <c r="BD86" s="10164"/>
      <c r="BE86" s="10164"/>
      <c r="BF86" s="10164"/>
      <c r="BG86" s="10164"/>
      <c r="BH86" s="10164"/>
      <c r="BI86" s="10164"/>
      <c r="BJ86" s="10164"/>
      <c r="BL86" s="1387"/>
      <c r="BM86" s="1863"/>
      <c r="BN86" s="1863"/>
      <c r="BO86" s="1387"/>
      <c r="BP86" s="1387"/>
      <c r="BQ86" s="1387"/>
      <c r="BR86" s="1387"/>
      <c r="BS86" s="1863"/>
      <c r="BT86" s="1387"/>
      <c r="BU86" s="1387"/>
      <c r="BV86" s="771"/>
      <c r="BW86" s="1387"/>
      <c r="BX86" s="1387"/>
      <c r="BY86" s="1387"/>
      <c r="BZ86" s="1387"/>
      <c r="CA86" s="1387"/>
      <c r="CB86" s="1859"/>
      <c r="CC86" s="793"/>
      <c r="CD86" s="793"/>
      <c r="CE86" s="793"/>
      <c r="CF86" s="793"/>
      <c r="CG86" s="1868">
        <v>11</v>
      </c>
    </row>
    <row s="12874" customFormat="1" customHeight="1" ht="11.549999999999999">
      <c r="A87" s="1214"/>
      <c r="B87" s="1863"/>
      <c r="C87" s="1863"/>
      <c r="D87" s="578"/>
      <c r="J87" s="4250"/>
      <c r="K87" s="4250"/>
      <c r="L87" s="4250"/>
      <c r="M87" s="4250"/>
      <c r="N87" s="4250"/>
      <c r="O87" s="4250"/>
      <c r="P87" s="10164"/>
      <c r="Q87" s="10164"/>
      <c r="R87" s="10164"/>
      <c r="S87" s="10164"/>
      <c r="T87" s="10164"/>
      <c r="U87" s="10164"/>
      <c r="V87" s="10164"/>
      <c r="W87" s="10164"/>
      <c r="X87" s="10164"/>
      <c r="Y87" s="10164"/>
      <c r="Z87" s="10164"/>
      <c r="AA87" s="10164"/>
      <c r="AB87" s="10164"/>
      <c r="AC87" s="10164"/>
      <c r="AD87" s="10164"/>
      <c r="AE87" s="10164"/>
      <c r="AF87" s="10164"/>
      <c r="AG87" s="10164"/>
      <c r="AH87" s="10164"/>
      <c r="AI87" s="10164"/>
      <c r="AJ87" s="10164"/>
      <c r="AK87" s="10164"/>
      <c r="AL87" s="10164"/>
      <c r="AM87" s="10164"/>
      <c r="AN87" s="10164"/>
      <c r="AO87" s="10164"/>
      <c r="AP87" s="10164"/>
      <c r="AQ87" s="10164"/>
      <c r="AR87" s="10164"/>
      <c r="AS87" s="10164"/>
      <c r="AT87" s="10164"/>
      <c r="AU87" s="10164"/>
      <c r="AV87" s="10164"/>
      <c r="AW87" s="10164"/>
      <c r="AX87" s="10164"/>
      <c r="AY87" s="10164"/>
      <c r="AZ87" s="10164"/>
      <c r="BA87" s="10164"/>
      <c r="BB87" s="10164"/>
      <c r="BC87" s="10164"/>
      <c r="BD87" s="10164"/>
      <c r="BE87" s="10164"/>
      <c r="BF87" s="10164"/>
      <c r="BG87" s="10164"/>
      <c r="BH87" s="10164"/>
      <c r="BI87" s="10164"/>
      <c r="BJ87" s="10164"/>
      <c r="BL87" s="1387"/>
      <c r="BM87" s="1863"/>
      <c r="BN87" s="1863"/>
      <c r="BO87" s="1387"/>
      <c r="BP87" s="1387"/>
      <c r="BQ87" s="1387"/>
      <c r="BR87" s="1387"/>
      <c r="BS87" s="1863"/>
      <c r="BT87" s="1387"/>
      <c r="BU87" s="1387"/>
      <c r="BV87" s="771"/>
      <c r="BW87" s="1387"/>
      <c r="BX87" s="1387"/>
      <c r="BY87" s="1387"/>
      <c r="BZ87" s="1387"/>
      <c r="CA87" s="1387"/>
      <c r="CB87" s="1859"/>
      <c r="CC87" s="793"/>
      <c r="CD87" s="793"/>
      <c r="CE87" s="793"/>
      <c r="CF87" s="793"/>
      <c r="CG87" s="1868">
        <v>11</v>
      </c>
    </row>
    <row s="12874" customFormat="1" customHeight="1" ht="11.549999999999999">
      <c r="A88" s="1214"/>
      <c r="B88" s="1863"/>
      <c r="C88" s="1863"/>
      <c r="D88" s="578"/>
      <c r="J88" s="4250"/>
      <c r="K88" s="4250"/>
      <c r="L88" s="4250"/>
      <c r="M88" s="4250"/>
      <c r="N88" s="4250"/>
      <c r="O88" s="4250"/>
      <c r="P88" s="10164"/>
      <c r="Q88" s="10164"/>
      <c r="R88" s="10164"/>
      <c r="S88" s="10164"/>
      <c r="T88" s="10164"/>
      <c r="U88" s="10164"/>
      <c r="V88" s="10164"/>
      <c r="W88" s="10164"/>
      <c r="X88" s="10164"/>
      <c r="Y88" s="10164"/>
      <c r="Z88" s="10164"/>
      <c r="AA88" s="10164"/>
      <c r="AB88" s="10164"/>
      <c r="AC88" s="10164"/>
      <c r="AD88" s="10164"/>
      <c r="AE88" s="10164"/>
      <c r="AF88" s="10164"/>
      <c r="AG88" s="10164"/>
      <c r="AH88" s="10164"/>
      <c r="AI88" s="10164"/>
      <c r="AJ88" s="10164"/>
      <c r="AK88" s="10164"/>
      <c r="AL88" s="10164"/>
      <c r="AM88" s="10164"/>
      <c r="AN88" s="10164"/>
      <c r="AO88" s="10164"/>
      <c r="AP88" s="10164"/>
      <c r="AQ88" s="10164"/>
      <c r="AR88" s="10164"/>
      <c r="AS88" s="10164"/>
      <c r="AT88" s="10164"/>
      <c r="AU88" s="10164"/>
      <c r="AV88" s="10164"/>
      <c r="AW88" s="10164"/>
      <c r="AX88" s="10164"/>
      <c r="AY88" s="10164"/>
      <c r="AZ88" s="10164"/>
      <c r="BA88" s="10164"/>
      <c r="BB88" s="10164"/>
      <c r="BC88" s="10164"/>
      <c r="BD88" s="10164"/>
      <c r="BE88" s="10164"/>
      <c r="BF88" s="10164"/>
      <c r="BG88" s="10164"/>
      <c r="BH88" s="10164"/>
      <c r="BI88" s="10164"/>
      <c r="BJ88" s="10164"/>
      <c r="BL88" s="1387"/>
      <c r="BM88" s="1863"/>
      <c r="BN88" s="1863"/>
      <c r="BO88" s="1387"/>
      <c r="BP88" s="1387"/>
      <c r="BQ88" s="1387"/>
      <c r="BR88" s="1387"/>
      <c r="BS88" s="1863"/>
      <c r="BT88" s="1387"/>
      <c r="BU88" s="1387"/>
      <c r="BV88" s="771"/>
      <c r="BW88" s="1387"/>
      <c r="BX88" s="1387"/>
      <c r="BY88" s="1387"/>
      <c r="BZ88" s="1387"/>
      <c r="CA88" s="1387"/>
      <c r="CB88" s="1859"/>
      <c r="CC88" s="793"/>
      <c r="CD88" s="793"/>
      <c r="CE88" s="793"/>
      <c r="CF88" s="793"/>
      <c r="CG88" s="1868">
        <v>11</v>
      </c>
    </row>
    <row s="12874" customFormat="1" customHeight="1" ht="11.549999999999999">
      <c r="A89" s="1214"/>
      <c r="B89" s="1863"/>
      <c r="C89" s="1863"/>
      <c r="D89" s="578"/>
      <c r="J89" s="4250"/>
      <c r="K89" s="4250"/>
      <c r="L89" s="4250"/>
      <c r="M89" s="4250"/>
      <c r="N89" s="4250"/>
      <c r="O89" s="4250"/>
      <c r="P89" s="10164"/>
      <c r="Q89" s="10164"/>
      <c r="R89" s="10164"/>
      <c r="S89" s="10164"/>
      <c r="T89" s="10164"/>
      <c r="U89" s="10164"/>
      <c r="V89" s="10164"/>
      <c r="W89" s="10164"/>
      <c r="X89" s="10164"/>
      <c r="Y89" s="10164"/>
      <c r="Z89" s="10164"/>
      <c r="AA89" s="10164"/>
      <c r="AB89" s="10164"/>
      <c r="AC89" s="10164"/>
      <c r="AD89" s="10164"/>
      <c r="AE89" s="10164"/>
      <c r="AF89" s="10164"/>
      <c r="AG89" s="10164"/>
      <c r="AH89" s="10164"/>
      <c r="AI89" s="10164"/>
      <c r="AJ89" s="10164"/>
      <c r="AK89" s="10164"/>
      <c r="AL89" s="10164"/>
      <c r="AM89" s="10164"/>
      <c r="AN89" s="10164"/>
      <c r="AO89" s="10164"/>
      <c r="AP89" s="10164"/>
      <c r="AQ89" s="10164"/>
      <c r="AR89" s="10164"/>
      <c r="AS89" s="10164"/>
      <c r="AT89" s="10164"/>
      <c r="AU89" s="10164"/>
      <c r="AV89" s="10164"/>
      <c r="AW89" s="10164"/>
      <c r="AX89" s="10164"/>
      <c r="AY89" s="10164"/>
      <c r="AZ89" s="10164"/>
      <c r="BA89" s="10164"/>
      <c r="BB89" s="10164"/>
      <c r="BC89" s="10164"/>
      <c r="BD89" s="10164"/>
      <c r="BE89" s="10164"/>
      <c r="BF89" s="10164"/>
      <c r="BG89" s="10164"/>
      <c r="BH89" s="10164"/>
      <c r="BI89" s="10164"/>
      <c r="BJ89" s="10164"/>
      <c r="BL89" s="1387"/>
      <c r="BM89" s="1863"/>
      <c r="BN89" s="1863"/>
      <c r="BO89" s="1387"/>
      <c r="BP89" s="1387"/>
      <c r="BQ89" s="1387"/>
      <c r="BR89" s="1387"/>
      <c r="BS89" s="1863"/>
      <c r="BT89" s="1387"/>
      <c r="BU89" s="1387"/>
      <c r="BV89" s="771"/>
      <c r="BW89" s="1387"/>
      <c r="BX89" s="1387"/>
      <c r="BY89" s="1387"/>
      <c r="BZ89" s="1387"/>
      <c r="CA89" s="1387"/>
      <c r="CB89" s="1859"/>
      <c r="CC89" s="793"/>
      <c r="CD89" s="793"/>
      <c r="CE89" s="793"/>
      <c r="CF89" s="793"/>
      <c r="CG89" s="1868">
        <v>11</v>
      </c>
    </row>
    <row s="12874" customFormat="1" customHeight="1" ht="11.549999999999999">
      <c r="A90" s="1214"/>
      <c r="B90" s="1863"/>
      <c r="C90" s="1863"/>
      <c r="D90" s="578"/>
      <c r="J90" s="4250"/>
      <c r="K90" s="4250"/>
      <c r="L90" s="4250"/>
      <c r="M90" s="4250"/>
      <c r="N90" s="4250"/>
      <c r="O90" s="4250"/>
      <c r="P90" s="10164"/>
      <c r="Q90" s="10164"/>
      <c r="R90" s="10164"/>
      <c r="S90" s="10164"/>
      <c r="T90" s="10164"/>
      <c r="U90" s="10164"/>
      <c r="V90" s="10164"/>
      <c r="W90" s="10164"/>
      <c r="X90" s="10164"/>
      <c r="Y90" s="10164"/>
      <c r="Z90" s="10164"/>
      <c r="AA90" s="10164"/>
      <c r="AB90" s="10164"/>
      <c r="AC90" s="10164"/>
      <c r="AD90" s="10164"/>
      <c r="AE90" s="10164"/>
      <c r="AF90" s="10164"/>
      <c r="AG90" s="10164"/>
      <c r="AH90" s="10164"/>
      <c r="AI90" s="10164"/>
      <c r="AJ90" s="10164"/>
      <c r="AK90" s="10164"/>
      <c r="AL90" s="10164"/>
      <c r="AM90" s="10164"/>
      <c r="AN90" s="10164"/>
      <c r="AO90" s="10164"/>
      <c r="AP90" s="10164"/>
      <c r="AQ90" s="10164"/>
      <c r="AR90" s="10164"/>
      <c r="AS90" s="10164"/>
      <c r="AT90" s="10164"/>
      <c r="AU90" s="10164"/>
      <c r="AV90" s="10164"/>
      <c r="AW90" s="10164"/>
      <c r="AX90" s="10164"/>
      <c r="AY90" s="10164"/>
      <c r="AZ90" s="10164"/>
      <c r="BA90" s="10164"/>
      <c r="BB90" s="10164"/>
      <c r="BC90" s="10164"/>
      <c r="BD90" s="10164"/>
      <c r="BE90" s="10164"/>
      <c r="BF90" s="10164"/>
      <c r="BG90" s="10164"/>
      <c r="BH90" s="10164"/>
      <c r="BI90" s="10164"/>
      <c r="BJ90" s="10164"/>
      <c r="BL90" s="1387"/>
      <c r="BM90" s="1863"/>
      <c r="BN90" s="1863"/>
      <c r="BO90" s="1387"/>
      <c r="BP90" s="1387"/>
      <c r="BQ90" s="1387"/>
      <c r="BR90" s="1387"/>
      <c r="BS90" s="1863"/>
      <c r="BT90" s="1387"/>
      <c r="BU90" s="1387"/>
      <c r="BV90" s="771"/>
      <c r="BW90" s="1387"/>
      <c r="BX90" s="1387"/>
      <c r="BY90" s="1387"/>
      <c r="BZ90" s="1387"/>
      <c r="CA90" s="1387"/>
      <c r="CB90" s="1859"/>
      <c r="CC90" s="793"/>
      <c r="CD90" s="793"/>
      <c r="CE90" s="793"/>
      <c r="CF90" s="793"/>
      <c r="CG90" s="1868">
        <v>11</v>
      </c>
    </row>
    <row s="12874" customFormat="1" customHeight="1" ht="11.549999999999999">
      <c r="A91" s="1214"/>
      <c r="B91" s="1863"/>
      <c r="C91" s="1863"/>
      <c r="D91" s="578"/>
      <c r="J91" s="4250"/>
      <c r="K91" s="4250"/>
      <c r="L91" s="4250"/>
      <c r="M91" s="4250"/>
      <c r="N91" s="4250"/>
      <c r="O91" s="4250"/>
      <c r="P91" s="10164"/>
      <c r="Q91" s="10164"/>
      <c r="R91" s="10164"/>
      <c r="S91" s="10164"/>
      <c r="T91" s="10164"/>
      <c r="U91" s="10164"/>
      <c r="V91" s="10164"/>
      <c r="W91" s="10164"/>
      <c r="X91" s="10164"/>
      <c r="Y91" s="10164"/>
      <c r="Z91" s="10164"/>
      <c r="AA91" s="10164"/>
      <c r="AB91" s="10164"/>
      <c r="AC91" s="10164"/>
      <c r="AD91" s="10164"/>
      <c r="AE91" s="10164"/>
      <c r="AF91" s="10164"/>
      <c r="AG91" s="10164"/>
      <c r="AH91" s="10164"/>
      <c r="AI91" s="10164"/>
      <c r="AJ91" s="10164"/>
      <c r="AK91" s="10164"/>
      <c r="AL91" s="10164"/>
      <c r="AM91" s="10164"/>
      <c r="AN91" s="10164"/>
      <c r="AO91" s="10164"/>
      <c r="AP91" s="10164"/>
      <c r="AQ91" s="10164"/>
      <c r="AR91" s="10164"/>
      <c r="AS91" s="10164"/>
      <c r="AT91" s="10164"/>
      <c r="AU91" s="10164"/>
      <c r="AV91" s="10164"/>
      <c r="AW91" s="10164"/>
      <c r="AX91" s="10164"/>
      <c r="AY91" s="10164"/>
      <c r="AZ91" s="10164"/>
      <c r="BA91" s="10164"/>
      <c r="BB91" s="10164"/>
      <c r="BC91" s="10164"/>
      <c r="BD91" s="10164"/>
      <c r="BE91" s="10164"/>
      <c r="BF91" s="10164"/>
      <c r="BG91" s="10164"/>
      <c r="BH91" s="10164"/>
      <c r="BI91" s="10164"/>
      <c r="BJ91" s="10164"/>
      <c r="BL91" s="1387"/>
      <c r="BM91" s="1863"/>
      <c r="BN91" s="1863"/>
      <c r="BO91" s="1387"/>
      <c r="BP91" s="1387"/>
      <c r="BQ91" s="1387"/>
      <c r="BR91" s="1387"/>
      <c r="BS91" s="1863"/>
      <c r="BT91" s="1387"/>
      <c r="BU91" s="1387"/>
      <c r="BV91" s="771"/>
      <c r="BW91" s="1387"/>
      <c r="BX91" s="1387"/>
      <c r="BY91" s="1387"/>
      <c r="BZ91" s="1387"/>
      <c r="CA91" s="1387"/>
      <c r="CB91" s="1859"/>
      <c r="CC91" s="793"/>
      <c r="CD91" s="793"/>
      <c r="CE91" s="793"/>
      <c r="CF91" s="793"/>
      <c r="CG91" s="1868">
        <v>11</v>
      </c>
    </row>
    <row s="12874" customFormat="1" customHeight="1" ht="11.549999999999999">
      <c r="A92" s="1214"/>
      <c r="B92" s="1863"/>
      <c r="C92" s="1863"/>
      <c r="D92" s="578"/>
      <c r="J92" s="4250"/>
      <c r="K92" s="4250"/>
      <c r="L92" s="4250"/>
      <c r="M92" s="4250"/>
      <c r="N92" s="4250"/>
      <c r="O92" s="4250"/>
      <c r="P92" s="10164"/>
      <c r="Q92" s="10164"/>
      <c r="R92" s="10164"/>
      <c r="S92" s="10164"/>
      <c r="T92" s="10164"/>
      <c r="U92" s="10164"/>
      <c r="V92" s="10164"/>
      <c r="W92" s="10164"/>
      <c r="X92" s="10164"/>
      <c r="Y92" s="10164"/>
      <c r="Z92" s="10164"/>
      <c r="AA92" s="10164"/>
      <c r="AB92" s="10164"/>
      <c r="AC92" s="10164"/>
      <c r="AD92" s="10164"/>
      <c r="AE92" s="10164"/>
      <c r="AF92" s="10164"/>
      <c r="AG92" s="10164"/>
      <c r="AH92" s="10164"/>
      <c r="AI92" s="10164"/>
      <c r="AJ92" s="10164"/>
      <c r="AK92" s="10164"/>
      <c r="AL92" s="10164"/>
      <c r="AM92" s="10164"/>
      <c r="AN92" s="10164"/>
      <c r="AO92" s="10164"/>
      <c r="AP92" s="10164"/>
      <c r="AQ92" s="10164"/>
      <c r="AR92" s="10164"/>
      <c r="AS92" s="10164"/>
      <c r="AT92" s="10164"/>
      <c r="AU92" s="10164"/>
      <c r="AV92" s="10164"/>
      <c r="AW92" s="10164"/>
      <c r="AX92" s="10164"/>
      <c r="AY92" s="10164"/>
      <c r="AZ92" s="10164"/>
      <c r="BA92" s="10164"/>
      <c r="BB92" s="10164"/>
      <c r="BC92" s="10164"/>
      <c r="BD92" s="10164"/>
      <c r="BE92" s="10164"/>
      <c r="BF92" s="10164"/>
      <c r="BG92" s="10164"/>
      <c r="BH92" s="10164"/>
      <c r="BI92" s="10164"/>
      <c r="BJ92" s="10164"/>
      <c r="BL92" s="1387"/>
      <c r="BM92" s="1863"/>
      <c r="BN92" s="1863"/>
      <c r="BO92" s="1387"/>
      <c r="BP92" s="1387"/>
      <c r="BQ92" s="1387"/>
      <c r="BR92" s="1387"/>
      <c r="BS92" s="1863"/>
      <c r="BT92" s="1387"/>
      <c r="BU92" s="1387"/>
      <c r="BV92" s="771"/>
      <c r="BW92" s="1387"/>
      <c r="BX92" s="1387"/>
      <c r="BY92" s="1387"/>
      <c r="BZ92" s="1387"/>
      <c r="CA92" s="1387"/>
      <c r="CB92" s="1859"/>
      <c r="CC92" s="793"/>
      <c r="CD92" s="793"/>
      <c r="CE92" s="793"/>
      <c r="CF92" s="793"/>
      <c r="CG92" s="1868">
        <v>11</v>
      </c>
    </row>
    <row s="12874" customFormat="1" customHeight="1" ht="11.549999999999999">
      <c r="A93" s="1214"/>
      <c r="B93" s="1863"/>
      <c r="C93" s="1863"/>
      <c r="D93" s="578"/>
      <c r="J93" s="4250"/>
      <c r="K93" s="4250"/>
      <c r="L93" s="4250"/>
      <c r="M93" s="4250"/>
      <c r="N93" s="4250"/>
      <c r="O93" s="4250"/>
      <c r="P93" s="10164"/>
      <c r="Q93" s="10164"/>
      <c r="R93" s="10164"/>
      <c r="S93" s="10164"/>
      <c r="T93" s="10164"/>
      <c r="U93" s="10164"/>
      <c r="V93" s="10164"/>
      <c r="W93" s="10164"/>
      <c r="X93" s="10164"/>
      <c r="Y93" s="10164"/>
      <c r="Z93" s="10164"/>
      <c r="AA93" s="10164"/>
      <c r="AB93" s="10164"/>
      <c r="AC93" s="10164"/>
      <c r="AD93" s="10164"/>
      <c r="AE93" s="10164"/>
      <c r="AF93" s="10164"/>
      <c r="AG93" s="10164"/>
      <c r="AH93" s="10164"/>
      <c r="AI93" s="10164"/>
      <c r="AJ93" s="10164"/>
      <c r="AK93" s="10164"/>
      <c r="AL93" s="10164"/>
      <c r="AM93" s="10164"/>
      <c r="AN93" s="10164"/>
      <c r="AO93" s="10164"/>
      <c r="AP93" s="10164"/>
      <c r="AQ93" s="10164"/>
      <c r="AR93" s="10164"/>
      <c r="AS93" s="10164"/>
      <c r="AT93" s="10164"/>
      <c r="AU93" s="10164"/>
      <c r="AV93" s="10164"/>
      <c r="AW93" s="10164"/>
      <c r="AX93" s="10164"/>
      <c r="AY93" s="10164"/>
      <c r="AZ93" s="10164"/>
      <c r="BA93" s="10164"/>
      <c r="BB93" s="10164"/>
      <c r="BC93" s="10164"/>
      <c r="BD93" s="10164"/>
      <c r="BE93" s="10164"/>
      <c r="BF93" s="10164"/>
      <c r="BG93" s="10164"/>
      <c r="BH93" s="10164"/>
      <c r="BI93" s="10164"/>
      <c r="BJ93" s="10164"/>
      <c r="BL93" s="1387"/>
      <c r="BM93" s="1863"/>
      <c r="BN93" s="1863"/>
      <c r="BO93" s="1387"/>
      <c r="BP93" s="1387"/>
      <c r="BQ93" s="1387"/>
      <c r="BR93" s="1387"/>
      <c r="BS93" s="1863"/>
      <c r="BT93" s="1387"/>
      <c r="BU93" s="1387"/>
      <c r="BV93" s="771"/>
      <c r="BW93" s="1387"/>
      <c r="BX93" s="1387"/>
      <c r="BY93" s="1387"/>
      <c r="BZ93" s="1387"/>
      <c r="CA93" s="1387"/>
      <c r="CB93" s="1859"/>
      <c r="CC93" s="793"/>
      <c r="CD93" s="793"/>
      <c r="CE93" s="793"/>
      <c r="CF93" s="793"/>
      <c r="CG93" s="1868">
        <v>11</v>
      </c>
    </row>
    <row s="12874" customFormat="1" customHeight="1" ht="11.549999999999999">
      <c r="A94" s="1214"/>
      <c r="B94" s="1863"/>
      <c r="C94" s="1863"/>
      <c r="D94" s="578"/>
      <c r="J94" s="4250"/>
      <c r="K94" s="4250"/>
      <c r="L94" s="4250"/>
      <c r="M94" s="4250"/>
      <c r="N94" s="4250"/>
      <c r="O94" s="4250"/>
      <c r="P94" s="10164"/>
      <c r="Q94" s="10164"/>
      <c r="R94" s="10164"/>
      <c r="S94" s="10164"/>
      <c r="T94" s="10164"/>
      <c r="U94" s="10164"/>
      <c r="V94" s="10164"/>
      <c r="W94" s="10164"/>
      <c r="X94" s="10164"/>
      <c r="Y94" s="10164"/>
      <c r="Z94" s="10164"/>
      <c r="AA94" s="10164"/>
      <c r="AB94" s="10164"/>
      <c r="AC94" s="10164"/>
      <c r="AD94" s="10164"/>
      <c r="AE94" s="10164"/>
      <c r="AF94" s="10164"/>
      <c r="AG94" s="10164"/>
      <c r="AH94" s="10164"/>
      <c r="AI94" s="10164"/>
      <c r="AJ94" s="10164"/>
      <c r="AK94" s="10164"/>
      <c r="AL94" s="10164"/>
      <c r="AM94" s="10164"/>
      <c r="AN94" s="10164"/>
      <c r="AO94" s="10164"/>
      <c r="AP94" s="10164"/>
      <c r="AQ94" s="10164"/>
      <c r="AR94" s="10164"/>
      <c r="AS94" s="10164"/>
      <c r="AT94" s="10164"/>
      <c r="AU94" s="10164"/>
      <c r="AV94" s="10164"/>
      <c r="AW94" s="10164"/>
      <c r="AX94" s="10164"/>
      <c r="AY94" s="10164"/>
      <c r="AZ94" s="10164"/>
      <c r="BA94" s="10164"/>
      <c r="BB94" s="10164"/>
      <c r="BC94" s="10164"/>
      <c r="BD94" s="10164"/>
      <c r="BE94" s="10164"/>
      <c r="BF94" s="10164"/>
      <c r="BG94" s="10164"/>
      <c r="BH94" s="10164"/>
      <c r="BI94" s="10164"/>
      <c r="BJ94" s="10164"/>
      <c r="BL94" s="1387"/>
      <c r="BM94" s="1863"/>
      <c r="BN94" s="1863"/>
      <c r="BO94" s="1387"/>
      <c r="BP94" s="1387"/>
      <c r="BQ94" s="1387"/>
      <c r="BR94" s="1387"/>
      <c r="BS94" s="1863"/>
      <c r="BT94" s="1387"/>
      <c r="BU94" s="1387"/>
      <c r="BV94" s="771"/>
      <c r="BW94" s="1387"/>
      <c r="BX94" s="1387"/>
      <c r="BY94" s="1387"/>
      <c r="BZ94" s="1387"/>
      <c r="CA94" s="1387"/>
      <c r="CB94" s="1859"/>
      <c r="CC94" s="793"/>
      <c r="CD94" s="793"/>
      <c r="CE94" s="793"/>
      <c r="CF94" s="793"/>
      <c r="CG94" s="1868">
        <v>11</v>
      </c>
    </row>
    <row s="12874" customFormat="1" customHeight="1" ht="11.549999999999999">
      <c r="A95" s="1214"/>
      <c r="B95" s="1863"/>
      <c r="C95" s="1863"/>
      <c r="D95" s="578"/>
      <c r="J95" s="4250"/>
      <c r="K95" s="4250"/>
      <c r="L95" s="4250"/>
      <c r="M95" s="4250"/>
      <c r="N95" s="4250"/>
      <c r="O95" s="4250"/>
      <c r="P95" s="10164"/>
      <c r="Q95" s="10164"/>
      <c r="R95" s="10164"/>
      <c r="S95" s="10164"/>
      <c r="T95" s="10164"/>
      <c r="U95" s="10164"/>
      <c r="V95" s="10164"/>
      <c r="W95" s="10164"/>
      <c r="X95" s="10164"/>
      <c r="Y95" s="10164"/>
      <c r="Z95" s="10164"/>
      <c r="AA95" s="10164"/>
      <c r="AB95" s="10164"/>
      <c r="AC95" s="10164"/>
      <c r="AD95" s="10164"/>
      <c r="AE95" s="10164"/>
      <c r="AF95" s="10164"/>
      <c r="AG95" s="10164"/>
      <c r="AH95" s="10164"/>
      <c r="AI95" s="10164"/>
      <c r="AJ95" s="10164"/>
      <c r="AK95" s="10164"/>
      <c r="AL95" s="10164"/>
      <c r="AM95" s="10164"/>
      <c r="AN95" s="10164"/>
      <c r="AO95" s="10164"/>
      <c r="AP95" s="10164"/>
      <c r="AQ95" s="10164"/>
      <c r="AR95" s="10164"/>
      <c r="AS95" s="10164"/>
      <c r="AT95" s="10164"/>
      <c r="AU95" s="10164"/>
      <c r="AV95" s="10164"/>
      <c r="AW95" s="10164"/>
      <c r="AX95" s="10164"/>
      <c r="AY95" s="10164"/>
      <c r="AZ95" s="10164"/>
      <c r="BA95" s="10164"/>
      <c r="BB95" s="10164"/>
      <c r="BC95" s="10164"/>
      <c r="BD95" s="10164"/>
      <c r="BE95" s="10164"/>
      <c r="BF95" s="10164"/>
      <c r="BG95" s="10164"/>
      <c r="BH95" s="10164"/>
      <c r="BI95" s="10164"/>
      <c r="BJ95" s="10164"/>
      <c r="BL95" s="1387"/>
      <c r="BM95" s="1863"/>
      <c r="BN95" s="1863"/>
      <c r="BO95" s="1387"/>
      <c r="BP95" s="1387"/>
      <c r="BQ95" s="1387"/>
      <c r="BR95" s="1387"/>
      <c r="BS95" s="1863"/>
      <c r="BT95" s="1387"/>
      <c r="BU95" s="1387"/>
      <c r="BV95" s="771"/>
      <c r="BW95" s="1387"/>
      <c r="BX95" s="1387"/>
      <c r="BY95" s="1387"/>
      <c r="BZ95" s="1387"/>
      <c r="CA95" s="1387"/>
      <c r="CB95" s="1859"/>
      <c r="CC95" s="793"/>
      <c r="CD95" s="793"/>
      <c r="CE95" s="793"/>
      <c r="CF95" s="793"/>
      <c r="CG95" s="1868">
        <v>11</v>
      </c>
    </row>
    <row s="12874" customFormat="1" customHeight="1" ht="11.549999999999999">
      <c r="A96" s="1214"/>
      <c r="B96" s="1863"/>
      <c r="C96" s="1863"/>
      <c r="D96" s="578"/>
      <c r="J96" s="4250"/>
      <c r="K96" s="4250"/>
      <c r="L96" s="4250"/>
      <c r="M96" s="4250"/>
      <c r="N96" s="4250"/>
      <c r="O96" s="4250"/>
      <c r="P96" s="10164"/>
      <c r="Q96" s="10164"/>
      <c r="R96" s="10164"/>
      <c r="S96" s="10164"/>
      <c r="T96" s="10164"/>
      <c r="U96" s="10164"/>
      <c r="V96" s="10164"/>
      <c r="W96" s="10164"/>
      <c r="X96" s="10164"/>
      <c r="Y96" s="10164"/>
      <c r="Z96" s="10164"/>
      <c r="AA96" s="10164"/>
      <c r="AB96" s="10164"/>
      <c r="AC96" s="10164"/>
      <c r="AD96" s="10164"/>
      <c r="AE96" s="10164"/>
      <c r="AF96" s="10164"/>
      <c r="AG96" s="10164"/>
      <c r="AH96" s="10164"/>
      <c r="AI96" s="10164"/>
      <c r="AJ96" s="10164"/>
      <c r="AK96" s="10164"/>
      <c r="AL96" s="10164"/>
      <c r="AM96" s="10164"/>
      <c r="AN96" s="10164"/>
      <c r="AO96" s="10164"/>
      <c r="AP96" s="10164"/>
      <c r="AQ96" s="10164"/>
      <c r="AR96" s="10164"/>
      <c r="AS96" s="10164"/>
      <c r="AT96" s="10164"/>
      <c r="AU96" s="10164"/>
      <c r="AV96" s="10164"/>
      <c r="AW96" s="10164"/>
      <c r="AX96" s="10164"/>
      <c r="AY96" s="10164"/>
      <c r="AZ96" s="10164"/>
      <c r="BA96" s="10164"/>
      <c r="BB96" s="10164"/>
      <c r="BC96" s="10164"/>
      <c r="BD96" s="10164"/>
      <c r="BE96" s="10164"/>
      <c r="BF96" s="10164"/>
      <c r="BG96" s="10164"/>
      <c r="BH96" s="10164"/>
      <c r="BI96" s="10164"/>
      <c r="BJ96" s="10164"/>
      <c r="BL96" s="1387"/>
      <c r="BM96" s="1863"/>
      <c r="BN96" s="1863"/>
      <c r="BO96" s="1387"/>
      <c r="BP96" s="1387"/>
      <c r="BQ96" s="1387"/>
      <c r="BR96" s="1387"/>
      <c r="BS96" s="1863"/>
      <c r="BT96" s="1387"/>
      <c r="BU96" s="1387"/>
      <c r="BV96" s="771"/>
      <c r="BW96" s="1387"/>
      <c r="BX96" s="1387"/>
      <c r="BY96" s="1387"/>
      <c r="BZ96" s="1387"/>
      <c r="CA96" s="1387"/>
      <c r="CB96" s="1859"/>
      <c r="CC96" s="793"/>
      <c r="CD96" s="793"/>
      <c r="CE96" s="793"/>
      <c r="CF96" s="793"/>
      <c r="CG96" s="1868">
        <v>11</v>
      </c>
    </row>
    <row s="12874" customFormat="1" customHeight="1" ht="11.549999999999999">
      <c r="A97" s="1214"/>
      <c r="B97" s="1863"/>
      <c r="C97" s="1863"/>
      <c r="D97" s="578"/>
      <c r="J97" s="4250"/>
      <c r="K97" s="4250"/>
      <c r="L97" s="4250"/>
      <c r="M97" s="4250"/>
      <c r="N97" s="4250"/>
      <c r="O97" s="4250"/>
      <c r="P97" s="10164"/>
      <c r="Q97" s="10164"/>
      <c r="R97" s="10164"/>
      <c r="S97" s="10164"/>
      <c r="T97" s="10164"/>
      <c r="U97" s="10164"/>
      <c r="V97" s="10164"/>
      <c r="W97" s="10164"/>
      <c r="X97" s="10164"/>
      <c r="Y97" s="10164"/>
      <c r="Z97" s="10164"/>
      <c r="AA97" s="10164"/>
      <c r="AB97" s="10164"/>
      <c r="AC97" s="10164"/>
      <c r="AD97" s="10164"/>
      <c r="AE97" s="10164"/>
      <c r="AF97" s="10164"/>
      <c r="AG97" s="10164"/>
      <c r="AH97" s="10164"/>
      <c r="AI97" s="10164"/>
      <c r="AJ97" s="10164"/>
      <c r="AK97" s="10164"/>
      <c r="AL97" s="10164"/>
      <c r="AM97" s="10164"/>
      <c r="AN97" s="10164"/>
      <c r="AO97" s="10164"/>
      <c r="AP97" s="10164"/>
      <c r="AQ97" s="10164"/>
      <c r="AR97" s="10164"/>
      <c r="AS97" s="10164"/>
      <c r="AT97" s="10164"/>
      <c r="AU97" s="10164"/>
      <c r="AV97" s="10164"/>
      <c r="AW97" s="10164"/>
      <c r="AX97" s="10164"/>
      <c r="AY97" s="10164"/>
      <c r="AZ97" s="10164"/>
      <c r="BA97" s="10164"/>
      <c r="BB97" s="10164"/>
      <c r="BC97" s="10164"/>
      <c r="BD97" s="10164"/>
      <c r="BE97" s="10164"/>
      <c r="BF97" s="10164"/>
      <c r="BG97" s="10164"/>
      <c r="BH97" s="10164"/>
      <c r="BI97" s="10164"/>
      <c r="BJ97" s="10164"/>
      <c r="BL97" s="1387"/>
      <c r="BM97" s="1863"/>
      <c r="BN97" s="1863"/>
      <c r="BO97" s="1387"/>
      <c r="BP97" s="1387"/>
      <c r="BQ97" s="1387"/>
      <c r="BR97" s="1387"/>
      <c r="BS97" s="1863"/>
      <c r="BT97" s="1387"/>
      <c r="BU97" s="1387"/>
      <c r="BV97" s="771"/>
      <c r="BW97" s="1387"/>
      <c r="BX97" s="1387"/>
      <c r="BY97" s="1387"/>
      <c r="BZ97" s="1387"/>
      <c r="CA97" s="1387"/>
      <c r="CB97" s="1859"/>
      <c r="CC97" s="793"/>
      <c r="CD97" s="793"/>
      <c r="CE97" s="793"/>
      <c r="CF97" s="793"/>
      <c r="CG97" s="1868">
        <v>11</v>
      </c>
    </row>
    <row s="12874" customFormat="1" customHeight="1" ht="11.549999999999999">
      <c r="A98" s="1214"/>
      <c r="B98" s="1863"/>
      <c r="C98" s="1863"/>
      <c r="D98" s="578"/>
      <c r="J98" s="4250"/>
      <c r="K98" s="4250"/>
      <c r="L98" s="4250"/>
      <c r="M98" s="4250"/>
      <c r="N98" s="4250"/>
      <c r="O98" s="4250"/>
      <c r="P98" s="10164"/>
      <c r="Q98" s="10164"/>
      <c r="R98" s="10164"/>
      <c r="S98" s="10164"/>
      <c r="T98" s="10164"/>
      <c r="U98" s="10164"/>
      <c r="V98" s="10164"/>
      <c r="W98" s="10164"/>
      <c r="X98" s="10164"/>
      <c r="Y98" s="10164"/>
      <c r="Z98" s="10164"/>
      <c r="AA98" s="10164"/>
      <c r="AB98" s="10164"/>
      <c r="AC98" s="10164"/>
      <c r="AD98" s="10164"/>
      <c r="AE98" s="10164"/>
      <c r="AF98" s="10164"/>
      <c r="AG98" s="10164"/>
      <c r="AH98" s="10164"/>
      <c r="AI98" s="10164"/>
      <c r="AJ98" s="10164"/>
      <c r="AK98" s="10164"/>
      <c r="AL98" s="10164"/>
      <c r="AM98" s="10164"/>
      <c r="AN98" s="10164"/>
      <c r="AO98" s="10164"/>
      <c r="AP98" s="10164"/>
      <c r="AQ98" s="10164"/>
      <c r="AR98" s="10164"/>
      <c r="AS98" s="10164"/>
      <c r="AT98" s="10164"/>
      <c r="AU98" s="10164"/>
      <c r="AV98" s="10164"/>
      <c r="AW98" s="10164"/>
      <c r="AX98" s="10164"/>
      <c r="AY98" s="10164"/>
      <c r="AZ98" s="10164"/>
      <c r="BA98" s="10164"/>
      <c r="BB98" s="10164"/>
      <c r="BC98" s="10164"/>
      <c r="BD98" s="10164"/>
      <c r="BE98" s="10164"/>
      <c r="BF98" s="10164"/>
      <c r="BG98" s="10164"/>
      <c r="BH98" s="10164"/>
      <c r="BI98" s="10164"/>
      <c r="BJ98" s="10164"/>
      <c r="BL98" s="1387"/>
      <c r="BM98" s="1863"/>
      <c r="BN98" s="1863"/>
      <c r="BO98" s="1387"/>
      <c r="BP98" s="1387"/>
      <c r="BQ98" s="1387"/>
      <c r="BR98" s="1387"/>
      <c r="BS98" s="1863"/>
      <c r="BT98" s="1387"/>
      <c r="BU98" s="1387"/>
      <c r="BV98" s="771"/>
      <c r="BW98" s="1387"/>
      <c r="BX98" s="1387"/>
      <c r="BY98" s="1387"/>
      <c r="BZ98" s="1387"/>
      <c r="CA98" s="1387"/>
      <c r="CB98" s="1859"/>
      <c r="CC98" s="793"/>
      <c r="CD98" s="793"/>
      <c r="CE98" s="793"/>
      <c r="CF98" s="793"/>
      <c r="CG98" s="1868">
        <v>11</v>
      </c>
    </row>
    <row s="12874" customFormat="1" customHeight="1" ht="11.549999999999999">
      <c r="A99" s="1214"/>
      <c r="B99" s="1863"/>
      <c r="C99" s="1863"/>
      <c r="D99" s="578"/>
      <c r="J99" s="4250"/>
      <c r="K99" s="4250"/>
      <c r="L99" s="4250"/>
      <c r="M99" s="4250"/>
      <c r="N99" s="4250"/>
      <c r="O99" s="4250"/>
      <c r="P99" s="10164"/>
      <c r="Q99" s="10164"/>
      <c r="R99" s="10164"/>
      <c r="S99" s="10164"/>
      <c r="T99" s="10164"/>
      <c r="U99" s="10164"/>
      <c r="V99" s="10164"/>
      <c r="W99" s="10164"/>
      <c r="X99" s="10164"/>
      <c r="Y99" s="10164"/>
      <c r="Z99" s="10164"/>
      <c r="AA99" s="10164"/>
      <c r="AB99" s="10164"/>
      <c r="AC99" s="10164"/>
      <c r="AD99" s="10164"/>
      <c r="AE99" s="10164"/>
      <c r="AF99" s="10164"/>
      <c r="AG99" s="10164"/>
      <c r="AH99" s="10164"/>
      <c r="AI99" s="10164"/>
      <c r="AJ99" s="10164"/>
      <c r="AK99" s="10164"/>
      <c r="AL99" s="10164"/>
      <c r="AM99" s="10164"/>
      <c r="AN99" s="10164"/>
      <c r="AO99" s="10164"/>
      <c r="AP99" s="10164"/>
      <c r="AQ99" s="10164"/>
      <c r="AR99" s="10164"/>
      <c r="AS99" s="10164"/>
      <c r="AT99" s="10164"/>
      <c r="AU99" s="10164"/>
      <c r="AV99" s="10164"/>
      <c r="AW99" s="10164"/>
      <c r="AX99" s="10164"/>
      <c r="AY99" s="10164"/>
      <c r="AZ99" s="10164"/>
      <c r="BA99" s="10164"/>
      <c r="BB99" s="10164"/>
      <c r="BC99" s="10164"/>
      <c r="BD99" s="10164"/>
      <c r="BE99" s="10164"/>
      <c r="BF99" s="10164"/>
      <c r="BG99" s="10164"/>
      <c r="BH99" s="10164"/>
      <c r="BI99" s="10164"/>
      <c r="BJ99" s="10164"/>
      <c r="BL99" s="1387"/>
      <c r="BM99" s="1863"/>
      <c r="BN99" s="1863"/>
      <c r="BO99" s="1387"/>
      <c r="BP99" s="1387"/>
      <c r="BQ99" s="1387"/>
      <c r="BR99" s="1387"/>
      <c r="BS99" s="1863"/>
      <c r="BT99" s="1387"/>
      <c r="BU99" s="1387"/>
      <c r="BV99" s="771"/>
      <c r="BW99" s="1387"/>
      <c r="BX99" s="1387"/>
      <c r="BY99" s="1387"/>
      <c r="BZ99" s="1387"/>
      <c r="CA99" s="1387"/>
      <c r="CB99" s="1859"/>
      <c r="CC99" s="793"/>
      <c r="CD99" s="793"/>
      <c r="CE99" s="793"/>
      <c r="CF99" s="793"/>
      <c r="CG99" s="1868">
        <v>11</v>
      </c>
    </row>
    <row s="12874" customFormat="1" customHeight="1" ht="11.549999999999999">
      <c r="A100" s="1214"/>
      <c r="B100" s="1863"/>
      <c r="C100" s="1863"/>
      <c r="D100" s="578"/>
      <c r="J100" s="4250"/>
      <c r="K100" s="4250"/>
      <c r="L100" s="4250"/>
      <c r="M100" s="4250"/>
      <c r="N100" s="4250"/>
      <c r="O100" s="4250"/>
      <c r="P100" s="10164"/>
      <c r="Q100" s="10164"/>
      <c r="R100" s="10164"/>
      <c r="S100" s="10164"/>
      <c r="T100" s="10164"/>
      <c r="U100" s="10164"/>
      <c r="V100" s="10164"/>
      <c r="W100" s="10164"/>
      <c r="X100" s="10164"/>
      <c r="Y100" s="10164"/>
      <c r="Z100" s="10164"/>
      <c r="AA100" s="10164"/>
      <c r="AB100" s="10164"/>
      <c r="AC100" s="10164"/>
      <c r="AD100" s="10164"/>
      <c r="AE100" s="10164"/>
      <c r="AF100" s="10164"/>
      <c r="AG100" s="10164"/>
      <c r="AH100" s="10164"/>
      <c r="AI100" s="10164"/>
      <c r="AJ100" s="10164"/>
      <c r="AK100" s="10164"/>
      <c r="AL100" s="10164"/>
      <c r="AM100" s="10164"/>
      <c r="AN100" s="10164"/>
      <c r="AO100" s="10164"/>
      <c r="AP100" s="10164"/>
      <c r="AQ100" s="10164"/>
      <c r="AR100" s="10164"/>
      <c r="AS100" s="10164"/>
      <c r="AT100" s="10164"/>
      <c r="AU100" s="10164"/>
      <c r="AV100" s="10164"/>
      <c r="AW100" s="10164"/>
      <c r="AX100" s="10164"/>
      <c r="AY100" s="10164"/>
      <c r="AZ100" s="10164"/>
      <c r="BA100" s="10164"/>
      <c r="BB100" s="10164"/>
      <c r="BC100" s="10164"/>
      <c r="BD100" s="10164"/>
      <c r="BE100" s="10164"/>
      <c r="BF100" s="10164"/>
      <c r="BG100" s="10164"/>
      <c r="BH100" s="10164"/>
      <c r="BI100" s="10164"/>
      <c r="BJ100" s="10164"/>
      <c r="BL100" s="1387"/>
      <c r="BM100" s="1863"/>
      <c r="BN100" s="1863"/>
      <c r="BO100" s="1387"/>
      <c r="BP100" s="1387"/>
      <c r="BQ100" s="1387"/>
      <c r="BR100" s="1387"/>
      <c r="BS100" s="1863"/>
      <c r="BT100" s="1387"/>
      <c r="BU100" s="1387"/>
      <c r="BV100" s="771"/>
      <c r="BW100" s="1387"/>
      <c r="BX100" s="1387"/>
      <c r="BY100" s="1387"/>
      <c r="BZ100" s="1387"/>
      <c r="CA100" s="1387"/>
      <c r="CB100" s="1859"/>
      <c r="CC100" s="793"/>
      <c r="CD100" s="793"/>
      <c r="CE100" s="793"/>
      <c r="CF100" s="793"/>
      <c r="CG100" s="1868">
        <v>11</v>
      </c>
    </row>
    <row s="12874" customFormat="1" customHeight="1" ht="11.549999999999999">
      <c r="A101" s="1214"/>
      <c r="B101" s="1863"/>
      <c r="C101" s="1863"/>
      <c r="D101" s="578"/>
      <c r="J101" s="4250"/>
      <c r="K101" s="4250"/>
      <c r="L101" s="4250"/>
      <c r="M101" s="4250"/>
      <c r="N101" s="4250"/>
      <c r="O101" s="4250"/>
      <c r="P101" s="10164"/>
      <c r="Q101" s="10164"/>
      <c r="R101" s="10164"/>
      <c r="S101" s="10164"/>
      <c r="T101" s="10164"/>
      <c r="U101" s="10164"/>
      <c r="V101" s="10164"/>
      <c r="W101" s="10164"/>
      <c r="X101" s="10164"/>
      <c r="Y101" s="10164"/>
      <c r="Z101" s="10164"/>
      <c r="AA101" s="10164"/>
      <c r="AB101" s="10164"/>
      <c r="AC101" s="10164"/>
      <c r="AD101" s="10164"/>
      <c r="AE101" s="10164"/>
      <c r="AF101" s="10164"/>
      <c r="AG101" s="10164"/>
      <c r="AH101" s="10164"/>
      <c r="AI101" s="10164"/>
      <c r="AJ101" s="10164"/>
      <c r="AK101" s="10164"/>
      <c r="AL101" s="10164"/>
      <c r="AM101" s="10164"/>
      <c r="AN101" s="10164"/>
      <c r="AO101" s="10164"/>
      <c r="AP101" s="10164"/>
      <c r="AQ101" s="10164"/>
      <c r="AR101" s="10164"/>
      <c r="AS101" s="10164"/>
      <c r="AT101" s="10164"/>
      <c r="AU101" s="10164"/>
      <c r="AV101" s="10164"/>
      <c r="AW101" s="10164"/>
      <c r="AX101" s="10164"/>
      <c r="AY101" s="10164"/>
      <c r="AZ101" s="10164"/>
      <c r="BA101" s="10164"/>
      <c r="BB101" s="10164"/>
      <c r="BC101" s="10164"/>
      <c r="BD101" s="10164"/>
      <c r="BE101" s="10164"/>
      <c r="BF101" s="10164"/>
      <c r="BG101" s="10164"/>
      <c r="BH101" s="10164"/>
      <c r="BI101" s="10164"/>
      <c r="BJ101" s="10164"/>
      <c r="BL101" s="1387"/>
      <c r="BM101" s="1863"/>
      <c r="BN101" s="1863"/>
      <c r="BO101" s="1387"/>
      <c r="BP101" s="1387"/>
      <c r="BQ101" s="1387"/>
      <c r="BR101" s="1387"/>
      <c r="BS101" s="1863"/>
      <c r="BT101" s="1387"/>
      <c r="BU101" s="1387"/>
      <c r="BV101" s="771"/>
      <c r="BW101" s="1387"/>
      <c r="BX101" s="1387"/>
      <c r="BY101" s="1387"/>
      <c r="BZ101" s="1387"/>
      <c r="CA101" s="1387"/>
      <c r="CB101" s="1859"/>
      <c r="CC101" s="793"/>
      <c r="CD101" s="793"/>
      <c r="CE101" s="793"/>
      <c r="CF101" s="793"/>
      <c r="CG101" s="1868">
        <v>11</v>
      </c>
    </row>
    <row s="12874" customFormat="1" customHeight="1" ht="11.549999999999999">
      <c r="A102" s="1214"/>
      <c r="B102" s="1863"/>
      <c r="C102" s="1863"/>
      <c r="D102" s="578"/>
      <c r="J102" s="4250"/>
      <c r="K102" s="4250"/>
      <c r="L102" s="4250"/>
      <c r="M102" s="4250"/>
      <c r="N102" s="4250"/>
      <c r="O102" s="4250"/>
      <c r="P102" s="10164"/>
      <c r="Q102" s="10164"/>
      <c r="R102" s="10164"/>
      <c r="S102" s="10164"/>
      <c r="T102" s="10164"/>
      <c r="U102" s="10164"/>
      <c r="V102" s="10164"/>
      <c r="W102" s="10164"/>
      <c r="X102" s="10164"/>
      <c r="Y102" s="10164"/>
      <c r="Z102" s="10164"/>
      <c r="AA102" s="10164"/>
      <c r="AB102" s="10164"/>
      <c r="AC102" s="10164"/>
      <c r="AD102" s="10164"/>
      <c r="AE102" s="10164"/>
      <c r="AF102" s="10164"/>
      <c r="AG102" s="10164"/>
      <c r="AH102" s="10164"/>
      <c r="AI102" s="10164"/>
      <c r="AJ102" s="10164"/>
      <c r="AK102" s="10164"/>
      <c r="AL102" s="10164"/>
      <c r="AM102" s="10164"/>
      <c r="AN102" s="10164"/>
      <c r="AO102" s="10164"/>
      <c r="AP102" s="10164"/>
      <c r="AQ102" s="10164"/>
      <c r="AR102" s="10164"/>
      <c r="AS102" s="10164"/>
      <c r="AT102" s="10164"/>
      <c r="AU102" s="10164"/>
      <c r="AV102" s="10164"/>
      <c r="AW102" s="10164"/>
      <c r="AX102" s="10164"/>
      <c r="AY102" s="10164"/>
      <c r="AZ102" s="10164"/>
      <c r="BA102" s="10164"/>
      <c r="BB102" s="10164"/>
      <c r="BC102" s="10164"/>
      <c r="BD102" s="10164"/>
      <c r="BE102" s="10164"/>
      <c r="BF102" s="10164"/>
      <c r="BG102" s="10164"/>
      <c r="BH102" s="10164"/>
      <c r="BI102" s="10164"/>
      <c r="BJ102" s="10164"/>
      <c r="BL102" s="1387"/>
      <c r="BM102" s="1863"/>
      <c r="BN102" s="1863"/>
      <c r="BO102" s="1387"/>
      <c r="BP102" s="1387"/>
      <c r="BQ102" s="1387"/>
      <c r="BR102" s="1387"/>
      <c r="BS102" s="1863"/>
      <c r="BT102" s="1387"/>
      <c r="BU102" s="1387"/>
      <c r="BV102" s="771"/>
      <c r="BW102" s="1387"/>
      <c r="BX102" s="1387"/>
      <c r="BY102" s="1387"/>
      <c r="BZ102" s="1387"/>
      <c r="CA102" s="1387"/>
      <c r="CB102" s="1859"/>
      <c r="CC102" s="793"/>
      <c r="CD102" s="793"/>
      <c r="CE102" s="793"/>
      <c r="CF102" s="793"/>
      <c r="CG102" s="1868">
        <v>11</v>
      </c>
    </row>
    <row s="12874" customFormat="1" customHeight="1" ht="11.549999999999999">
      <c r="A103" s="1214"/>
      <c r="B103" s="1863"/>
      <c r="C103" s="1863"/>
      <c r="D103" s="578"/>
      <c r="J103" s="4250"/>
      <c r="K103" s="4250"/>
      <c r="L103" s="4250"/>
      <c r="M103" s="4250"/>
      <c r="N103" s="4250"/>
      <c r="O103" s="4250"/>
      <c r="P103" s="10164"/>
      <c r="Q103" s="10164"/>
      <c r="R103" s="10164"/>
      <c r="S103" s="10164"/>
      <c r="T103" s="10164"/>
      <c r="U103" s="10164"/>
      <c r="V103" s="10164"/>
      <c r="W103" s="10164"/>
      <c r="X103" s="10164"/>
      <c r="Y103" s="10164"/>
      <c r="Z103" s="10164"/>
      <c r="AA103" s="10164"/>
      <c r="AB103" s="10164"/>
      <c r="AC103" s="10164"/>
      <c r="AD103" s="10164"/>
      <c r="AE103" s="10164"/>
      <c r="AF103" s="10164"/>
      <c r="AG103" s="10164"/>
      <c r="AH103" s="10164"/>
      <c r="AI103" s="10164"/>
      <c r="AJ103" s="10164"/>
      <c r="AK103" s="10164"/>
      <c r="AL103" s="10164"/>
      <c r="AM103" s="10164"/>
      <c r="AN103" s="10164"/>
      <c r="AO103" s="10164"/>
      <c r="AP103" s="10164"/>
      <c r="AQ103" s="10164"/>
      <c r="AR103" s="10164"/>
      <c r="AS103" s="10164"/>
      <c r="AT103" s="10164"/>
      <c r="AU103" s="10164"/>
      <c r="AV103" s="10164"/>
      <c r="AW103" s="10164"/>
      <c r="AX103" s="10164"/>
      <c r="AY103" s="10164"/>
      <c r="AZ103" s="10164"/>
      <c r="BA103" s="10164"/>
      <c r="BB103" s="10164"/>
      <c r="BC103" s="10164"/>
      <c r="BD103" s="10164"/>
      <c r="BE103" s="10164"/>
      <c r="BF103" s="10164"/>
      <c r="BG103" s="10164"/>
      <c r="BH103" s="10164"/>
      <c r="BI103" s="10164"/>
      <c r="BJ103" s="10164"/>
      <c r="BL103" s="1387"/>
      <c r="BM103" s="1863"/>
      <c r="BN103" s="1863"/>
      <c r="BO103" s="1387"/>
      <c r="BP103" s="1387"/>
      <c r="BQ103" s="1387"/>
      <c r="BR103" s="1387"/>
      <c r="BS103" s="1863"/>
      <c r="BT103" s="1387"/>
      <c r="BU103" s="1387"/>
      <c r="BV103" s="771"/>
      <c r="BW103" s="1387"/>
      <c r="BX103" s="1387"/>
      <c r="BY103" s="1387"/>
      <c r="BZ103" s="1387"/>
      <c r="CA103" s="1387"/>
      <c r="CB103" s="1859"/>
      <c r="CC103" s="793"/>
      <c r="CD103" s="793"/>
      <c r="CE103" s="793"/>
      <c r="CF103" s="793"/>
      <c r="CG103" s="1868">
        <v>11</v>
      </c>
    </row>
    <row s="12874" customFormat="1" customHeight="1" ht="11.549999999999999">
      <c r="A104" s="1214"/>
      <c r="B104" s="1863"/>
      <c r="C104" s="1863"/>
      <c r="D104" s="578"/>
      <c r="J104" s="4250"/>
      <c r="K104" s="4250"/>
      <c r="L104" s="4250"/>
      <c r="M104" s="4250"/>
      <c r="N104" s="4250"/>
      <c r="O104" s="4250"/>
      <c r="P104" s="10164"/>
      <c r="Q104" s="10164"/>
      <c r="R104" s="10164"/>
      <c r="S104" s="10164"/>
      <c r="T104" s="10164"/>
      <c r="U104" s="10164"/>
      <c r="V104" s="10164"/>
      <c r="W104" s="10164"/>
      <c r="X104" s="10164"/>
      <c r="Y104" s="10164"/>
      <c r="Z104" s="10164"/>
      <c r="AA104" s="10164"/>
      <c r="AB104" s="10164"/>
      <c r="AC104" s="10164"/>
      <c r="AD104" s="10164"/>
      <c r="AE104" s="10164"/>
      <c r="AF104" s="10164"/>
      <c r="AG104" s="10164"/>
      <c r="AH104" s="10164"/>
      <c r="AI104" s="10164"/>
      <c r="AJ104" s="10164"/>
      <c r="AK104" s="10164"/>
      <c r="AL104" s="10164"/>
      <c r="AM104" s="10164"/>
      <c r="AN104" s="10164"/>
      <c r="AO104" s="10164"/>
      <c r="AP104" s="10164"/>
      <c r="AQ104" s="10164"/>
      <c r="AR104" s="10164"/>
      <c r="AS104" s="10164"/>
      <c r="AT104" s="10164"/>
      <c r="AU104" s="10164"/>
      <c r="AV104" s="10164"/>
      <c r="AW104" s="10164"/>
      <c r="AX104" s="10164"/>
      <c r="AY104" s="10164"/>
      <c r="AZ104" s="10164"/>
      <c r="BA104" s="10164"/>
      <c r="BB104" s="10164"/>
      <c r="BC104" s="10164"/>
      <c r="BD104" s="10164"/>
      <c r="BE104" s="10164"/>
      <c r="BF104" s="10164"/>
      <c r="BG104" s="10164"/>
      <c r="BH104" s="10164"/>
      <c r="BI104" s="10164"/>
      <c r="BJ104" s="10164"/>
      <c r="BL104" s="1387"/>
      <c r="BM104" s="1863"/>
      <c r="BN104" s="1863"/>
      <c r="BO104" s="1387"/>
      <c r="BP104" s="1387"/>
      <c r="BQ104" s="1387"/>
      <c r="BR104" s="1387"/>
      <c r="BS104" s="1863"/>
      <c r="BT104" s="1387"/>
      <c r="BU104" s="1387"/>
      <c r="BV104" s="771"/>
      <c r="BW104" s="1387"/>
      <c r="BX104" s="1387"/>
      <c r="BY104" s="1387"/>
      <c r="BZ104" s="1387"/>
      <c r="CA104" s="1387"/>
      <c r="CB104" s="1859"/>
      <c r="CC104" s="793"/>
      <c r="CD104" s="793"/>
      <c r="CE104" s="793"/>
      <c r="CF104" s="793"/>
      <c r="CG104" s="1868">
        <v>11</v>
      </c>
    </row>
    <row s="12874" customFormat="1" customHeight="1" ht="11.549999999999999">
      <c r="A105" s="1214"/>
      <c r="B105" s="1863"/>
      <c r="C105" s="1863"/>
      <c r="D105" s="578"/>
      <c r="J105" s="4250"/>
      <c r="K105" s="4250"/>
      <c r="L105" s="4250"/>
      <c r="M105" s="4250"/>
      <c r="N105" s="4250"/>
      <c r="O105" s="4250"/>
      <c r="P105" s="10164"/>
      <c r="Q105" s="10164"/>
      <c r="R105" s="10164"/>
      <c r="S105" s="10164"/>
      <c r="T105" s="10164"/>
      <c r="U105" s="10164"/>
      <c r="V105" s="10164"/>
      <c r="W105" s="10164"/>
      <c r="X105" s="10164"/>
      <c r="Y105" s="10164"/>
      <c r="Z105" s="10164"/>
      <c r="AA105" s="10164"/>
      <c r="AB105" s="10164"/>
      <c r="AC105" s="10164"/>
      <c r="AD105" s="10164"/>
      <c r="AE105" s="10164"/>
      <c r="AF105" s="10164"/>
      <c r="AG105" s="10164"/>
      <c r="AH105" s="10164"/>
      <c r="AI105" s="10164"/>
      <c r="AJ105" s="10164"/>
      <c r="AK105" s="10164"/>
      <c r="AL105" s="10164"/>
      <c r="AM105" s="10164"/>
      <c r="AN105" s="10164"/>
      <c r="AO105" s="10164"/>
      <c r="AP105" s="10164"/>
      <c r="AQ105" s="10164"/>
      <c r="AR105" s="10164"/>
      <c r="AS105" s="10164"/>
      <c r="AT105" s="10164"/>
      <c r="AU105" s="10164"/>
      <c r="AV105" s="10164"/>
      <c r="AW105" s="10164"/>
      <c r="AX105" s="10164"/>
      <c r="AY105" s="10164"/>
      <c r="AZ105" s="10164"/>
      <c r="BA105" s="10164"/>
      <c r="BB105" s="10164"/>
      <c r="BC105" s="10164"/>
      <c r="BD105" s="10164"/>
      <c r="BE105" s="10164"/>
      <c r="BF105" s="10164"/>
      <c r="BG105" s="10164"/>
      <c r="BH105" s="10164"/>
      <c r="BI105" s="10164"/>
      <c r="BJ105" s="10164"/>
      <c r="BL105" s="1387"/>
      <c r="BM105" s="1863"/>
      <c r="BN105" s="1863"/>
      <c r="BO105" s="1387"/>
      <c r="BP105" s="1387"/>
      <c r="BQ105" s="1387"/>
      <c r="BR105" s="1387"/>
      <c r="BS105" s="1863"/>
      <c r="BT105" s="1387"/>
      <c r="BU105" s="1387"/>
      <c r="BV105" s="771"/>
      <c r="BW105" s="1387"/>
      <c r="BX105" s="1387"/>
      <c r="BY105" s="1387"/>
      <c r="BZ105" s="1387"/>
      <c r="CA105" s="1387"/>
      <c r="CB105" s="1859"/>
      <c r="CC105" s="793"/>
      <c r="CD105" s="793"/>
      <c r="CE105" s="793"/>
      <c r="CF105" s="793"/>
      <c r="CG105" s="1868">
        <v>11</v>
      </c>
    </row>
    <row s="12874" customFormat="1" customHeight="1" ht="11.549999999999999">
      <c r="A106" s="1214"/>
      <c r="B106" s="1863"/>
      <c r="C106" s="1863"/>
      <c r="D106" s="578"/>
      <c r="J106" s="4250"/>
      <c r="K106" s="4250"/>
      <c r="L106" s="4250"/>
      <c r="M106" s="4250"/>
      <c r="N106" s="4250"/>
      <c r="O106" s="4250"/>
      <c r="P106" s="10164"/>
      <c r="Q106" s="10164"/>
      <c r="R106" s="10164"/>
      <c r="S106" s="10164"/>
      <c r="T106" s="10164"/>
      <c r="U106" s="10164"/>
      <c r="V106" s="10164"/>
      <c r="W106" s="10164"/>
      <c r="X106" s="10164"/>
      <c r="Y106" s="10164"/>
      <c r="Z106" s="10164"/>
      <c r="AA106" s="10164"/>
      <c r="AB106" s="10164"/>
      <c r="AC106" s="10164"/>
      <c r="AD106" s="10164"/>
      <c r="AE106" s="10164"/>
      <c r="AF106" s="10164"/>
      <c r="AG106" s="10164"/>
      <c r="AH106" s="10164"/>
      <c r="AI106" s="10164"/>
      <c r="AJ106" s="10164"/>
      <c r="AK106" s="10164"/>
      <c r="AL106" s="10164"/>
      <c r="AM106" s="10164"/>
      <c r="AN106" s="10164"/>
      <c r="AO106" s="10164"/>
      <c r="AP106" s="10164"/>
      <c r="AQ106" s="10164"/>
      <c r="AR106" s="10164"/>
      <c r="AS106" s="10164"/>
      <c r="AT106" s="10164"/>
      <c r="AU106" s="10164"/>
      <c r="AV106" s="10164"/>
      <c r="AW106" s="10164"/>
      <c r="AX106" s="10164"/>
      <c r="AY106" s="10164"/>
      <c r="AZ106" s="10164"/>
      <c r="BA106" s="10164"/>
      <c r="BB106" s="10164"/>
      <c r="BC106" s="10164"/>
      <c r="BD106" s="10164"/>
      <c r="BE106" s="10164"/>
      <c r="BF106" s="10164"/>
      <c r="BG106" s="10164"/>
      <c r="BH106" s="10164"/>
      <c r="BI106" s="10164"/>
      <c r="BJ106" s="10164"/>
      <c r="BL106" s="1387"/>
      <c r="BM106" s="1863"/>
      <c r="BN106" s="1863"/>
      <c r="BO106" s="1387"/>
      <c r="BP106" s="1387"/>
      <c r="BQ106" s="1387"/>
      <c r="BR106" s="1387"/>
      <c r="BS106" s="1863"/>
      <c r="BT106" s="1387"/>
      <c r="BU106" s="1387"/>
      <c r="BV106" s="771"/>
      <c r="BW106" s="1387"/>
      <c r="BX106" s="1387"/>
      <c r="BY106" s="1387"/>
      <c r="BZ106" s="1387"/>
      <c r="CA106" s="1387"/>
      <c r="CB106" s="1859"/>
      <c r="CC106" s="793"/>
      <c r="CD106" s="793"/>
      <c r="CE106" s="793"/>
      <c r="CF106" s="793"/>
      <c r="CG106" s="1868">
        <v>11</v>
      </c>
    </row>
    <row s="12874" customFormat="1" customHeight="1" ht="11.549999999999999">
      <c r="A107" s="1214"/>
      <c r="B107" s="1863"/>
      <c r="C107" s="1863"/>
      <c r="D107" s="578"/>
      <c r="J107" s="4250"/>
      <c r="K107" s="4250"/>
      <c r="L107" s="4250"/>
      <c r="M107" s="4250"/>
      <c r="N107" s="4250"/>
      <c r="O107" s="4250"/>
      <c r="P107" s="10164"/>
      <c r="Q107" s="10164"/>
      <c r="R107" s="10164"/>
      <c r="S107" s="10164"/>
      <c r="T107" s="10164"/>
      <c r="U107" s="10164"/>
      <c r="V107" s="10164"/>
      <c r="W107" s="10164"/>
      <c r="X107" s="10164"/>
      <c r="Y107" s="10164"/>
      <c r="Z107" s="10164"/>
      <c r="AA107" s="10164"/>
      <c r="AB107" s="10164"/>
      <c r="AC107" s="10164"/>
      <c r="AD107" s="10164"/>
      <c r="AE107" s="10164"/>
      <c r="AF107" s="10164"/>
      <c r="AG107" s="10164"/>
      <c r="AH107" s="10164"/>
      <c r="AI107" s="10164"/>
      <c r="AJ107" s="10164"/>
      <c r="AK107" s="10164"/>
      <c r="AL107" s="10164"/>
      <c r="AM107" s="10164"/>
      <c r="AN107" s="10164"/>
      <c r="AO107" s="10164"/>
      <c r="AP107" s="10164"/>
      <c r="AQ107" s="10164"/>
      <c r="AR107" s="10164"/>
      <c r="AS107" s="10164"/>
      <c r="AT107" s="10164"/>
      <c r="AU107" s="10164"/>
      <c r="AV107" s="10164"/>
      <c r="AW107" s="10164"/>
      <c r="AX107" s="10164"/>
      <c r="AY107" s="10164"/>
      <c r="AZ107" s="10164"/>
      <c r="BA107" s="10164"/>
      <c r="BB107" s="10164"/>
      <c r="BC107" s="10164"/>
      <c r="BD107" s="10164"/>
      <c r="BE107" s="10164"/>
      <c r="BF107" s="10164"/>
      <c r="BG107" s="10164"/>
      <c r="BH107" s="10164"/>
      <c r="BI107" s="10164"/>
      <c r="BJ107" s="10164"/>
      <c r="BL107" s="1387"/>
      <c r="BM107" s="1863"/>
      <c r="BN107" s="1863"/>
      <c r="BO107" s="1387"/>
      <c r="BP107" s="1387"/>
      <c r="BQ107" s="1387"/>
      <c r="BR107" s="1387"/>
      <c r="BS107" s="1863"/>
      <c r="BT107" s="1387"/>
      <c r="BU107" s="1387"/>
      <c r="BV107" s="771"/>
      <c r="BW107" s="1387"/>
      <c r="BX107" s="1387"/>
      <c r="BY107" s="1387"/>
      <c r="BZ107" s="1387"/>
      <c r="CA107" s="1387"/>
      <c r="CB107" s="1859"/>
      <c r="CC107" s="793"/>
      <c r="CD107" s="793"/>
      <c r="CE107" s="793"/>
      <c r="CF107" s="793"/>
      <c r="CG107" s="1868">
        <v>11</v>
      </c>
    </row>
    <row s="12874" customFormat="1" customHeight="1" ht="11.549999999999999">
      <c r="A108" s="1214"/>
      <c r="B108" s="1863"/>
      <c r="C108" s="1863"/>
      <c r="D108" s="578"/>
      <c r="J108" s="4250"/>
      <c r="K108" s="4250"/>
      <c r="L108" s="4250"/>
      <c r="M108" s="4250"/>
      <c r="N108" s="4250"/>
      <c r="O108" s="4250"/>
      <c r="P108" s="10164"/>
      <c r="Q108" s="10164"/>
      <c r="R108" s="10164"/>
      <c r="S108" s="10164"/>
      <c r="T108" s="10164"/>
      <c r="U108" s="10164"/>
      <c r="V108" s="10164"/>
      <c r="W108" s="10164"/>
      <c r="X108" s="10164"/>
      <c r="Y108" s="10164"/>
      <c r="Z108" s="10164"/>
      <c r="AA108" s="10164"/>
      <c r="AB108" s="10164"/>
      <c r="AC108" s="10164"/>
      <c r="AD108" s="10164"/>
      <c r="AE108" s="10164"/>
      <c r="AF108" s="10164"/>
      <c r="AG108" s="10164"/>
      <c r="AH108" s="10164"/>
      <c r="AI108" s="10164"/>
      <c r="AJ108" s="10164"/>
      <c r="AK108" s="10164"/>
      <c r="AL108" s="10164"/>
      <c r="AM108" s="10164"/>
      <c r="AN108" s="10164"/>
      <c r="AO108" s="10164"/>
      <c r="AP108" s="10164"/>
      <c r="AQ108" s="10164"/>
      <c r="AR108" s="10164"/>
      <c r="AS108" s="10164"/>
      <c r="AT108" s="10164"/>
      <c r="AU108" s="10164"/>
      <c r="AV108" s="10164"/>
      <c r="AW108" s="10164"/>
      <c r="AX108" s="10164"/>
      <c r="AY108" s="10164"/>
      <c r="AZ108" s="10164"/>
      <c r="BA108" s="10164"/>
      <c r="BB108" s="10164"/>
      <c r="BC108" s="10164"/>
      <c r="BD108" s="10164"/>
      <c r="BE108" s="10164"/>
      <c r="BF108" s="10164"/>
      <c r="BG108" s="10164"/>
      <c r="BH108" s="10164"/>
      <c r="BI108" s="10164"/>
      <c r="BJ108" s="10164"/>
      <c r="BL108" s="1387"/>
      <c r="BM108" s="1863"/>
      <c r="BN108" s="1863"/>
      <c r="BO108" s="1387"/>
      <c r="BP108" s="1387"/>
      <c r="BQ108" s="1387"/>
      <c r="BR108" s="1387"/>
      <c r="BS108" s="1863"/>
      <c r="BT108" s="1387"/>
      <c r="BU108" s="1387"/>
      <c r="BV108" s="771"/>
      <c r="BW108" s="1387"/>
      <c r="BX108" s="1387"/>
      <c r="BY108" s="1387"/>
      <c r="BZ108" s="1387"/>
      <c r="CA108" s="1387"/>
      <c r="CB108" s="1859"/>
      <c r="CC108" s="793"/>
      <c r="CD108" s="793"/>
      <c r="CE108" s="793"/>
      <c r="CF108" s="793"/>
      <c r="CG108" s="1868">
        <v>11</v>
      </c>
    </row>
    <row s="12874" customFormat="1" customHeight="1" ht="11.549999999999999">
      <c r="A109" s="1214"/>
      <c r="B109" s="1863"/>
      <c r="C109" s="1863"/>
      <c r="D109" s="578"/>
      <c r="J109" s="4250"/>
      <c r="K109" s="4250"/>
      <c r="L109" s="4250"/>
      <c r="M109" s="4250"/>
      <c r="N109" s="4250"/>
      <c r="O109" s="4250"/>
      <c r="P109" s="10164"/>
      <c r="Q109" s="10164"/>
      <c r="R109" s="10164"/>
      <c r="S109" s="10164"/>
      <c r="T109" s="10164"/>
      <c r="U109" s="10164"/>
      <c r="V109" s="10164"/>
      <c r="W109" s="10164"/>
      <c r="X109" s="10164"/>
      <c r="Y109" s="10164"/>
      <c r="Z109" s="10164"/>
      <c r="AA109" s="10164"/>
      <c r="AB109" s="10164"/>
      <c r="AC109" s="10164"/>
      <c r="AD109" s="10164"/>
      <c r="AE109" s="10164"/>
      <c r="AF109" s="10164"/>
      <c r="AG109" s="10164"/>
      <c r="AH109" s="10164"/>
      <c r="AI109" s="10164"/>
      <c r="AJ109" s="10164"/>
      <c r="AK109" s="10164"/>
      <c r="AL109" s="10164"/>
      <c r="AM109" s="10164"/>
      <c r="AN109" s="10164"/>
      <c r="AO109" s="10164"/>
      <c r="AP109" s="10164"/>
      <c r="AQ109" s="10164"/>
      <c r="AR109" s="10164"/>
      <c r="AS109" s="10164"/>
      <c r="AT109" s="10164"/>
      <c r="AU109" s="10164"/>
      <c r="AV109" s="10164"/>
      <c r="AW109" s="10164"/>
      <c r="AX109" s="10164"/>
      <c r="AY109" s="10164"/>
      <c r="AZ109" s="10164"/>
      <c r="BA109" s="10164"/>
      <c r="BB109" s="10164"/>
      <c r="BC109" s="10164"/>
      <c r="BD109" s="10164"/>
      <c r="BE109" s="10164"/>
      <c r="BF109" s="10164"/>
      <c r="BG109" s="10164"/>
      <c r="BH109" s="10164"/>
      <c r="BI109" s="10164"/>
      <c r="BJ109" s="10164"/>
      <c r="BL109" s="1387"/>
      <c r="BM109" s="1863"/>
      <c r="BN109" s="1863"/>
      <c r="BO109" s="1387"/>
      <c r="BP109" s="1387"/>
      <c r="BQ109" s="1387"/>
      <c r="BR109" s="1387"/>
      <c r="BS109" s="1863"/>
      <c r="BT109" s="1387"/>
      <c r="BU109" s="1387"/>
      <c r="BV109" s="771"/>
      <c r="BW109" s="1387"/>
      <c r="BX109" s="1387"/>
      <c r="BY109" s="1387"/>
      <c r="BZ109" s="1387"/>
      <c r="CA109" s="1387"/>
      <c r="CB109" s="1859"/>
      <c r="CC109" s="793"/>
      <c r="CD109" s="793"/>
      <c r="CE109" s="793"/>
      <c r="CF109" s="793"/>
      <c r="CG109" s="1868">
        <v>11</v>
      </c>
    </row>
    <row s="12874" customFormat="1" customHeight="1" ht="11.549999999999999">
      <c r="A110" s="1214"/>
      <c r="B110" s="1863"/>
      <c r="C110" s="1863"/>
      <c r="D110" s="578"/>
      <c r="J110" s="4250"/>
      <c r="K110" s="4250"/>
      <c r="L110" s="4250"/>
      <c r="M110" s="4250"/>
      <c r="N110" s="4250"/>
      <c r="O110" s="4250"/>
      <c r="P110" s="10164"/>
      <c r="Q110" s="10164"/>
      <c r="R110" s="10164"/>
      <c r="S110" s="10164"/>
      <c r="T110" s="10164"/>
      <c r="U110" s="10164"/>
      <c r="V110" s="10164"/>
      <c r="W110" s="10164"/>
      <c r="X110" s="10164"/>
      <c r="Y110" s="10164"/>
      <c r="Z110" s="10164"/>
      <c r="AA110" s="10164"/>
      <c r="AB110" s="10164"/>
      <c r="AC110" s="10164"/>
      <c r="AD110" s="10164"/>
      <c r="AE110" s="10164"/>
      <c r="AF110" s="10164"/>
      <c r="AG110" s="10164"/>
      <c r="AH110" s="10164"/>
      <c r="AI110" s="10164"/>
      <c r="AJ110" s="10164"/>
      <c r="AK110" s="10164"/>
      <c r="AL110" s="10164"/>
      <c r="AM110" s="10164"/>
      <c r="AN110" s="10164"/>
      <c r="AO110" s="10164"/>
      <c r="AP110" s="10164"/>
      <c r="AQ110" s="10164"/>
      <c r="AR110" s="10164"/>
      <c r="AS110" s="10164"/>
      <c r="AT110" s="10164"/>
      <c r="AU110" s="10164"/>
      <c r="AV110" s="10164"/>
      <c r="AW110" s="10164"/>
      <c r="AX110" s="10164"/>
      <c r="AY110" s="10164"/>
      <c r="AZ110" s="10164"/>
      <c r="BA110" s="10164"/>
      <c r="BB110" s="10164"/>
      <c r="BC110" s="10164"/>
      <c r="BD110" s="10164"/>
      <c r="BE110" s="10164"/>
      <c r="BF110" s="10164"/>
      <c r="BG110" s="10164"/>
      <c r="BH110" s="10164"/>
      <c r="BI110" s="10164"/>
      <c r="BJ110" s="10164"/>
      <c r="BL110" s="1387"/>
      <c r="BM110" s="1863"/>
      <c r="BN110" s="1863"/>
      <c r="BO110" s="1387"/>
      <c r="BP110" s="1387"/>
      <c r="BQ110" s="1387"/>
      <c r="BR110" s="1387"/>
      <c r="BS110" s="1863"/>
      <c r="BT110" s="1387"/>
      <c r="BU110" s="1387"/>
      <c r="BV110" s="771"/>
      <c r="BW110" s="1387"/>
      <c r="BX110" s="1387"/>
      <c r="BY110" s="1387"/>
      <c r="BZ110" s="1387"/>
      <c r="CA110" s="1387"/>
      <c r="CB110" s="1859"/>
      <c r="CC110" s="793"/>
      <c r="CD110" s="793"/>
      <c r="CE110" s="793"/>
      <c r="CF110" s="793"/>
      <c r="CG110" s="1868">
        <v>11</v>
      </c>
    </row>
    <row s="12874" customFormat="1" customHeight="1" ht="11.549999999999999">
      <c r="A111" s="1214"/>
      <c r="B111" s="1863"/>
      <c r="C111" s="1863"/>
      <c r="D111" s="578"/>
      <c r="J111" s="4250"/>
      <c r="K111" s="4250"/>
      <c r="L111" s="4250"/>
      <c r="M111" s="4250"/>
      <c r="N111" s="4250"/>
      <c r="O111" s="4250"/>
      <c r="P111" s="10164"/>
      <c r="Q111" s="10164"/>
      <c r="R111" s="10164"/>
      <c r="S111" s="10164"/>
      <c r="T111" s="10164"/>
      <c r="U111" s="10164"/>
      <c r="V111" s="10164"/>
      <c r="W111" s="10164"/>
      <c r="X111" s="10164"/>
      <c r="Y111" s="10164"/>
      <c r="Z111" s="10164"/>
      <c r="AA111" s="10164"/>
      <c r="AB111" s="10164"/>
      <c r="AC111" s="10164"/>
      <c r="AD111" s="10164"/>
      <c r="AE111" s="10164"/>
      <c r="AF111" s="10164"/>
      <c r="AG111" s="10164"/>
      <c r="AH111" s="10164"/>
      <c r="AI111" s="10164"/>
      <c r="AJ111" s="10164"/>
      <c r="AK111" s="10164"/>
      <c r="AL111" s="10164"/>
      <c r="AM111" s="10164"/>
      <c r="AN111" s="10164"/>
      <c r="AO111" s="10164"/>
      <c r="AP111" s="10164"/>
      <c r="AQ111" s="10164"/>
      <c r="AR111" s="10164"/>
      <c r="AS111" s="10164"/>
      <c r="AT111" s="10164"/>
      <c r="AU111" s="10164"/>
      <c r="AV111" s="10164"/>
      <c r="AW111" s="10164"/>
      <c r="AX111" s="10164"/>
      <c r="AY111" s="10164"/>
      <c r="AZ111" s="10164"/>
      <c r="BA111" s="10164"/>
      <c r="BB111" s="10164"/>
      <c r="BC111" s="10164"/>
      <c r="BD111" s="10164"/>
      <c r="BE111" s="10164"/>
      <c r="BF111" s="10164"/>
      <c r="BG111" s="10164"/>
      <c r="BH111" s="10164"/>
      <c r="BI111" s="10164"/>
      <c r="BJ111" s="10164"/>
      <c r="BL111" s="1387"/>
      <c r="BM111" s="1863"/>
      <c r="BN111" s="1863"/>
      <c r="BO111" s="1387"/>
      <c r="BP111" s="1387"/>
      <c r="BQ111" s="1387"/>
      <c r="BR111" s="1387"/>
      <c r="BS111" s="1863"/>
      <c r="BT111" s="1387"/>
      <c r="BU111" s="1387"/>
      <c r="BV111" s="771"/>
      <c r="BW111" s="1387"/>
      <c r="BX111" s="1387"/>
      <c r="BY111" s="1387"/>
      <c r="BZ111" s="1387"/>
      <c r="CA111" s="1387"/>
      <c r="CB111" s="1859"/>
      <c r="CC111" s="793"/>
      <c r="CD111" s="793"/>
      <c r="CE111" s="793"/>
      <c r="CF111" s="793"/>
      <c r="CG111" s="1868">
        <v>11</v>
      </c>
    </row>
    <row s="12874" customFormat="1" customHeight="1" ht="11.549999999999999">
      <c r="A112" s="1214"/>
      <c r="B112" s="1863"/>
      <c r="C112" s="1863"/>
      <c r="D112" s="578"/>
      <c r="J112" s="4250"/>
      <c r="K112" s="4250"/>
      <c r="L112" s="4250"/>
      <c r="M112" s="4250"/>
      <c r="N112" s="4250"/>
      <c r="O112" s="4250"/>
      <c r="P112" s="10164"/>
      <c r="Q112" s="10164"/>
      <c r="R112" s="10164"/>
      <c r="S112" s="10164"/>
      <c r="T112" s="10164"/>
      <c r="U112" s="10164"/>
      <c r="V112" s="10164"/>
      <c r="W112" s="10164"/>
      <c r="X112" s="10164"/>
      <c r="Y112" s="10164"/>
      <c r="Z112" s="10164"/>
      <c r="AA112" s="10164"/>
      <c r="AB112" s="10164"/>
      <c r="AC112" s="10164"/>
      <c r="AD112" s="10164"/>
      <c r="AE112" s="10164"/>
      <c r="AF112" s="10164"/>
      <c r="AG112" s="10164"/>
      <c r="AH112" s="10164"/>
      <c r="AI112" s="10164"/>
      <c r="AJ112" s="10164"/>
      <c r="AK112" s="10164"/>
      <c r="AL112" s="10164"/>
      <c r="AM112" s="10164"/>
      <c r="AN112" s="10164"/>
      <c r="AO112" s="10164"/>
      <c r="AP112" s="10164"/>
      <c r="AQ112" s="10164"/>
      <c r="AR112" s="10164"/>
      <c r="AS112" s="10164"/>
      <c r="AT112" s="10164"/>
      <c r="AU112" s="10164"/>
      <c r="AV112" s="10164"/>
      <c r="AW112" s="10164"/>
      <c r="AX112" s="10164"/>
      <c r="AY112" s="10164"/>
      <c r="AZ112" s="10164"/>
      <c r="BA112" s="10164"/>
      <c r="BB112" s="10164"/>
      <c r="BC112" s="10164"/>
      <c r="BD112" s="10164"/>
      <c r="BE112" s="10164"/>
      <c r="BF112" s="10164"/>
      <c r="BG112" s="10164"/>
      <c r="BH112" s="10164"/>
      <c r="BI112" s="10164"/>
      <c r="BJ112" s="10164"/>
      <c r="BL112" s="1387"/>
      <c r="BM112" s="1863"/>
      <c r="BN112" s="1863"/>
      <c r="BO112" s="1387"/>
      <c r="BP112" s="1387"/>
      <c r="BQ112" s="1387"/>
      <c r="BR112" s="1387"/>
      <c r="BS112" s="1863"/>
      <c r="BT112" s="1387"/>
      <c r="BU112" s="1387"/>
      <c r="BV112" s="771"/>
      <c r="BW112" s="1387"/>
      <c r="BX112" s="1387"/>
      <c r="BY112" s="1387"/>
      <c r="BZ112" s="1387"/>
      <c r="CA112" s="1387"/>
      <c r="CB112" s="1859"/>
      <c r="CC112" s="793"/>
      <c r="CD112" s="793"/>
      <c r="CE112" s="793"/>
      <c r="CF112" s="793"/>
      <c r="CG112" s="1868">
        <v>11</v>
      </c>
    </row>
    <row s="12874" customFormat="1" customHeight="1" ht="11.549999999999999">
      <c r="A113" s="1214"/>
      <c r="B113" s="1863"/>
      <c r="C113" s="1863"/>
      <c r="D113" s="578"/>
      <c r="J113" s="4250"/>
      <c r="K113" s="4250"/>
      <c r="L113" s="4250"/>
      <c r="M113" s="4250"/>
      <c r="N113" s="4250"/>
      <c r="O113" s="4250"/>
      <c r="P113" s="10164"/>
      <c r="Q113" s="10164"/>
      <c r="R113" s="10164"/>
      <c r="S113" s="10164"/>
      <c r="T113" s="10164"/>
      <c r="U113" s="10164"/>
      <c r="V113" s="10164"/>
      <c r="W113" s="10164"/>
      <c r="X113" s="10164"/>
      <c r="Y113" s="10164"/>
      <c r="Z113" s="10164"/>
      <c r="AA113" s="10164"/>
      <c r="AB113" s="10164"/>
      <c r="AC113" s="10164"/>
      <c r="AD113" s="10164"/>
      <c r="AE113" s="10164"/>
      <c r="AF113" s="10164"/>
      <c r="AG113" s="10164"/>
      <c r="AH113" s="10164"/>
      <c r="AI113" s="10164"/>
      <c r="AJ113" s="10164"/>
      <c r="AK113" s="10164"/>
      <c r="AL113" s="10164"/>
      <c r="AM113" s="10164"/>
      <c r="AN113" s="10164"/>
      <c r="AO113" s="10164"/>
      <c r="AP113" s="10164"/>
      <c r="AQ113" s="10164"/>
      <c r="AR113" s="10164"/>
      <c r="AS113" s="10164"/>
      <c r="AT113" s="10164"/>
      <c r="AU113" s="10164"/>
      <c r="AV113" s="10164"/>
      <c r="AW113" s="10164"/>
      <c r="AX113" s="10164"/>
      <c r="AY113" s="10164"/>
      <c r="AZ113" s="10164"/>
      <c r="BA113" s="10164"/>
      <c r="BB113" s="10164"/>
      <c r="BC113" s="10164"/>
      <c r="BD113" s="10164"/>
      <c r="BE113" s="10164"/>
      <c r="BF113" s="10164"/>
      <c r="BG113" s="10164"/>
      <c r="BH113" s="10164"/>
      <c r="BI113" s="10164"/>
      <c r="BJ113" s="10164"/>
      <c r="BL113" s="1387"/>
      <c r="BM113" s="1863"/>
      <c r="BN113" s="1863"/>
      <c r="BO113" s="1387"/>
      <c r="BP113" s="1387"/>
      <c r="BQ113" s="1387"/>
      <c r="BR113" s="1387"/>
      <c r="BS113" s="1863"/>
      <c r="BT113" s="1387"/>
      <c r="BU113" s="1387"/>
      <c r="BV113" s="771"/>
      <c r="BW113" s="1387"/>
      <c r="BX113" s="1387"/>
      <c r="BY113" s="1387"/>
      <c r="BZ113" s="1387"/>
      <c r="CA113" s="1387"/>
      <c r="CB113" s="1859"/>
      <c r="CC113" s="793"/>
      <c r="CD113" s="793"/>
      <c r="CE113" s="793"/>
      <c r="CF113" s="793"/>
      <c r="CG113" s="1868">
        <v>11</v>
      </c>
    </row>
    <row s="12874" customFormat="1" customHeight="1" ht="11.549999999999999">
      <c r="A114" s="1214"/>
      <c r="B114" s="1863"/>
      <c r="C114" s="1863"/>
      <c r="D114" s="578"/>
      <c r="J114" s="4250"/>
      <c r="K114" s="4250"/>
      <c r="L114" s="4250"/>
      <c r="M114" s="4250"/>
      <c r="N114" s="4250"/>
      <c r="O114" s="4250"/>
      <c r="P114" s="10164"/>
      <c r="Q114" s="10164"/>
      <c r="R114" s="10164"/>
      <c r="S114" s="10164"/>
      <c r="T114" s="10164"/>
      <c r="U114" s="10164"/>
      <c r="V114" s="10164"/>
      <c r="W114" s="10164"/>
      <c r="X114" s="10164"/>
      <c r="Y114" s="10164"/>
      <c r="Z114" s="10164"/>
      <c r="AA114" s="10164"/>
      <c r="AB114" s="10164"/>
      <c r="AC114" s="10164"/>
      <c r="AD114" s="10164"/>
      <c r="AE114" s="10164"/>
      <c r="AF114" s="10164"/>
      <c r="AG114" s="10164"/>
      <c r="AH114" s="10164"/>
      <c r="AI114" s="10164"/>
      <c r="AJ114" s="10164"/>
      <c r="AK114" s="10164"/>
      <c r="AL114" s="10164"/>
      <c r="AM114" s="10164"/>
      <c r="AN114" s="10164"/>
      <c r="AO114" s="10164"/>
      <c r="AP114" s="10164"/>
      <c r="AQ114" s="10164"/>
      <c r="AR114" s="10164"/>
      <c r="AS114" s="10164"/>
      <c r="AT114" s="10164"/>
      <c r="AU114" s="10164"/>
      <c r="AV114" s="10164"/>
      <c r="AW114" s="10164"/>
      <c r="AX114" s="10164"/>
      <c r="AY114" s="10164"/>
      <c r="AZ114" s="10164"/>
      <c r="BA114" s="10164"/>
      <c r="BB114" s="10164"/>
      <c r="BC114" s="10164"/>
      <c r="BD114" s="10164"/>
      <c r="BE114" s="10164"/>
      <c r="BF114" s="10164"/>
      <c r="BG114" s="10164"/>
      <c r="BH114" s="10164"/>
      <c r="BI114" s="10164"/>
      <c r="BJ114" s="10164"/>
      <c r="BL114" s="1387"/>
      <c r="BM114" s="1863"/>
      <c r="BN114" s="1863"/>
      <c r="BO114" s="1387"/>
      <c r="BP114" s="1387"/>
      <c r="BQ114" s="1387"/>
      <c r="BR114" s="1387"/>
      <c r="BS114" s="1863"/>
      <c r="BT114" s="1387"/>
      <c r="BU114" s="1387"/>
      <c r="BV114" s="771"/>
      <c r="BW114" s="1387"/>
      <c r="BX114" s="1387"/>
      <c r="BY114" s="1387"/>
      <c r="BZ114" s="1387"/>
      <c r="CA114" s="1387"/>
      <c r="CB114" s="1859"/>
      <c r="CC114" s="793"/>
      <c r="CD114" s="793"/>
      <c r="CE114" s="793"/>
      <c r="CF114" s="793"/>
      <c r="CG114" s="1868">
        <v>11</v>
      </c>
    </row>
    <row s="12874" customFormat="1" customHeight="1" ht="11.549999999999999">
      <c r="A115" s="1214"/>
      <c r="B115" s="1863"/>
      <c r="C115" s="1863"/>
      <c r="D115" s="578"/>
      <c r="J115" s="4250"/>
      <c r="K115" s="4250"/>
      <c r="L115" s="4250"/>
      <c r="M115" s="4250"/>
      <c r="N115" s="4250"/>
      <c r="O115" s="4250"/>
      <c r="P115" s="10164"/>
      <c r="Q115" s="10164"/>
      <c r="R115" s="10164"/>
      <c r="S115" s="10164"/>
      <c r="T115" s="10164"/>
      <c r="U115" s="10164"/>
      <c r="V115" s="10164"/>
      <c r="W115" s="10164"/>
      <c r="X115" s="10164"/>
      <c r="Y115" s="10164"/>
      <c r="Z115" s="10164"/>
      <c r="AA115" s="10164"/>
      <c r="AB115" s="10164"/>
      <c r="AC115" s="10164"/>
      <c r="AD115" s="10164"/>
      <c r="AE115" s="10164"/>
      <c r="AF115" s="10164"/>
      <c r="AG115" s="10164"/>
      <c r="AH115" s="10164"/>
      <c r="AI115" s="10164"/>
      <c r="AJ115" s="10164"/>
      <c r="AK115" s="10164"/>
      <c r="AL115" s="10164"/>
      <c r="AM115" s="10164"/>
      <c r="AN115" s="10164"/>
      <c r="AO115" s="10164"/>
      <c r="AP115" s="10164"/>
      <c r="AQ115" s="10164"/>
      <c r="AR115" s="10164"/>
      <c r="AS115" s="10164"/>
      <c r="AT115" s="10164"/>
      <c r="AU115" s="10164"/>
      <c r="AV115" s="10164"/>
      <c r="AW115" s="10164"/>
      <c r="AX115" s="10164"/>
      <c r="AY115" s="10164"/>
      <c r="AZ115" s="10164"/>
      <c r="BA115" s="10164"/>
      <c r="BB115" s="10164"/>
      <c r="BC115" s="10164"/>
      <c r="BD115" s="10164"/>
      <c r="BE115" s="10164"/>
      <c r="BF115" s="10164"/>
      <c r="BG115" s="10164"/>
      <c r="BH115" s="10164"/>
      <c r="BI115" s="10164"/>
      <c r="BJ115" s="10164"/>
      <c r="BL115" s="1387"/>
      <c r="BM115" s="1863"/>
      <c r="BN115" s="1863"/>
      <c r="BO115" s="1387"/>
      <c r="BP115" s="1387"/>
      <c r="BQ115" s="1387"/>
      <c r="BR115" s="1387"/>
      <c r="BS115" s="1863"/>
      <c r="BT115" s="1387"/>
      <c r="BU115" s="1387"/>
      <c r="BV115" s="771"/>
      <c r="BW115" s="1387"/>
      <c r="BX115" s="1387"/>
      <c r="BY115" s="1387"/>
      <c r="BZ115" s="1387"/>
      <c r="CA115" s="1387"/>
      <c r="CB115" s="1859"/>
      <c r="CC115" s="793"/>
      <c r="CD115" s="793"/>
      <c r="CE115" s="793"/>
      <c r="CF115" s="793"/>
      <c r="CG115" s="1868">
        <v>11</v>
      </c>
    </row>
    <row s="12874" customFormat="1" customHeight="1" ht="11.549999999999999">
      <c r="A116" s="1214"/>
      <c r="B116" s="1863"/>
      <c r="C116" s="1863"/>
      <c r="D116" s="578"/>
      <c r="J116" s="4250"/>
      <c r="K116" s="4250"/>
      <c r="L116" s="4250"/>
      <c r="M116" s="4250"/>
      <c r="N116" s="4250"/>
      <c r="O116" s="4250"/>
      <c r="P116" s="10164"/>
      <c r="Q116" s="10164"/>
      <c r="R116" s="10164"/>
      <c r="S116" s="10164"/>
      <c r="T116" s="10164"/>
      <c r="U116" s="10164"/>
      <c r="V116" s="10164"/>
      <c r="W116" s="10164"/>
      <c r="X116" s="10164"/>
      <c r="Y116" s="10164"/>
      <c r="Z116" s="10164"/>
      <c r="AA116" s="10164"/>
      <c r="AB116" s="10164"/>
      <c r="AC116" s="10164"/>
      <c r="AD116" s="10164"/>
      <c r="AE116" s="10164"/>
      <c r="AF116" s="10164"/>
      <c r="AG116" s="10164"/>
      <c r="AH116" s="10164"/>
      <c r="AI116" s="10164"/>
      <c r="AJ116" s="10164"/>
      <c r="AK116" s="10164"/>
      <c r="AL116" s="10164"/>
      <c r="AM116" s="10164"/>
      <c r="AN116" s="10164"/>
      <c r="AO116" s="10164"/>
      <c r="AP116" s="10164"/>
      <c r="AQ116" s="10164"/>
      <c r="AR116" s="10164"/>
      <c r="AS116" s="10164"/>
      <c r="AT116" s="10164"/>
      <c r="AU116" s="10164"/>
      <c r="AV116" s="10164"/>
      <c r="AW116" s="10164"/>
      <c r="AX116" s="10164"/>
      <c r="AY116" s="10164"/>
      <c r="AZ116" s="10164"/>
      <c r="BA116" s="10164"/>
      <c r="BB116" s="10164"/>
      <c r="BC116" s="10164"/>
      <c r="BD116" s="10164"/>
      <c r="BE116" s="10164"/>
      <c r="BF116" s="10164"/>
      <c r="BG116" s="10164"/>
      <c r="BH116" s="10164"/>
      <c r="BI116" s="10164"/>
      <c r="BJ116" s="10164"/>
      <c r="BL116" s="1387"/>
      <c r="BM116" s="1863"/>
      <c r="BN116" s="1863"/>
      <c r="BO116" s="1387"/>
      <c r="BP116" s="1387"/>
      <c r="BQ116" s="1387"/>
      <c r="BR116" s="1387"/>
      <c r="BS116" s="1863"/>
      <c r="BT116" s="1387"/>
      <c r="BU116" s="1387"/>
      <c r="BV116" s="771"/>
      <c r="BW116" s="1387"/>
      <c r="BX116" s="1387"/>
      <c r="BY116" s="1387"/>
      <c r="BZ116" s="1387"/>
      <c r="CA116" s="1387"/>
      <c r="CB116" s="1859"/>
      <c r="CC116" s="793"/>
      <c r="CD116" s="793"/>
      <c r="CE116" s="793"/>
      <c r="CF116" s="793"/>
      <c r="CG116" s="1868">
        <v>11</v>
      </c>
    </row>
    <row s="12874" customFormat="1" customHeight="1" ht="11.549999999999999">
      <c r="A117" s="1214"/>
      <c r="B117" s="1863"/>
      <c r="C117" s="1863"/>
      <c r="D117" s="578"/>
      <c r="J117" s="4250"/>
      <c r="K117" s="4250"/>
      <c r="L117" s="4250"/>
      <c r="M117" s="4250"/>
      <c r="N117" s="4250"/>
      <c r="O117" s="4250"/>
      <c r="P117" s="10164"/>
      <c r="Q117" s="10164"/>
      <c r="R117" s="10164"/>
      <c r="S117" s="10164"/>
      <c r="T117" s="10164"/>
      <c r="U117" s="10164"/>
      <c r="V117" s="10164"/>
      <c r="W117" s="10164"/>
      <c r="X117" s="10164"/>
      <c r="Y117" s="10164"/>
      <c r="Z117" s="10164"/>
      <c r="AA117" s="10164"/>
      <c r="AB117" s="10164"/>
      <c r="AC117" s="10164"/>
      <c r="AD117" s="10164"/>
      <c r="AE117" s="10164"/>
      <c r="AF117" s="10164"/>
      <c r="AG117" s="10164"/>
      <c r="AH117" s="10164"/>
      <c r="AI117" s="10164"/>
      <c r="AJ117" s="10164"/>
      <c r="AK117" s="10164"/>
      <c r="AL117" s="10164"/>
      <c r="AM117" s="10164"/>
      <c r="AN117" s="10164"/>
      <c r="AO117" s="10164"/>
      <c r="AP117" s="10164"/>
      <c r="AQ117" s="10164"/>
      <c r="AR117" s="10164"/>
      <c r="AS117" s="10164"/>
      <c r="AT117" s="10164"/>
      <c r="AU117" s="10164"/>
      <c r="AV117" s="10164"/>
      <c r="AW117" s="10164"/>
      <c r="AX117" s="10164"/>
      <c r="AY117" s="10164"/>
      <c r="AZ117" s="10164"/>
      <c r="BA117" s="10164"/>
      <c r="BB117" s="10164"/>
      <c r="BC117" s="10164"/>
      <c r="BD117" s="10164"/>
      <c r="BE117" s="10164"/>
      <c r="BF117" s="10164"/>
      <c r="BG117" s="10164"/>
      <c r="BH117" s="10164"/>
      <c r="BI117" s="10164"/>
      <c r="BJ117" s="10164"/>
      <c r="BL117" s="1387"/>
      <c r="BM117" s="1863"/>
      <c r="BN117" s="1863"/>
      <c r="BO117" s="1387"/>
      <c r="BP117" s="1387"/>
      <c r="BQ117" s="1387"/>
      <c r="BR117" s="1387"/>
      <c r="BS117" s="1863"/>
      <c r="BT117" s="1387"/>
      <c r="BU117" s="1387"/>
      <c r="BV117" s="771"/>
      <c r="BW117" s="1387"/>
      <c r="BX117" s="1387"/>
      <c r="BY117" s="1387"/>
      <c r="BZ117" s="1387"/>
      <c r="CA117" s="1387"/>
      <c r="CB117" s="1859"/>
      <c r="CC117" s="793"/>
      <c r="CD117" s="793"/>
      <c r="CE117" s="793"/>
      <c r="CF117" s="793"/>
      <c r="CG117" s="1868">
        <v>11</v>
      </c>
    </row>
    <row s="12874" customFormat="1" customHeight="1" ht="11.549999999999999">
      <c r="A118" s="1214"/>
      <c r="B118" s="1863"/>
      <c r="C118" s="1863"/>
      <c r="D118" s="578"/>
      <c r="J118" s="4250"/>
      <c r="K118" s="4250"/>
      <c r="L118" s="4250"/>
      <c r="M118" s="4250"/>
      <c r="N118" s="4250"/>
      <c r="O118" s="4250"/>
      <c r="P118" s="10164"/>
      <c r="Q118" s="10164"/>
      <c r="R118" s="10164"/>
      <c r="S118" s="10164"/>
      <c r="T118" s="10164"/>
      <c r="U118" s="10164"/>
      <c r="V118" s="10164"/>
      <c r="W118" s="10164"/>
      <c r="X118" s="10164"/>
      <c r="Y118" s="10164"/>
      <c r="Z118" s="10164"/>
      <c r="AA118" s="10164"/>
      <c r="AB118" s="10164"/>
      <c r="AC118" s="10164"/>
      <c r="AD118" s="10164"/>
      <c r="AE118" s="10164"/>
      <c r="AF118" s="10164"/>
      <c r="AG118" s="10164"/>
      <c r="AH118" s="10164"/>
      <c r="AI118" s="10164"/>
      <c r="AJ118" s="10164"/>
      <c r="AK118" s="10164"/>
      <c r="AL118" s="10164"/>
      <c r="AM118" s="10164"/>
      <c r="AN118" s="10164"/>
      <c r="AO118" s="10164"/>
      <c r="AP118" s="10164"/>
      <c r="AQ118" s="10164"/>
      <c r="AR118" s="10164"/>
      <c r="AS118" s="10164"/>
      <c r="AT118" s="10164"/>
      <c r="AU118" s="10164"/>
      <c r="AV118" s="10164"/>
      <c r="AW118" s="10164"/>
      <c r="AX118" s="10164"/>
      <c r="AY118" s="10164"/>
      <c r="AZ118" s="10164"/>
      <c r="BA118" s="10164"/>
      <c r="BB118" s="10164"/>
      <c r="BC118" s="10164"/>
      <c r="BD118" s="10164"/>
      <c r="BE118" s="10164"/>
      <c r="BF118" s="10164"/>
      <c r="BG118" s="10164"/>
      <c r="BH118" s="10164"/>
      <c r="BI118" s="10164"/>
      <c r="BJ118" s="10164"/>
      <c r="BL118" s="1387"/>
      <c r="BM118" s="1863"/>
      <c r="BN118" s="1863"/>
      <c r="BO118" s="1387"/>
      <c r="BP118" s="1387"/>
      <c r="BQ118" s="1387"/>
      <c r="BR118" s="1387"/>
      <c r="BS118" s="1863"/>
      <c r="BT118" s="1387"/>
      <c r="BU118" s="1387"/>
      <c r="BV118" s="771"/>
      <c r="BW118" s="1387"/>
      <c r="BX118" s="1387"/>
      <c r="BY118" s="1387"/>
      <c r="BZ118" s="1387"/>
      <c r="CA118" s="1387"/>
      <c r="CB118" s="1859"/>
      <c r="CC118" s="793"/>
      <c r="CD118" s="793"/>
      <c r="CE118" s="793"/>
      <c r="CF118" s="793"/>
      <c r="CG118" s="1868">
        <v>11</v>
      </c>
    </row>
    <row s="12874" customFormat="1" customHeight="1" ht="11.549999999999999">
      <c r="A119" s="1214"/>
      <c r="B119" s="1863"/>
      <c r="C119" s="1863"/>
      <c r="D119" s="578"/>
      <c r="J119" s="4250"/>
      <c r="K119" s="4250"/>
      <c r="L119" s="4250"/>
      <c r="M119" s="4250"/>
      <c r="N119" s="4250"/>
      <c r="O119" s="4250"/>
      <c r="P119" s="10164"/>
      <c r="Q119" s="10164"/>
      <c r="R119" s="10164"/>
      <c r="S119" s="10164"/>
      <c r="T119" s="10164"/>
      <c r="U119" s="10164"/>
      <c r="V119" s="10164"/>
      <c r="W119" s="10164"/>
      <c r="X119" s="10164"/>
      <c r="Y119" s="10164"/>
      <c r="Z119" s="10164"/>
      <c r="AA119" s="10164"/>
      <c r="AB119" s="10164"/>
      <c r="AC119" s="10164"/>
      <c r="AD119" s="10164"/>
      <c r="AE119" s="10164"/>
      <c r="AF119" s="10164"/>
      <c r="AG119" s="10164"/>
      <c r="AH119" s="10164"/>
      <c r="AI119" s="10164"/>
      <c r="AJ119" s="10164"/>
      <c r="AK119" s="10164"/>
      <c r="AL119" s="10164"/>
      <c r="AM119" s="10164"/>
      <c r="AN119" s="10164"/>
      <c r="AO119" s="10164"/>
      <c r="AP119" s="10164"/>
      <c r="AQ119" s="10164"/>
      <c r="AR119" s="10164"/>
      <c r="AS119" s="10164"/>
      <c r="AT119" s="10164"/>
      <c r="AU119" s="10164"/>
      <c r="AV119" s="10164"/>
      <c r="AW119" s="10164"/>
      <c r="AX119" s="10164"/>
      <c r="AY119" s="10164"/>
      <c r="AZ119" s="10164"/>
      <c r="BA119" s="10164"/>
      <c r="BB119" s="10164"/>
      <c r="BC119" s="10164"/>
      <c r="BD119" s="10164"/>
      <c r="BE119" s="10164"/>
      <c r="BF119" s="10164"/>
      <c r="BG119" s="10164"/>
      <c r="BH119" s="10164"/>
      <c r="BI119" s="10164"/>
      <c r="BJ119" s="10164"/>
      <c r="BL119" s="1387"/>
      <c r="BM119" s="1863"/>
      <c r="BN119" s="1863"/>
      <c r="BO119" s="1387"/>
      <c r="BP119" s="1387"/>
      <c r="BQ119" s="1387"/>
      <c r="BR119" s="1387"/>
      <c r="BS119" s="1863"/>
      <c r="BT119" s="1387"/>
      <c r="BU119" s="1387"/>
      <c r="BV119" s="771"/>
      <c r="BW119" s="1387"/>
      <c r="BX119" s="1387"/>
      <c r="BY119" s="1387"/>
      <c r="BZ119" s="1387"/>
      <c r="CA119" s="1387"/>
      <c r="CB119" s="1859"/>
      <c r="CC119" s="793"/>
      <c r="CD119" s="793"/>
      <c r="CE119" s="793"/>
      <c r="CF119" s="793"/>
      <c r="CG119" s="1868">
        <v>11</v>
      </c>
    </row>
    <row s="12874" customFormat="1" customHeight="1" ht="11.549999999999999">
      <c r="A120" s="1214"/>
      <c r="B120" s="1863"/>
      <c r="C120" s="1863"/>
      <c r="D120" s="578"/>
      <c r="J120" s="4250"/>
      <c r="K120" s="4250"/>
      <c r="L120" s="4250"/>
      <c r="M120" s="4250"/>
      <c r="N120" s="4250"/>
      <c r="O120" s="4250"/>
      <c r="P120" s="10164"/>
      <c r="Q120" s="10164"/>
      <c r="R120" s="10164"/>
      <c r="S120" s="10164"/>
      <c r="T120" s="10164"/>
      <c r="U120" s="10164"/>
      <c r="V120" s="10164"/>
      <c r="W120" s="10164"/>
      <c r="X120" s="10164"/>
      <c r="Y120" s="10164"/>
      <c r="Z120" s="10164"/>
      <c r="AA120" s="10164"/>
      <c r="AB120" s="10164"/>
      <c r="AC120" s="10164"/>
      <c r="AD120" s="10164"/>
      <c r="AE120" s="10164"/>
      <c r="AF120" s="10164"/>
      <c r="AG120" s="10164"/>
      <c r="AH120" s="10164"/>
      <c r="AI120" s="10164"/>
      <c r="AJ120" s="10164"/>
      <c r="AK120" s="10164"/>
      <c r="AL120" s="10164"/>
      <c r="AM120" s="10164"/>
      <c r="AN120" s="10164"/>
      <c r="AO120" s="10164"/>
      <c r="AP120" s="10164"/>
      <c r="AQ120" s="10164"/>
      <c r="AR120" s="10164"/>
      <c r="AS120" s="10164"/>
      <c r="AT120" s="10164"/>
      <c r="AU120" s="10164"/>
      <c r="AV120" s="10164"/>
      <c r="AW120" s="10164"/>
      <c r="AX120" s="10164"/>
      <c r="AY120" s="10164"/>
      <c r="AZ120" s="10164"/>
      <c r="BA120" s="10164"/>
      <c r="BB120" s="10164"/>
      <c r="BC120" s="10164"/>
      <c r="BD120" s="10164"/>
      <c r="BE120" s="10164"/>
      <c r="BF120" s="10164"/>
      <c r="BG120" s="10164"/>
      <c r="BH120" s="10164"/>
      <c r="BI120" s="10164"/>
      <c r="BJ120" s="10164"/>
      <c r="BL120" s="1387"/>
      <c r="BM120" s="1863"/>
      <c r="BN120" s="1863"/>
      <c r="BO120" s="1387"/>
      <c r="BP120" s="1387"/>
      <c r="BQ120" s="1387"/>
      <c r="BR120" s="1387"/>
      <c r="BS120" s="1863"/>
      <c r="BT120" s="1387"/>
      <c r="BU120" s="1387"/>
      <c r="BV120" s="771"/>
      <c r="BW120" s="1387"/>
      <c r="BX120" s="1387"/>
      <c r="BY120" s="1387"/>
      <c r="BZ120" s="1387"/>
      <c r="CA120" s="1387"/>
      <c r="CB120" s="1859"/>
      <c r="CC120" s="793"/>
      <c r="CD120" s="793"/>
      <c r="CE120" s="793"/>
      <c r="CF120" s="793"/>
      <c r="CG120" s="1868">
        <v>11</v>
      </c>
    </row>
    <row s="12874" customFormat="1" customHeight="1" ht="11.549999999999999">
      <c r="A121" s="1214"/>
      <c r="B121" s="1863"/>
      <c r="C121" s="1863"/>
      <c r="D121" s="578"/>
      <c r="J121" s="4250"/>
      <c r="K121" s="4250"/>
      <c r="L121" s="4250"/>
      <c r="M121" s="4250"/>
      <c r="N121" s="4250"/>
      <c r="O121" s="4250"/>
      <c r="P121" s="10164"/>
      <c r="Q121" s="10164"/>
      <c r="R121" s="10164"/>
      <c r="S121" s="10164"/>
      <c r="T121" s="10164"/>
      <c r="U121" s="10164"/>
      <c r="V121" s="10164"/>
      <c r="W121" s="10164"/>
      <c r="X121" s="10164"/>
      <c r="Y121" s="10164"/>
      <c r="Z121" s="10164"/>
      <c r="AA121" s="10164"/>
      <c r="AB121" s="10164"/>
      <c r="AC121" s="10164"/>
      <c r="AD121" s="10164"/>
      <c r="AE121" s="10164"/>
      <c r="AF121" s="10164"/>
      <c r="AG121" s="10164"/>
      <c r="AH121" s="10164"/>
      <c r="AI121" s="10164"/>
      <c r="AJ121" s="10164"/>
      <c r="AK121" s="10164"/>
      <c r="AL121" s="10164"/>
      <c r="AM121" s="10164"/>
      <c r="AN121" s="10164"/>
      <c r="AO121" s="10164"/>
      <c r="AP121" s="10164"/>
      <c r="AQ121" s="10164"/>
      <c r="AR121" s="10164"/>
      <c r="AS121" s="10164"/>
      <c r="AT121" s="10164"/>
      <c r="AU121" s="10164"/>
      <c r="AV121" s="10164"/>
      <c r="AW121" s="10164"/>
      <c r="AX121" s="10164"/>
      <c r="AY121" s="10164"/>
      <c r="AZ121" s="10164"/>
      <c r="BA121" s="10164"/>
      <c r="BB121" s="10164"/>
      <c r="BC121" s="10164"/>
      <c r="BD121" s="10164"/>
      <c r="BE121" s="10164"/>
      <c r="BF121" s="10164"/>
      <c r="BG121" s="10164"/>
      <c r="BH121" s="10164"/>
      <c r="BI121" s="10164"/>
      <c r="BJ121" s="10164"/>
      <c r="BL121" s="1387"/>
      <c r="BM121" s="1863"/>
      <c r="BN121" s="1863"/>
      <c r="BO121" s="1387"/>
      <c r="BP121" s="1387"/>
      <c r="BQ121" s="1387"/>
      <c r="BR121" s="1387"/>
      <c r="BS121" s="1863"/>
      <c r="BT121" s="1387"/>
      <c r="BU121" s="1387"/>
      <c r="BV121" s="771"/>
      <c r="BW121" s="1387"/>
      <c r="BX121" s="1387"/>
      <c r="BY121" s="1387"/>
      <c r="BZ121" s="1387"/>
      <c r="CA121" s="1387"/>
      <c r="CB121" s="1859"/>
      <c r="CC121" s="793"/>
      <c r="CD121" s="793"/>
      <c r="CE121" s="793"/>
      <c r="CF121" s="793"/>
      <c r="CG121" s="1868">
        <v>11</v>
      </c>
    </row>
    <row s="12874" customFormat="1" customHeight="1" ht="11.549999999999999">
      <c r="A122" s="1214"/>
      <c r="B122" s="1863"/>
      <c r="C122" s="1863"/>
      <c r="D122" s="578"/>
      <c r="J122" s="4250"/>
      <c r="K122" s="4250"/>
      <c r="L122" s="4250"/>
      <c r="M122" s="4250"/>
      <c r="N122" s="4250"/>
      <c r="O122" s="4250"/>
      <c r="P122" s="10164"/>
      <c r="Q122" s="10164"/>
      <c r="R122" s="10164"/>
      <c r="S122" s="10164"/>
      <c r="T122" s="10164"/>
      <c r="U122" s="10164"/>
      <c r="V122" s="10164"/>
      <c r="W122" s="10164"/>
      <c r="X122" s="10164"/>
      <c r="Y122" s="10164"/>
      <c r="Z122" s="10164"/>
      <c r="AA122" s="10164"/>
      <c r="AB122" s="10164"/>
      <c r="AC122" s="10164"/>
      <c r="AD122" s="10164"/>
      <c r="AE122" s="10164"/>
      <c r="AF122" s="10164"/>
      <c r="AG122" s="10164"/>
      <c r="AH122" s="10164"/>
      <c r="AI122" s="10164"/>
      <c r="AJ122" s="10164"/>
      <c r="AK122" s="10164"/>
      <c r="AL122" s="10164"/>
      <c r="AM122" s="10164"/>
      <c r="AN122" s="10164"/>
      <c r="AO122" s="10164"/>
      <c r="AP122" s="10164"/>
      <c r="AQ122" s="10164"/>
      <c r="AR122" s="10164"/>
      <c r="AS122" s="10164"/>
      <c r="AT122" s="10164"/>
      <c r="AU122" s="10164"/>
      <c r="AV122" s="10164"/>
      <c r="AW122" s="10164"/>
      <c r="AX122" s="10164"/>
      <c r="AY122" s="10164"/>
      <c r="AZ122" s="10164"/>
      <c r="BA122" s="10164"/>
      <c r="BB122" s="10164"/>
      <c r="BC122" s="10164"/>
      <c r="BD122" s="10164"/>
      <c r="BE122" s="10164"/>
      <c r="BF122" s="10164"/>
      <c r="BG122" s="10164"/>
      <c r="BH122" s="10164"/>
      <c r="BI122" s="10164"/>
      <c r="BJ122" s="10164"/>
      <c r="BL122" s="1387"/>
      <c r="BM122" s="1863"/>
      <c r="BN122" s="1863"/>
      <c r="BO122" s="1387"/>
      <c r="BP122" s="1387"/>
      <c r="BQ122" s="1387"/>
      <c r="BR122" s="1387"/>
      <c r="BS122" s="1863"/>
      <c r="BT122" s="1387"/>
      <c r="BU122" s="1387"/>
      <c r="BV122" s="771"/>
      <c r="BW122" s="1387"/>
      <c r="BX122" s="1387"/>
      <c r="BY122" s="1387"/>
      <c r="BZ122" s="1387"/>
      <c r="CA122" s="1387"/>
      <c r="CB122" s="1859"/>
      <c r="CC122" s="793"/>
      <c r="CD122" s="793"/>
      <c r="CE122" s="793"/>
      <c r="CF122" s="793"/>
      <c r="CG122" s="1868">
        <v>11</v>
      </c>
    </row>
    <row s="12874" customFormat="1" customHeight="1" ht="11.549999999999999">
      <c r="A123" s="1214"/>
      <c r="B123" s="1863"/>
      <c r="C123" s="1863"/>
      <c r="D123" s="578"/>
      <c r="J123" s="4250"/>
      <c r="K123" s="4250"/>
      <c r="L123" s="4250"/>
      <c r="M123" s="4250"/>
      <c r="N123" s="4250"/>
      <c r="O123" s="4250"/>
      <c r="P123" s="10164"/>
      <c r="Q123" s="10164"/>
      <c r="R123" s="10164"/>
      <c r="S123" s="10164"/>
      <c r="T123" s="10164"/>
      <c r="U123" s="10164"/>
      <c r="V123" s="10164"/>
      <c r="W123" s="10164"/>
      <c r="X123" s="10164"/>
      <c r="Y123" s="10164"/>
      <c r="Z123" s="10164"/>
      <c r="AA123" s="10164"/>
      <c r="AB123" s="10164"/>
      <c r="AC123" s="10164"/>
      <c r="AD123" s="10164"/>
      <c r="AE123" s="10164"/>
      <c r="AF123" s="10164"/>
      <c r="AG123" s="10164"/>
      <c r="AH123" s="10164"/>
      <c r="AI123" s="10164"/>
      <c r="AJ123" s="10164"/>
      <c r="AK123" s="10164"/>
      <c r="AL123" s="10164"/>
      <c r="AM123" s="10164"/>
      <c r="AN123" s="10164"/>
      <c r="AO123" s="10164"/>
      <c r="AP123" s="10164"/>
      <c r="AQ123" s="10164"/>
      <c r="AR123" s="10164"/>
      <c r="AS123" s="10164"/>
      <c r="AT123" s="10164"/>
      <c r="AU123" s="10164"/>
      <c r="AV123" s="10164"/>
      <c r="AW123" s="10164"/>
      <c r="AX123" s="10164"/>
      <c r="AY123" s="10164"/>
      <c r="AZ123" s="10164"/>
      <c r="BA123" s="10164"/>
      <c r="BB123" s="10164"/>
      <c r="BC123" s="10164"/>
      <c r="BD123" s="10164"/>
      <c r="BE123" s="10164"/>
      <c r="BF123" s="10164"/>
      <c r="BG123" s="10164"/>
      <c r="BH123" s="10164"/>
      <c r="BI123" s="10164"/>
      <c r="BJ123" s="10164"/>
      <c r="BL123" s="1387"/>
      <c r="BM123" s="1863"/>
      <c r="BN123" s="1863"/>
      <c r="BO123" s="1387"/>
      <c r="BP123" s="1387"/>
      <c r="BQ123" s="1387"/>
      <c r="BR123" s="1387"/>
      <c r="BS123" s="1863"/>
      <c r="BT123" s="1387"/>
      <c r="BU123" s="1387"/>
      <c r="BV123" s="771"/>
      <c r="BW123" s="1387"/>
      <c r="BX123" s="1387"/>
      <c r="BY123" s="1387"/>
      <c r="BZ123" s="1387"/>
      <c r="CA123" s="1387"/>
      <c r="CB123" s="1859"/>
      <c r="CC123" s="793"/>
      <c r="CD123" s="793"/>
      <c r="CE123" s="793"/>
      <c r="CF123" s="793"/>
      <c r="CG123" s="1868">
        <v>11</v>
      </c>
    </row>
    <row s="12874" customFormat="1" customHeight="1" ht="11.549999999999999">
      <c r="A124" s="1214"/>
      <c r="B124" s="1863"/>
      <c r="C124" s="1863"/>
      <c r="D124" s="578"/>
      <c r="J124" s="4250"/>
      <c r="K124" s="4250"/>
      <c r="L124" s="4250"/>
      <c r="M124" s="4250"/>
      <c r="N124" s="4250"/>
      <c r="O124" s="4250"/>
      <c r="P124" s="10164"/>
      <c r="Q124" s="10164"/>
      <c r="R124" s="10164"/>
      <c r="S124" s="10164"/>
      <c r="T124" s="10164"/>
      <c r="U124" s="10164"/>
      <c r="V124" s="10164"/>
      <c r="W124" s="10164"/>
      <c r="X124" s="10164"/>
      <c r="Y124" s="10164"/>
      <c r="Z124" s="10164"/>
      <c r="AA124" s="10164"/>
      <c r="AB124" s="10164"/>
      <c r="AC124" s="10164"/>
      <c r="AD124" s="10164"/>
      <c r="AE124" s="10164"/>
      <c r="AF124" s="10164"/>
      <c r="AG124" s="10164"/>
      <c r="AH124" s="10164"/>
      <c r="AI124" s="10164"/>
      <c r="AJ124" s="10164"/>
      <c r="AK124" s="10164"/>
      <c r="AL124" s="10164"/>
      <c r="AM124" s="10164"/>
      <c r="AN124" s="10164"/>
      <c r="AO124" s="10164"/>
      <c r="AP124" s="10164"/>
      <c r="AQ124" s="10164"/>
      <c r="AR124" s="10164"/>
      <c r="AS124" s="10164"/>
      <c r="AT124" s="10164"/>
      <c r="AU124" s="10164"/>
      <c r="AV124" s="10164"/>
      <c r="AW124" s="10164"/>
      <c r="AX124" s="10164"/>
      <c r="AY124" s="10164"/>
      <c r="AZ124" s="10164"/>
      <c r="BA124" s="10164"/>
      <c r="BB124" s="10164"/>
      <c r="BC124" s="10164"/>
      <c r="BD124" s="10164"/>
      <c r="BE124" s="10164"/>
      <c r="BF124" s="10164"/>
      <c r="BG124" s="10164"/>
      <c r="BH124" s="10164"/>
      <c r="BI124" s="10164"/>
      <c r="BJ124" s="10164"/>
      <c r="BL124" s="1387"/>
      <c r="BM124" s="1863"/>
      <c r="BN124" s="1863"/>
      <c r="BO124" s="1387"/>
      <c r="BP124" s="1387"/>
      <c r="BQ124" s="1387"/>
      <c r="BR124" s="1387"/>
      <c r="BS124" s="1863"/>
      <c r="BT124" s="1387"/>
      <c r="BU124" s="1387"/>
      <c r="BV124" s="771"/>
      <c r="BW124" s="1387"/>
      <c r="BX124" s="1387"/>
      <c r="BY124" s="1387"/>
      <c r="BZ124" s="1387"/>
      <c r="CA124" s="1387"/>
      <c r="CB124" s="1859"/>
      <c r="CC124" s="793"/>
      <c r="CD124" s="793"/>
      <c r="CE124" s="793"/>
      <c r="CF124" s="793"/>
      <c r="CG124" s="1868">
        <v>11</v>
      </c>
    </row>
    <row s="12874" customFormat="1" customHeight="1" ht="11.549999999999999">
      <c r="A125" s="1214"/>
      <c r="B125" s="1863"/>
      <c r="C125" s="1863"/>
      <c r="D125" s="578"/>
      <c r="J125" s="4250"/>
      <c r="K125" s="4250"/>
      <c r="L125" s="4250"/>
      <c r="M125" s="4250"/>
      <c r="N125" s="4250"/>
      <c r="O125" s="4250"/>
      <c r="P125" s="10164"/>
      <c r="Q125" s="10164"/>
      <c r="R125" s="10164"/>
      <c r="S125" s="10164"/>
      <c r="T125" s="10164"/>
      <c r="U125" s="10164"/>
      <c r="V125" s="10164"/>
      <c r="W125" s="10164"/>
      <c r="X125" s="10164"/>
      <c r="Y125" s="10164"/>
      <c r="Z125" s="10164"/>
      <c r="AA125" s="10164"/>
      <c r="AB125" s="10164"/>
      <c r="AC125" s="10164"/>
      <c r="AD125" s="10164"/>
      <c r="AE125" s="10164"/>
      <c r="AF125" s="10164"/>
      <c r="AG125" s="10164"/>
      <c r="AH125" s="10164"/>
      <c r="AI125" s="10164"/>
      <c r="AJ125" s="10164"/>
      <c r="AK125" s="10164"/>
      <c r="AL125" s="10164"/>
      <c r="AM125" s="10164"/>
      <c r="AN125" s="10164"/>
      <c r="AO125" s="10164"/>
      <c r="AP125" s="10164"/>
      <c r="AQ125" s="10164"/>
      <c r="AR125" s="10164"/>
      <c r="AS125" s="10164"/>
      <c r="AT125" s="10164"/>
      <c r="AU125" s="10164"/>
      <c r="AV125" s="10164"/>
      <c r="AW125" s="10164"/>
      <c r="AX125" s="10164"/>
      <c r="AY125" s="10164"/>
      <c r="AZ125" s="10164"/>
      <c r="BA125" s="10164"/>
      <c r="BB125" s="10164"/>
      <c r="BC125" s="10164"/>
      <c r="BD125" s="10164"/>
      <c r="BE125" s="10164"/>
      <c r="BF125" s="10164"/>
      <c r="BG125" s="10164"/>
      <c r="BH125" s="10164"/>
      <c r="BI125" s="10164"/>
      <c r="BJ125" s="10164"/>
      <c r="BL125" s="1387"/>
      <c r="BM125" s="1863"/>
      <c r="BN125" s="1863"/>
      <c r="BO125" s="1387"/>
      <c r="BP125" s="1387"/>
      <c r="BQ125" s="1387"/>
      <c r="BR125" s="1387"/>
      <c r="BS125" s="1863"/>
      <c r="BT125" s="1387"/>
      <c r="BU125" s="1387"/>
      <c r="BV125" s="771"/>
      <c r="BW125" s="1387"/>
      <c r="BX125" s="1387"/>
      <c r="BY125" s="1387"/>
      <c r="BZ125" s="1387"/>
      <c r="CA125" s="1387"/>
      <c r="CB125" s="1859"/>
      <c r="CC125" s="793"/>
      <c r="CD125" s="793"/>
      <c r="CE125" s="793"/>
      <c r="CF125" s="793"/>
      <c r="CG125" s="1868">
        <v>11</v>
      </c>
    </row>
    <row s="12874" customFormat="1" customHeight="1" ht="11.549999999999999">
      <c r="A126" s="1214"/>
      <c r="B126" s="1863"/>
      <c r="C126" s="1863"/>
      <c r="D126" s="578"/>
      <c r="J126" s="4250"/>
      <c r="K126" s="4250"/>
      <c r="L126" s="4250"/>
      <c r="M126" s="4250"/>
      <c r="N126" s="4250"/>
      <c r="O126" s="4250"/>
      <c r="P126" s="10164"/>
      <c r="Q126" s="10164"/>
      <c r="R126" s="10164"/>
      <c r="S126" s="10164"/>
      <c r="T126" s="10164"/>
      <c r="U126" s="10164"/>
      <c r="V126" s="10164"/>
      <c r="W126" s="10164"/>
      <c r="X126" s="10164"/>
      <c r="Y126" s="10164"/>
      <c r="Z126" s="10164"/>
      <c r="AA126" s="10164"/>
      <c r="AB126" s="10164"/>
      <c r="AC126" s="10164"/>
      <c r="AD126" s="10164"/>
      <c r="AE126" s="10164"/>
      <c r="AF126" s="10164"/>
      <c r="AG126" s="10164"/>
      <c r="AH126" s="10164"/>
      <c r="AI126" s="10164"/>
      <c r="AJ126" s="10164"/>
      <c r="AK126" s="10164"/>
      <c r="AL126" s="10164"/>
      <c r="AM126" s="10164"/>
      <c r="AN126" s="10164"/>
      <c r="AO126" s="10164"/>
      <c r="AP126" s="10164"/>
      <c r="AQ126" s="10164"/>
      <c r="AR126" s="10164"/>
      <c r="AS126" s="10164"/>
      <c r="AT126" s="10164"/>
      <c r="AU126" s="10164"/>
      <c r="AV126" s="10164"/>
      <c r="AW126" s="10164"/>
      <c r="AX126" s="10164"/>
      <c r="AY126" s="10164"/>
      <c r="AZ126" s="10164"/>
      <c r="BA126" s="10164"/>
      <c r="BB126" s="10164"/>
      <c r="BC126" s="10164"/>
      <c r="BD126" s="10164"/>
      <c r="BE126" s="10164"/>
      <c r="BF126" s="10164"/>
      <c r="BG126" s="10164"/>
      <c r="BH126" s="10164"/>
      <c r="BI126" s="10164"/>
      <c r="BJ126" s="10164"/>
      <c r="BL126" s="1387"/>
      <c r="BM126" s="1863"/>
      <c r="BN126" s="1863"/>
      <c r="BO126" s="1387"/>
      <c r="BP126" s="1387"/>
      <c r="BQ126" s="1387"/>
      <c r="BR126" s="1387"/>
      <c r="BS126" s="1863"/>
      <c r="BT126" s="1387"/>
      <c r="BU126" s="1387"/>
      <c r="BV126" s="771"/>
      <c r="BW126" s="1387"/>
      <c r="BX126" s="1387"/>
      <c r="BY126" s="1387"/>
      <c r="BZ126" s="1387"/>
      <c r="CA126" s="1387"/>
      <c r="CB126" s="1859"/>
      <c r="CC126" s="793"/>
      <c r="CD126" s="793"/>
      <c r="CE126" s="793"/>
      <c r="CF126" s="793"/>
      <c r="CG126" s="1868">
        <v>11</v>
      </c>
    </row>
    <row s="12874" customFormat="1" customHeight="1" ht="11.549999999999999">
      <c r="A127" s="1214"/>
      <c r="B127" s="1863"/>
      <c r="C127" s="1863"/>
      <c r="D127" s="578"/>
      <c r="J127" s="4250"/>
      <c r="K127" s="4250"/>
      <c r="L127" s="4250"/>
      <c r="M127" s="4250"/>
      <c r="N127" s="4250"/>
      <c r="O127" s="4250"/>
      <c r="P127" s="10164"/>
      <c r="Q127" s="10164"/>
      <c r="R127" s="10164"/>
      <c r="S127" s="10164"/>
      <c r="T127" s="10164"/>
      <c r="U127" s="10164"/>
      <c r="V127" s="10164"/>
      <c r="W127" s="10164"/>
      <c r="X127" s="10164"/>
      <c r="Y127" s="10164"/>
      <c r="Z127" s="10164"/>
      <c r="AA127" s="10164"/>
      <c r="AB127" s="10164"/>
      <c r="AC127" s="10164"/>
      <c r="AD127" s="10164"/>
      <c r="AE127" s="10164"/>
      <c r="AF127" s="10164"/>
      <c r="AG127" s="10164"/>
      <c r="AH127" s="10164"/>
      <c r="AI127" s="10164"/>
      <c r="AJ127" s="10164"/>
      <c r="AK127" s="10164"/>
      <c r="AL127" s="10164"/>
      <c r="AM127" s="10164"/>
      <c r="AN127" s="10164"/>
      <c r="AO127" s="10164"/>
      <c r="AP127" s="10164"/>
      <c r="AQ127" s="10164"/>
      <c r="AR127" s="10164"/>
      <c r="AS127" s="10164"/>
      <c r="AT127" s="10164"/>
      <c r="AU127" s="10164"/>
      <c r="AV127" s="10164"/>
      <c r="AW127" s="10164"/>
      <c r="AX127" s="10164"/>
      <c r="AY127" s="10164"/>
      <c r="AZ127" s="10164"/>
      <c r="BA127" s="10164"/>
      <c r="BB127" s="10164"/>
      <c r="BC127" s="10164"/>
      <c r="BD127" s="10164"/>
      <c r="BE127" s="10164"/>
      <c r="BF127" s="10164"/>
      <c r="BG127" s="10164"/>
      <c r="BH127" s="10164"/>
      <c r="BI127" s="10164"/>
      <c r="BJ127" s="10164"/>
      <c r="BL127" s="1387"/>
      <c r="BM127" s="1863"/>
      <c r="BN127" s="1863"/>
      <c r="BO127" s="1387"/>
      <c r="BP127" s="1387"/>
      <c r="BQ127" s="1387"/>
      <c r="BR127" s="1387"/>
      <c r="BS127" s="1863"/>
      <c r="BT127" s="1387"/>
      <c r="BU127" s="1387"/>
      <c r="BV127" s="771"/>
      <c r="BW127" s="1387"/>
      <c r="BX127" s="1387"/>
      <c r="BY127" s="1387"/>
      <c r="BZ127" s="1387"/>
      <c r="CA127" s="1387"/>
      <c r="CB127" s="1859"/>
      <c r="CC127" s="793"/>
      <c r="CD127" s="793"/>
      <c r="CE127" s="793"/>
      <c r="CF127" s="793"/>
      <c r="CG127" s="1868">
        <v>11</v>
      </c>
    </row>
    <row s="12874" customFormat="1" customHeight="1" ht="11.549999999999999">
      <c r="A128" s="1214"/>
      <c r="B128" s="1863"/>
      <c r="C128" s="1863"/>
      <c r="D128" s="578"/>
      <c r="J128" s="4250"/>
      <c r="K128" s="4250"/>
      <c r="L128" s="4250"/>
      <c r="M128" s="4250"/>
      <c r="N128" s="4250"/>
      <c r="O128" s="4250"/>
      <c r="P128" s="10164"/>
      <c r="Q128" s="10164"/>
      <c r="R128" s="10164"/>
      <c r="S128" s="10164"/>
      <c r="T128" s="10164"/>
      <c r="U128" s="10164"/>
      <c r="V128" s="10164"/>
      <c r="W128" s="10164"/>
      <c r="X128" s="10164"/>
      <c r="Y128" s="10164"/>
      <c r="Z128" s="10164"/>
      <c r="AA128" s="10164"/>
      <c r="AB128" s="10164"/>
      <c r="AC128" s="10164"/>
      <c r="AD128" s="10164"/>
      <c r="AE128" s="10164"/>
      <c r="AF128" s="10164"/>
      <c r="AG128" s="10164"/>
      <c r="AH128" s="10164"/>
      <c r="AI128" s="10164"/>
      <c r="AJ128" s="10164"/>
      <c r="AK128" s="10164"/>
      <c r="AL128" s="10164"/>
      <c r="AM128" s="10164"/>
      <c r="AN128" s="10164"/>
      <c r="AO128" s="10164"/>
      <c r="AP128" s="10164"/>
      <c r="AQ128" s="10164"/>
      <c r="AR128" s="10164"/>
      <c r="AS128" s="10164"/>
      <c r="AT128" s="10164"/>
      <c r="AU128" s="10164"/>
      <c r="AV128" s="10164"/>
      <c r="AW128" s="10164"/>
      <c r="AX128" s="10164"/>
      <c r="AY128" s="10164"/>
      <c r="AZ128" s="10164"/>
      <c r="BA128" s="10164"/>
      <c r="BB128" s="10164"/>
      <c r="BC128" s="10164"/>
      <c r="BD128" s="10164"/>
      <c r="BE128" s="10164"/>
      <c r="BF128" s="10164"/>
      <c r="BG128" s="10164"/>
      <c r="BH128" s="10164"/>
      <c r="BI128" s="10164"/>
      <c r="BJ128" s="10164"/>
      <c r="BL128" s="1387"/>
      <c r="BM128" s="1863"/>
      <c r="BN128" s="1863"/>
      <c r="BO128" s="1387"/>
      <c r="BP128" s="1387"/>
      <c r="BQ128" s="1387"/>
      <c r="BR128" s="1387"/>
      <c r="BS128" s="1863"/>
      <c r="BT128" s="1387"/>
      <c r="BU128" s="1387"/>
      <c r="BV128" s="771"/>
      <c r="BW128" s="1387"/>
      <c r="BX128" s="1387"/>
      <c r="BY128" s="1387"/>
      <c r="BZ128" s="1387"/>
      <c r="CA128" s="1387"/>
      <c r="CB128" s="1859"/>
      <c r="CC128" s="793"/>
      <c r="CD128" s="793"/>
      <c r="CE128" s="793"/>
      <c r="CF128" s="793"/>
      <c r="CG128" s="1868">
        <v>11</v>
      </c>
    </row>
    <row s="12874" customFormat="1" customHeight="1" ht="11.549999999999999">
      <c r="A129" s="1214"/>
      <c r="B129" s="1863"/>
      <c r="C129" s="1863"/>
      <c r="D129" s="578"/>
      <c r="J129" s="4250"/>
      <c r="K129" s="4250"/>
      <c r="L129" s="4250"/>
      <c r="M129" s="4250"/>
      <c r="N129" s="4250"/>
      <c r="O129" s="4250"/>
      <c r="P129" s="10164"/>
      <c r="Q129" s="10164"/>
      <c r="R129" s="10164"/>
      <c r="S129" s="10164"/>
      <c r="T129" s="10164"/>
      <c r="U129" s="10164"/>
      <c r="V129" s="10164"/>
      <c r="W129" s="10164"/>
      <c r="X129" s="10164"/>
      <c r="Y129" s="10164"/>
      <c r="Z129" s="10164"/>
      <c r="AA129" s="10164"/>
      <c r="AB129" s="10164"/>
      <c r="AC129" s="10164"/>
      <c r="AD129" s="10164"/>
      <c r="AE129" s="10164"/>
      <c r="AF129" s="10164"/>
      <c r="AG129" s="10164"/>
      <c r="AH129" s="10164"/>
      <c r="AI129" s="10164"/>
      <c r="AJ129" s="10164"/>
      <c r="AK129" s="10164"/>
      <c r="AL129" s="10164"/>
      <c r="AM129" s="10164"/>
      <c r="AN129" s="10164"/>
      <c r="AO129" s="10164"/>
      <c r="AP129" s="10164"/>
      <c r="AQ129" s="10164"/>
      <c r="AR129" s="10164"/>
      <c r="AS129" s="10164"/>
      <c r="AT129" s="10164"/>
      <c r="AU129" s="10164"/>
      <c r="AV129" s="10164"/>
      <c r="AW129" s="10164"/>
      <c r="AX129" s="10164"/>
      <c r="AY129" s="10164"/>
      <c r="AZ129" s="10164"/>
      <c r="BA129" s="10164"/>
      <c r="BB129" s="10164"/>
      <c r="BC129" s="10164"/>
      <c r="BD129" s="10164"/>
      <c r="BE129" s="10164"/>
      <c r="BF129" s="10164"/>
      <c r="BG129" s="10164"/>
      <c r="BH129" s="10164"/>
      <c r="BI129" s="10164"/>
      <c r="BJ129" s="10164"/>
      <c r="BL129" s="1387"/>
      <c r="BM129" s="1863"/>
      <c r="BN129" s="1863"/>
      <c r="BO129" s="1387"/>
      <c r="BP129" s="1387"/>
      <c r="BQ129" s="1387"/>
      <c r="BR129" s="1387"/>
      <c r="BS129" s="1863"/>
      <c r="BT129" s="1387"/>
      <c r="BU129" s="1387"/>
      <c r="BV129" s="771"/>
      <c r="BW129" s="1387"/>
      <c r="BX129" s="1387"/>
      <c r="BY129" s="1387"/>
      <c r="BZ129" s="1387"/>
      <c r="CA129" s="1387"/>
      <c r="CB129" s="1859"/>
      <c r="CC129" s="793"/>
      <c r="CD129" s="793"/>
      <c r="CE129" s="793"/>
      <c r="CF129" s="793"/>
      <c r="CG129" s="1868">
        <v>11</v>
      </c>
    </row>
    <row s="12874" customFormat="1" customHeight="1" ht="11.549999999999999">
      <c r="A130" s="1214"/>
      <c r="B130" s="1863"/>
      <c r="C130" s="1863"/>
      <c r="D130" s="578"/>
      <c r="J130" s="4250"/>
      <c r="K130" s="4250"/>
      <c r="L130" s="4250"/>
      <c r="M130" s="4250"/>
      <c r="N130" s="4250"/>
      <c r="O130" s="4250"/>
      <c r="P130" s="10164"/>
      <c r="Q130" s="10164"/>
      <c r="R130" s="10164"/>
      <c r="S130" s="10164"/>
      <c r="T130" s="10164"/>
      <c r="U130" s="10164"/>
      <c r="V130" s="10164"/>
      <c r="W130" s="10164"/>
      <c r="X130" s="10164"/>
      <c r="Y130" s="10164"/>
      <c r="Z130" s="10164"/>
      <c r="AA130" s="10164"/>
      <c r="AB130" s="10164"/>
      <c r="AC130" s="10164"/>
      <c r="AD130" s="10164"/>
      <c r="AE130" s="10164"/>
      <c r="AF130" s="10164"/>
      <c r="AG130" s="10164"/>
      <c r="AH130" s="10164"/>
      <c r="AI130" s="10164"/>
      <c r="AJ130" s="10164"/>
      <c r="AK130" s="10164"/>
      <c r="AL130" s="10164"/>
      <c r="AM130" s="10164"/>
      <c r="AN130" s="10164"/>
      <c r="AO130" s="10164"/>
      <c r="AP130" s="10164"/>
      <c r="AQ130" s="10164"/>
      <c r="AR130" s="10164"/>
      <c r="AS130" s="10164"/>
      <c r="AT130" s="10164"/>
      <c r="AU130" s="10164"/>
      <c r="AV130" s="10164"/>
      <c r="AW130" s="10164"/>
      <c r="AX130" s="10164"/>
      <c r="AY130" s="10164"/>
      <c r="AZ130" s="10164"/>
      <c r="BA130" s="10164"/>
      <c r="BB130" s="10164"/>
      <c r="BC130" s="10164"/>
      <c r="BD130" s="10164"/>
      <c r="BE130" s="10164"/>
      <c r="BF130" s="10164"/>
      <c r="BG130" s="10164"/>
      <c r="BH130" s="10164"/>
      <c r="BI130" s="10164"/>
      <c r="BJ130" s="10164"/>
      <c r="BL130" s="1387"/>
      <c r="BM130" s="1863"/>
      <c r="BN130" s="1863"/>
      <c r="BO130" s="1387"/>
      <c r="BP130" s="1387"/>
      <c r="BQ130" s="1387"/>
      <c r="BR130" s="1387"/>
      <c r="BS130" s="1863"/>
      <c r="BT130" s="1387"/>
      <c r="BU130" s="1387"/>
      <c r="BV130" s="771"/>
      <c r="BW130" s="1387"/>
      <c r="BX130" s="1387"/>
      <c r="BY130" s="1387"/>
      <c r="BZ130" s="1387"/>
      <c r="CA130" s="1387"/>
      <c r="CB130" s="1859"/>
      <c r="CC130" s="793"/>
      <c r="CD130" s="793"/>
      <c r="CE130" s="793"/>
      <c r="CF130" s="793"/>
      <c r="CG130" s="1868">
        <v>11</v>
      </c>
    </row>
    <row s="12874" customFormat="1" customHeight="1" ht="11.549999999999999">
      <c r="A131" s="1214"/>
      <c r="B131" s="1863"/>
      <c r="C131" s="1863"/>
      <c r="D131" s="578"/>
      <c r="J131" s="4250"/>
      <c r="K131" s="4250"/>
      <c r="L131" s="4250"/>
      <c r="M131" s="4250"/>
      <c r="N131" s="4250"/>
      <c r="O131" s="4250"/>
      <c r="P131" s="10164"/>
      <c r="Q131" s="10164"/>
      <c r="R131" s="10164"/>
      <c r="S131" s="10164"/>
      <c r="T131" s="10164"/>
      <c r="U131" s="10164"/>
      <c r="V131" s="10164"/>
      <c r="W131" s="10164"/>
      <c r="X131" s="10164"/>
      <c r="Y131" s="10164"/>
      <c r="Z131" s="10164"/>
      <c r="AA131" s="10164"/>
      <c r="AB131" s="10164"/>
      <c r="AC131" s="10164"/>
      <c r="AD131" s="10164"/>
      <c r="AE131" s="10164"/>
      <c r="AF131" s="10164"/>
      <c r="AG131" s="10164"/>
      <c r="AH131" s="10164"/>
      <c r="AI131" s="10164"/>
      <c r="AJ131" s="10164"/>
      <c r="AK131" s="10164"/>
      <c r="AL131" s="10164"/>
      <c r="AM131" s="10164"/>
      <c r="AN131" s="10164"/>
      <c r="AO131" s="10164"/>
      <c r="AP131" s="10164"/>
      <c r="AQ131" s="10164"/>
      <c r="AR131" s="10164"/>
      <c r="AS131" s="10164"/>
      <c r="AT131" s="10164"/>
      <c r="AU131" s="10164"/>
      <c r="AV131" s="10164"/>
      <c r="AW131" s="10164"/>
      <c r="AX131" s="10164"/>
      <c r="AY131" s="10164"/>
      <c r="AZ131" s="10164"/>
      <c r="BA131" s="10164"/>
      <c r="BB131" s="10164"/>
      <c r="BC131" s="10164"/>
      <c r="BD131" s="10164"/>
      <c r="BE131" s="10164"/>
      <c r="BF131" s="10164"/>
      <c r="BG131" s="10164"/>
      <c r="BH131" s="10164"/>
      <c r="BI131" s="10164"/>
      <c r="BJ131" s="10164"/>
      <c r="BL131" s="1387"/>
      <c r="BM131" s="1863"/>
      <c r="BN131" s="1863"/>
      <c r="BO131" s="1387"/>
      <c r="BP131" s="1387"/>
      <c r="BQ131" s="1387"/>
      <c r="BR131" s="1387"/>
      <c r="BS131" s="1863"/>
      <c r="BT131" s="1387"/>
      <c r="BU131" s="1387"/>
      <c r="BV131" s="771"/>
      <c r="BW131" s="1387"/>
      <c r="BX131" s="1387"/>
      <c r="BY131" s="1387"/>
      <c r="BZ131" s="1387"/>
      <c r="CA131" s="1387"/>
      <c r="CB131" s="1859"/>
      <c r="CC131" s="793"/>
      <c r="CD131" s="793"/>
      <c r="CE131" s="793"/>
      <c r="CF131" s="793"/>
      <c r="CG131" s="1868">
        <v>11</v>
      </c>
    </row>
    <row s="12874" customFormat="1" customHeight="1" ht="11.549999999999999">
      <c r="A132" s="1214"/>
      <c r="B132" s="1863"/>
      <c r="C132" s="1863"/>
      <c r="D132" s="578"/>
      <c r="J132" s="4250"/>
      <c r="K132" s="4250"/>
      <c r="L132" s="4250"/>
      <c r="M132" s="4250"/>
      <c r="N132" s="4250"/>
      <c r="O132" s="4250"/>
      <c r="P132" s="10164"/>
      <c r="Q132" s="10164"/>
      <c r="R132" s="10164"/>
      <c r="S132" s="10164"/>
      <c r="T132" s="10164"/>
      <c r="U132" s="10164"/>
      <c r="V132" s="10164"/>
      <c r="W132" s="10164"/>
      <c r="X132" s="10164"/>
      <c r="Y132" s="10164"/>
      <c r="Z132" s="10164"/>
      <c r="AA132" s="10164"/>
      <c r="AB132" s="10164"/>
      <c r="AC132" s="10164"/>
      <c r="AD132" s="10164"/>
      <c r="AE132" s="10164"/>
      <c r="AF132" s="10164"/>
      <c r="AG132" s="10164"/>
      <c r="AH132" s="10164"/>
      <c r="AI132" s="10164"/>
      <c r="AJ132" s="10164"/>
      <c r="AK132" s="10164"/>
      <c r="AL132" s="10164"/>
      <c r="AM132" s="10164"/>
      <c r="AN132" s="10164"/>
      <c r="AO132" s="10164"/>
      <c r="AP132" s="10164"/>
      <c r="AQ132" s="10164"/>
      <c r="AR132" s="10164"/>
      <c r="AS132" s="10164"/>
      <c r="AT132" s="10164"/>
      <c r="AU132" s="10164"/>
      <c r="AV132" s="10164"/>
      <c r="AW132" s="10164"/>
      <c r="AX132" s="10164"/>
      <c r="AY132" s="10164"/>
      <c r="AZ132" s="10164"/>
      <c r="BA132" s="10164"/>
      <c r="BB132" s="10164"/>
      <c r="BC132" s="10164"/>
      <c r="BD132" s="10164"/>
      <c r="BE132" s="10164"/>
      <c r="BF132" s="10164"/>
      <c r="BG132" s="10164"/>
      <c r="BH132" s="10164"/>
      <c r="BI132" s="10164"/>
      <c r="BJ132" s="10164"/>
      <c r="BL132" s="1387"/>
      <c r="BM132" s="1863"/>
      <c r="BN132" s="1863"/>
      <c r="BO132" s="1387"/>
      <c r="BP132" s="1387"/>
      <c r="BQ132" s="1387"/>
      <c r="BR132" s="1387"/>
      <c r="BS132" s="1863"/>
      <c r="BT132" s="1387"/>
      <c r="BU132" s="1387"/>
      <c r="BV132" s="771"/>
      <c r="BW132" s="1387"/>
      <c r="BX132" s="1387"/>
      <c r="BY132" s="1387"/>
      <c r="BZ132" s="1387"/>
      <c r="CA132" s="1387"/>
      <c r="CB132" s="1859"/>
      <c r="CC132" s="793"/>
      <c r="CD132" s="793"/>
      <c r="CE132" s="793"/>
      <c r="CF132" s="793"/>
      <c r="CG132" s="1868">
        <v>11</v>
      </c>
    </row>
    <row s="12874" customFormat="1" customHeight="1" ht="11.549999999999999">
      <c r="A133" s="1214"/>
      <c r="B133" s="1863"/>
      <c r="C133" s="1863"/>
      <c r="D133" s="578"/>
      <c r="J133" s="4250"/>
      <c r="K133" s="4250"/>
      <c r="L133" s="4250"/>
      <c r="M133" s="4250"/>
      <c r="N133" s="4250"/>
      <c r="O133" s="4250"/>
      <c r="P133" s="10164"/>
      <c r="Q133" s="10164"/>
      <c r="R133" s="10164"/>
      <c r="S133" s="10164"/>
      <c r="T133" s="10164"/>
      <c r="U133" s="10164"/>
      <c r="V133" s="10164"/>
      <c r="W133" s="10164"/>
      <c r="X133" s="10164"/>
      <c r="Y133" s="10164"/>
      <c r="Z133" s="10164"/>
      <c r="AA133" s="10164"/>
      <c r="AB133" s="10164"/>
      <c r="AC133" s="10164"/>
      <c r="AD133" s="10164"/>
      <c r="AE133" s="10164"/>
      <c r="AF133" s="10164"/>
      <c r="AG133" s="10164"/>
      <c r="AH133" s="10164"/>
      <c r="AI133" s="10164"/>
      <c r="AJ133" s="10164"/>
      <c r="AK133" s="10164"/>
      <c r="AL133" s="10164"/>
      <c r="AM133" s="10164"/>
      <c r="AN133" s="10164"/>
      <c r="AO133" s="10164"/>
      <c r="AP133" s="10164"/>
      <c r="AQ133" s="10164"/>
      <c r="AR133" s="10164"/>
      <c r="AS133" s="10164"/>
      <c r="AT133" s="10164"/>
      <c r="AU133" s="10164"/>
      <c r="AV133" s="10164"/>
      <c r="AW133" s="10164"/>
      <c r="AX133" s="10164"/>
      <c r="AY133" s="10164"/>
      <c r="AZ133" s="10164"/>
      <c r="BA133" s="10164"/>
      <c r="BB133" s="10164"/>
      <c r="BC133" s="10164"/>
      <c r="BD133" s="10164"/>
      <c r="BE133" s="10164"/>
      <c r="BF133" s="10164"/>
      <c r="BG133" s="10164"/>
      <c r="BH133" s="10164"/>
      <c r="BI133" s="10164"/>
      <c r="BJ133" s="10164"/>
      <c r="BL133" s="1387"/>
      <c r="BM133" s="1863"/>
      <c r="BN133" s="1863"/>
      <c r="BO133" s="1387"/>
      <c r="BP133" s="1387"/>
      <c r="BQ133" s="1387"/>
      <c r="BR133" s="1387"/>
      <c r="BS133" s="1863"/>
      <c r="BT133" s="1387"/>
      <c r="BU133" s="1387"/>
      <c r="BV133" s="771"/>
      <c r="BW133" s="1387"/>
      <c r="BX133" s="1387"/>
      <c r="BY133" s="1387"/>
      <c r="BZ133" s="1387"/>
      <c r="CA133" s="1387"/>
      <c r="CB133" s="1859"/>
      <c r="CC133" s="793"/>
      <c r="CD133" s="793"/>
      <c r="CE133" s="793"/>
      <c r="CF133" s="793"/>
      <c r="CG133" s="1868">
        <v>11</v>
      </c>
    </row>
    <row s="12874" customFormat="1" customHeight="1" ht="11.549999999999999">
      <c r="A134" s="1214"/>
      <c r="B134" s="1863"/>
      <c r="C134" s="1863"/>
      <c r="D134" s="578"/>
      <c r="J134" s="4250"/>
      <c r="K134" s="4250"/>
      <c r="L134" s="4250"/>
      <c r="M134" s="4250"/>
      <c r="N134" s="4250"/>
      <c r="O134" s="4250"/>
      <c r="P134" s="10164"/>
      <c r="Q134" s="10164"/>
      <c r="R134" s="10164"/>
      <c r="S134" s="10164"/>
      <c r="T134" s="10164"/>
      <c r="U134" s="10164"/>
      <c r="V134" s="10164"/>
      <c r="W134" s="10164"/>
      <c r="X134" s="10164"/>
      <c r="Y134" s="10164"/>
      <c r="Z134" s="10164"/>
      <c r="AA134" s="10164"/>
      <c r="AB134" s="10164"/>
      <c r="AC134" s="10164"/>
      <c r="AD134" s="10164"/>
      <c r="AE134" s="10164"/>
      <c r="AF134" s="10164"/>
      <c r="AG134" s="10164"/>
      <c r="AH134" s="10164"/>
      <c r="AI134" s="10164"/>
      <c r="AJ134" s="10164"/>
      <c r="AK134" s="10164"/>
      <c r="AL134" s="10164"/>
      <c r="AM134" s="10164"/>
      <c r="AN134" s="10164"/>
      <c r="AO134" s="10164"/>
      <c r="AP134" s="10164"/>
      <c r="AQ134" s="10164"/>
      <c r="AR134" s="10164"/>
      <c r="AS134" s="10164"/>
      <c r="AT134" s="10164"/>
      <c r="AU134" s="10164"/>
      <c r="AV134" s="10164"/>
      <c r="AW134" s="10164"/>
      <c r="AX134" s="10164"/>
      <c r="AY134" s="10164"/>
      <c r="AZ134" s="10164"/>
      <c r="BA134" s="10164"/>
      <c r="BB134" s="10164"/>
      <c r="BC134" s="10164"/>
      <c r="BD134" s="10164"/>
      <c r="BE134" s="10164"/>
      <c r="BF134" s="10164"/>
      <c r="BG134" s="10164"/>
      <c r="BH134" s="10164"/>
      <c r="BI134" s="10164"/>
      <c r="BJ134" s="10164"/>
      <c r="BL134" s="1387"/>
      <c r="BM134" s="1863"/>
      <c r="BN134" s="1863"/>
      <c r="BO134" s="1387"/>
      <c r="BP134" s="1387"/>
      <c r="BQ134" s="1387"/>
      <c r="BR134" s="1387"/>
      <c r="BS134" s="1863"/>
      <c r="BT134" s="1387"/>
      <c r="BU134" s="1387"/>
      <c r="BV134" s="771"/>
      <c r="BW134" s="1387"/>
      <c r="BX134" s="1387"/>
      <c r="BY134" s="1387"/>
      <c r="BZ134" s="1387"/>
      <c r="CA134" s="1387"/>
      <c r="CB134" s="1859"/>
      <c r="CC134" s="793"/>
      <c r="CD134" s="793"/>
      <c r="CE134" s="793"/>
      <c r="CF134" s="793"/>
      <c r="CG134" s="1868">
        <v>11</v>
      </c>
    </row>
    <row s="12874" customFormat="1" customHeight="1" ht="11.549999999999999">
      <c r="A135" s="1214"/>
      <c r="B135" s="1863"/>
      <c r="C135" s="1863"/>
      <c r="D135" s="578"/>
      <c r="J135" s="4250"/>
      <c r="K135" s="4250"/>
      <c r="L135" s="4250"/>
      <c r="M135" s="4250"/>
      <c r="N135" s="4250"/>
      <c r="O135" s="4250"/>
      <c r="P135" s="10164"/>
      <c r="Q135" s="10164"/>
      <c r="R135" s="10164"/>
      <c r="S135" s="10164"/>
      <c r="T135" s="10164"/>
      <c r="U135" s="10164"/>
      <c r="V135" s="10164"/>
      <c r="W135" s="10164"/>
      <c r="X135" s="10164"/>
      <c r="Y135" s="10164"/>
      <c r="Z135" s="10164"/>
      <c r="AA135" s="10164"/>
      <c r="AB135" s="10164"/>
      <c r="AC135" s="10164"/>
      <c r="AD135" s="10164"/>
      <c r="AE135" s="10164"/>
      <c r="AF135" s="10164"/>
      <c r="AG135" s="10164"/>
      <c r="AH135" s="10164"/>
      <c r="AI135" s="10164"/>
      <c r="AJ135" s="10164"/>
      <c r="AK135" s="10164"/>
      <c r="AL135" s="10164"/>
      <c r="AM135" s="10164"/>
      <c r="AN135" s="10164"/>
      <c r="AO135" s="10164"/>
      <c r="AP135" s="10164"/>
      <c r="AQ135" s="10164"/>
      <c r="AR135" s="10164"/>
      <c r="AS135" s="10164"/>
      <c r="AT135" s="10164"/>
      <c r="AU135" s="10164"/>
      <c r="AV135" s="10164"/>
      <c r="AW135" s="10164"/>
      <c r="AX135" s="10164"/>
      <c r="AY135" s="10164"/>
      <c r="AZ135" s="10164"/>
      <c r="BA135" s="10164"/>
      <c r="BB135" s="10164"/>
      <c r="BC135" s="10164"/>
      <c r="BD135" s="10164"/>
      <c r="BE135" s="10164"/>
      <c r="BF135" s="10164"/>
      <c r="BG135" s="10164"/>
      <c r="BH135" s="10164"/>
      <c r="BI135" s="10164"/>
      <c r="BJ135" s="10164"/>
      <c r="BL135" s="1387"/>
      <c r="BM135" s="1863"/>
      <c r="BN135" s="1863"/>
      <c r="BO135" s="1387"/>
      <c r="BP135" s="1387"/>
      <c r="BQ135" s="1387"/>
      <c r="BR135" s="1387"/>
      <c r="BS135" s="1863"/>
      <c r="BT135" s="1387"/>
      <c r="BU135" s="1387"/>
      <c r="BV135" s="771"/>
      <c r="BW135" s="1387"/>
      <c r="BX135" s="1387"/>
      <c r="BY135" s="1387"/>
      <c r="BZ135" s="1387"/>
      <c r="CA135" s="1387"/>
      <c r="CB135" s="1859"/>
      <c r="CC135" s="793"/>
      <c r="CD135" s="793"/>
      <c r="CE135" s="793"/>
      <c r="CF135" s="793"/>
      <c r="CG135" s="1868">
        <v>11</v>
      </c>
    </row>
    <row s="12874" customFormat="1" customHeight="1" ht="11.549999999999999">
      <c r="A136" s="1214"/>
      <c r="B136" s="1863"/>
      <c r="C136" s="1863"/>
      <c r="D136" s="578"/>
      <c r="J136" s="4250"/>
      <c r="K136" s="4250"/>
      <c r="L136" s="4250"/>
      <c r="M136" s="4250"/>
      <c r="N136" s="4250"/>
      <c r="O136" s="4250"/>
      <c r="P136" s="10164"/>
      <c r="Q136" s="10164"/>
      <c r="R136" s="10164"/>
      <c r="S136" s="10164"/>
      <c r="T136" s="10164"/>
      <c r="U136" s="10164"/>
      <c r="V136" s="10164"/>
      <c r="W136" s="10164"/>
      <c r="X136" s="10164"/>
      <c r="Y136" s="10164"/>
      <c r="Z136" s="10164"/>
      <c r="AA136" s="10164"/>
      <c r="AB136" s="10164"/>
      <c r="AC136" s="10164"/>
      <c r="AD136" s="10164"/>
      <c r="AE136" s="10164"/>
      <c r="AF136" s="10164"/>
      <c r="AG136" s="10164"/>
      <c r="AH136" s="10164"/>
      <c r="AI136" s="10164"/>
      <c r="AJ136" s="10164"/>
      <c r="AK136" s="10164"/>
      <c r="AL136" s="10164"/>
      <c r="AM136" s="10164"/>
      <c r="AN136" s="10164"/>
      <c r="AO136" s="10164"/>
      <c r="AP136" s="10164"/>
      <c r="AQ136" s="10164"/>
      <c r="AR136" s="10164"/>
      <c r="AS136" s="10164"/>
      <c r="AT136" s="10164"/>
      <c r="AU136" s="10164"/>
      <c r="AV136" s="10164"/>
      <c r="AW136" s="10164"/>
      <c r="AX136" s="10164"/>
      <c r="AY136" s="10164"/>
      <c r="AZ136" s="10164"/>
      <c r="BA136" s="10164"/>
      <c r="BB136" s="10164"/>
      <c r="BC136" s="10164"/>
      <c r="BD136" s="10164"/>
      <c r="BE136" s="10164"/>
      <c r="BF136" s="10164"/>
      <c r="BG136" s="10164"/>
      <c r="BH136" s="10164"/>
      <c r="BI136" s="10164"/>
      <c r="BJ136" s="10164"/>
      <c r="BL136" s="1387"/>
      <c r="BM136" s="1863"/>
      <c r="BN136" s="1863"/>
      <c r="BO136" s="1387"/>
      <c r="BP136" s="1387"/>
      <c r="BQ136" s="1387"/>
      <c r="BR136" s="1387"/>
      <c r="BS136" s="1863"/>
      <c r="BT136" s="1387"/>
      <c r="BU136" s="1387"/>
      <c r="BV136" s="771"/>
      <c r="BW136" s="1387"/>
      <c r="BX136" s="1387"/>
      <c r="BY136" s="1387"/>
      <c r="BZ136" s="1387"/>
      <c r="CA136" s="1387"/>
      <c r="CB136" s="1859"/>
      <c r="CC136" s="793"/>
      <c r="CD136" s="793"/>
      <c r="CE136" s="793"/>
      <c r="CF136" s="793"/>
      <c r="CG136" s="1868">
        <v>11</v>
      </c>
    </row>
    <row s="12874" customFormat="1" customHeight="1" ht="11.549999999999999">
      <c r="A137" s="1214"/>
      <c r="B137" s="1863"/>
      <c r="C137" s="1863"/>
      <c r="D137" s="578"/>
      <c r="J137" s="4250"/>
      <c r="K137" s="4250"/>
      <c r="L137" s="4250"/>
      <c r="M137" s="4250"/>
      <c r="N137" s="4250"/>
      <c r="O137" s="4250"/>
      <c r="P137" s="10164"/>
      <c r="Q137" s="10164"/>
      <c r="R137" s="10164"/>
      <c r="S137" s="10164"/>
      <c r="T137" s="10164"/>
      <c r="U137" s="10164"/>
      <c r="V137" s="10164"/>
      <c r="W137" s="10164"/>
      <c r="X137" s="10164"/>
      <c r="Y137" s="10164"/>
      <c r="Z137" s="10164"/>
      <c r="AA137" s="10164"/>
      <c r="AB137" s="10164"/>
      <c r="AC137" s="10164"/>
      <c r="AD137" s="10164"/>
      <c r="AE137" s="10164"/>
      <c r="AF137" s="10164"/>
      <c r="AG137" s="10164"/>
      <c r="AH137" s="10164"/>
      <c r="AI137" s="10164"/>
      <c r="AJ137" s="10164"/>
      <c r="AK137" s="10164"/>
      <c r="AL137" s="10164"/>
      <c r="AM137" s="10164"/>
      <c r="AN137" s="10164"/>
      <c r="AO137" s="10164"/>
      <c r="AP137" s="10164"/>
      <c r="AQ137" s="10164"/>
      <c r="AR137" s="10164"/>
      <c r="AS137" s="10164"/>
      <c r="AT137" s="10164"/>
      <c r="AU137" s="10164"/>
      <c r="AV137" s="10164"/>
      <c r="AW137" s="10164"/>
      <c r="AX137" s="10164"/>
      <c r="AY137" s="10164"/>
      <c r="AZ137" s="10164"/>
      <c r="BA137" s="10164"/>
      <c r="BB137" s="10164"/>
      <c r="BC137" s="10164"/>
      <c r="BD137" s="10164"/>
      <c r="BE137" s="10164"/>
      <c r="BF137" s="10164"/>
      <c r="BG137" s="10164"/>
      <c r="BH137" s="10164"/>
      <c r="BI137" s="10164"/>
      <c r="BJ137" s="10164"/>
      <c r="BL137" s="1387"/>
      <c r="BM137" s="1863"/>
      <c r="BN137" s="1863"/>
      <c r="BO137" s="1387"/>
      <c r="BP137" s="1387"/>
      <c r="BQ137" s="1387"/>
      <c r="BR137" s="1387"/>
      <c r="BS137" s="1863"/>
      <c r="BT137" s="1387"/>
      <c r="BU137" s="1387"/>
      <c r="BV137" s="771"/>
      <c r="BW137" s="1387"/>
      <c r="BX137" s="1387"/>
      <c r="BY137" s="1387"/>
      <c r="BZ137" s="1387"/>
      <c r="CA137" s="1387"/>
      <c r="CB137" s="1859"/>
      <c r="CC137" s="793"/>
      <c r="CD137" s="793"/>
      <c r="CE137" s="793"/>
      <c r="CF137" s="793"/>
      <c r="CG137" s="1868">
        <v>11</v>
      </c>
    </row>
    <row s="12874" customFormat="1" customHeight="1" ht="11.549999999999999">
      <c r="A138" s="1214"/>
      <c r="B138" s="1863"/>
      <c r="C138" s="1863"/>
      <c r="D138" s="578"/>
      <c r="J138" s="4250"/>
      <c r="K138" s="4250"/>
      <c r="L138" s="4250"/>
      <c r="M138" s="4250"/>
      <c r="N138" s="4250"/>
      <c r="O138" s="4250"/>
      <c r="P138" s="10164"/>
      <c r="Q138" s="10164"/>
      <c r="R138" s="10164"/>
      <c r="S138" s="10164"/>
      <c r="T138" s="10164"/>
      <c r="U138" s="10164"/>
      <c r="V138" s="10164"/>
      <c r="W138" s="10164"/>
      <c r="X138" s="10164"/>
      <c r="Y138" s="10164"/>
      <c r="Z138" s="10164"/>
      <c r="AA138" s="10164"/>
      <c r="AB138" s="10164"/>
      <c r="AC138" s="10164"/>
      <c r="AD138" s="10164"/>
      <c r="AE138" s="10164"/>
      <c r="AF138" s="10164"/>
      <c r="AG138" s="10164"/>
      <c r="AH138" s="10164"/>
      <c r="AI138" s="10164"/>
      <c r="AJ138" s="10164"/>
      <c r="AK138" s="10164"/>
      <c r="AL138" s="10164"/>
      <c r="AM138" s="10164"/>
      <c r="AN138" s="10164"/>
      <c r="AO138" s="10164"/>
      <c r="AP138" s="10164"/>
      <c r="AQ138" s="10164"/>
      <c r="AR138" s="10164"/>
      <c r="AS138" s="10164"/>
      <c r="AT138" s="10164"/>
      <c r="AU138" s="10164"/>
      <c r="AV138" s="10164"/>
      <c r="AW138" s="10164"/>
      <c r="AX138" s="10164"/>
      <c r="AY138" s="10164"/>
      <c r="AZ138" s="10164"/>
      <c r="BA138" s="10164"/>
      <c r="BB138" s="10164"/>
      <c r="BC138" s="10164"/>
      <c r="BD138" s="10164"/>
      <c r="BE138" s="10164"/>
      <c r="BF138" s="10164"/>
      <c r="BG138" s="10164"/>
      <c r="BH138" s="10164"/>
      <c r="BI138" s="10164"/>
      <c r="BJ138" s="10164"/>
      <c r="BL138" s="1387"/>
      <c r="BM138" s="1863"/>
      <c r="BN138" s="1863"/>
      <c r="BO138" s="1387"/>
      <c r="BP138" s="1387"/>
      <c r="BQ138" s="1387"/>
      <c r="BR138" s="1387"/>
      <c r="BS138" s="1863"/>
      <c r="BT138" s="1387"/>
      <c r="BU138" s="1387"/>
      <c r="BV138" s="771"/>
      <c r="BW138" s="1387"/>
      <c r="BX138" s="1387"/>
      <c r="BY138" s="1387"/>
      <c r="BZ138" s="1387"/>
      <c r="CA138" s="1387"/>
      <c r="CB138" s="1859"/>
      <c r="CC138" s="793"/>
      <c r="CD138" s="793"/>
      <c r="CE138" s="793"/>
      <c r="CF138" s="793"/>
      <c r="CG138" s="1868">
        <v>11</v>
      </c>
    </row>
    <row s="12874" customFormat="1" customHeight="1" ht="11.549999999999999">
      <c r="A139" s="1214"/>
      <c r="B139" s="1863"/>
      <c r="C139" s="1863"/>
      <c r="D139" s="578"/>
      <c r="J139" s="4250"/>
      <c r="K139" s="4250"/>
      <c r="L139" s="4250"/>
      <c r="M139" s="4250"/>
      <c r="N139" s="4250"/>
      <c r="O139" s="4250"/>
      <c r="P139" s="10164"/>
      <c r="Q139" s="10164"/>
      <c r="R139" s="10164"/>
      <c r="S139" s="10164"/>
      <c r="T139" s="10164"/>
      <c r="U139" s="10164"/>
      <c r="V139" s="10164"/>
      <c r="W139" s="10164"/>
      <c r="X139" s="10164"/>
      <c r="Y139" s="10164"/>
      <c r="Z139" s="10164"/>
      <c r="AA139" s="10164"/>
      <c r="AB139" s="10164"/>
      <c r="AC139" s="10164"/>
      <c r="AD139" s="10164"/>
      <c r="AE139" s="10164"/>
      <c r="AF139" s="10164"/>
      <c r="AG139" s="10164"/>
      <c r="AH139" s="10164"/>
      <c r="AI139" s="10164"/>
      <c r="AJ139" s="10164"/>
      <c r="AK139" s="10164"/>
      <c r="AL139" s="10164"/>
      <c r="AM139" s="10164"/>
      <c r="AN139" s="10164"/>
      <c r="AO139" s="10164"/>
      <c r="AP139" s="10164"/>
      <c r="AQ139" s="10164"/>
      <c r="AR139" s="10164"/>
      <c r="AS139" s="10164"/>
      <c r="AT139" s="10164"/>
      <c r="AU139" s="10164"/>
      <c r="AV139" s="10164"/>
      <c r="AW139" s="10164"/>
      <c r="AX139" s="10164"/>
      <c r="AY139" s="10164"/>
      <c r="AZ139" s="10164"/>
      <c r="BA139" s="10164"/>
      <c r="BB139" s="10164"/>
      <c r="BC139" s="10164"/>
      <c r="BD139" s="10164"/>
      <c r="BE139" s="10164"/>
      <c r="BF139" s="10164"/>
      <c r="BG139" s="10164"/>
      <c r="BH139" s="10164"/>
      <c r="BI139" s="10164"/>
      <c r="BJ139" s="10164"/>
      <c r="BL139" s="1387"/>
      <c r="BM139" s="1863"/>
      <c r="BN139" s="1863"/>
      <c r="BO139" s="1387"/>
      <c r="BP139" s="1387"/>
      <c r="BQ139" s="1387"/>
      <c r="BR139" s="1387"/>
      <c r="BS139" s="1863"/>
      <c r="BT139" s="1387"/>
      <c r="BU139" s="1387"/>
      <c r="BV139" s="771"/>
      <c r="BW139" s="1387"/>
      <c r="BX139" s="1387"/>
      <c r="BY139" s="1387"/>
      <c r="BZ139" s="1387"/>
      <c r="CA139" s="1387"/>
      <c r="CB139" s="1859"/>
      <c r="CC139" s="793"/>
      <c r="CD139" s="793"/>
      <c r="CE139" s="793"/>
      <c r="CF139" s="793"/>
      <c r="CG139" s="1868">
        <v>11</v>
      </c>
    </row>
    <row s="12874" customFormat="1" customHeight="1" ht="11.549999999999999">
      <c r="A140" s="1214"/>
      <c r="B140" s="1863"/>
      <c r="C140" s="1863"/>
      <c r="D140" s="578"/>
      <c r="J140" s="4250"/>
      <c r="K140" s="4250"/>
      <c r="L140" s="4250"/>
      <c r="M140" s="4250"/>
      <c r="N140" s="4250"/>
      <c r="O140" s="4250"/>
      <c r="P140" s="10164"/>
      <c r="Q140" s="10164"/>
      <c r="R140" s="10164"/>
      <c r="S140" s="10164"/>
      <c r="T140" s="10164"/>
      <c r="U140" s="10164"/>
      <c r="V140" s="10164"/>
      <c r="W140" s="10164"/>
      <c r="X140" s="10164"/>
      <c r="Y140" s="10164"/>
      <c r="Z140" s="10164"/>
      <c r="AA140" s="10164"/>
      <c r="AB140" s="10164"/>
      <c r="AC140" s="10164"/>
      <c r="AD140" s="10164"/>
      <c r="AE140" s="10164"/>
      <c r="AF140" s="10164"/>
      <c r="AG140" s="10164"/>
      <c r="AH140" s="10164"/>
      <c r="AI140" s="10164"/>
      <c r="AJ140" s="10164"/>
      <c r="AK140" s="10164"/>
      <c r="AL140" s="10164"/>
      <c r="AM140" s="10164"/>
      <c r="AN140" s="10164"/>
      <c r="AO140" s="10164"/>
      <c r="AP140" s="10164"/>
      <c r="AQ140" s="10164"/>
      <c r="AR140" s="10164"/>
      <c r="AS140" s="10164"/>
      <c r="AT140" s="10164"/>
      <c r="AU140" s="10164"/>
      <c r="AV140" s="10164"/>
      <c r="AW140" s="10164"/>
      <c r="AX140" s="10164"/>
      <c r="AY140" s="10164"/>
      <c r="AZ140" s="10164"/>
      <c r="BA140" s="10164"/>
      <c r="BB140" s="10164"/>
      <c r="BC140" s="10164"/>
      <c r="BD140" s="10164"/>
      <c r="BE140" s="10164"/>
      <c r="BF140" s="10164"/>
      <c r="BG140" s="10164"/>
      <c r="BH140" s="10164"/>
      <c r="BI140" s="10164"/>
      <c r="BJ140" s="10164"/>
      <c r="BL140" s="1387"/>
      <c r="BM140" s="1863"/>
      <c r="BN140" s="1863"/>
      <c r="BO140" s="1387"/>
      <c r="BP140" s="1387"/>
      <c r="BQ140" s="1387"/>
      <c r="BR140" s="1387"/>
      <c r="BS140" s="1863"/>
      <c r="BT140" s="1387"/>
      <c r="BU140" s="1387"/>
      <c r="BV140" s="771"/>
      <c r="BW140" s="1387"/>
      <c r="BX140" s="1387"/>
      <c r="BY140" s="1387"/>
      <c r="BZ140" s="1387"/>
      <c r="CA140" s="1387"/>
      <c r="CB140" s="1859"/>
      <c r="CC140" s="793"/>
      <c r="CD140" s="793"/>
      <c r="CE140" s="793"/>
      <c r="CF140" s="793"/>
      <c r="CG140" s="1868">
        <v>11</v>
      </c>
    </row>
    <row s="12874" customFormat="1" customHeight="1" ht="11.549999999999999">
      <c r="A141" s="1214"/>
      <c r="B141" s="1863"/>
      <c r="C141" s="1863"/>
      <c r="D141" s="578"/>
      <c r="J141" s="4250"/>
      <c r="K141" s="4250"/>
      <c r="L141" s="4250"/>
      <c r="M141" s="4250"/>
      <c r="N141" s="4250"/>
      <c r="O141" s="4250"/>
      <c r="P141" s="10164"/>
      <c r="Q141" s="10164"/>
      <c r="R141" s="10164"/>
      <c r="S141" s="10164"/>
      <c r="T141" s="10164"/>
      <c r="U141" s="10164"/>
      <c r="V141" s="10164"/>
      <c r="W141" s="10164"/>
      <c r="X141" s="10164"/>
      <c r="Y141" s="10164"/>
      <c r="Z141" s="10164"/>
      <c r="AA141" s="10164"/>
      <c r="AB141" s="10164"/>
      <c r="AC141" s="10164"/>
      <c r="AD141" s="10164"/>
      <c r="AE141" s="10164"/>
      <c r="AF141" s="10164"/>
      <c r="AG141" s="10164"/>
      <c r="AH141" s="10164"/>
      <c r="AI141" s="10164"/>
      <c r="AJ141" s="10164"/>
      <c r="AK141" s="10164"/>
      <c r="AL141" s="10164"/>
      <c r="AM141" s="10164"/>
      <c r="AN141" s="10164"/>
      <c r="AO141" s="10164"/>
      <c r="AP141" s="10164"/>
      <c r="AQ141" s="10164"/>
      <c r="AR141" s="10164"/>
      <c r="AS141" s="10164"/>
      <c r="AT141" s="10164"/>
      <c r="AU141" s="10164"/>
      <c r="AV141" s="10164"/>
      <c r="AW141" s="10164"/>
      <c r="AX141" s="10164"/>
      <c r="AY141" s="10164"/>
      <c r="AZ141" s="10164"/>
      <c r="BA141" s="10164"/>
      <c r="BB141" s="10164"/>
      <c r="BC141" s="10164"/>
      <c r="BD141" s="10164"/>
      <c r="BE141" s="10164"/>
      <c r="BF141" s="10164"/>
      <c r="BG141" s="10164"/>
      <c r="BH141" s="10164"/>
      <c r="BI141" s="10164"/>
      <c r="BJ141" s="10164"/>
      <c r="BL141" s="1387"/>
      <c r="BM141" s="1863"/>
      <c r="BN141" s="1863"/>
      <c r="BO141" s="1387"/>
      <c r="BP141" s="1387"/>
      <c r="BQ141" s="1387"/>
      <c r="BR141" s="1387"/>
      <c r="BS141" s="1863"/>
      <c r="BT141" s="1387"/>
      <c r="BU141" s="1387"/>
      <c r="BV141" s="771"/>
      <c r="BW141" s="1387"/>
      <c r="BX141" s="1387"/>
      <c r="BY141" s="1387"/>
      <c r="BZ141" s="1387"/>
      <c r="CA141" s="1387"/>
      <c r="CB141" s="1859"/>
      <c r="CC141" s="793"/>
      <c r="CD141" s="793"/>
      <c r="CE141" s="793"/>
      <c r="CF141" s="793"/>
      <c r="CG141" s="1868">
        <v>11</v>
      </c>
    </row>
    <row s="12874" customFormat="1" customHeight="1" ht="11.549999999999999">
      <c r="A142" s="1214"/>
      <c r="B142" s="1863"/>
      <c r="C142" s="1863"/>
      <c r="D142" s="578"/>
      <c r="J142" s="4250"/>
      <c r="K142" s="4250"/>
      <c r="L142" s="4250"/>
      <c r="M142" s="4250"/>
      <c r="N142" s="4250"/>
      <c r="O142" s="4250"/>
      <c r="P142" s="10164"/>
      <c r="Q142" s="10164"/>
      <c r="R142" s="10164"/>
      <c r="S142" s="10164"/>
      <c r="T142" s="10164"/>
      <c r="U142" s="10164"/>
      <c r="V142" s="10164"/>
      <c r="W142" s="10164"/>
      <c r="X142" s="10164"/>
      <c r="Y142" s="10164"/>
      <c r="Z142" s="10164"/>
      <c r="AA142" s="10164"/>
      <c r="AB142" s="10164"/>
      <c r="AC142" s="10164"/>
      <c r="AD142" s="10164"/>
      <c r="AE142" s="10164"/>
      <c r="AF142" s="10164"/>
      <c r="AG142" s="10164"/>
      <c r="AH142" s="10164"/>
      <c r="AI142" s="10164"/>
      <c r="AJ142" s="10164"/>
      <c r="AK142" s="10164"/>
      <c r="AL142" s="10164"/>
      <c r="AM142" s="10164"/>
      <c r="AN142" s="10164"/>
      <c r="AO142" s="10164"/>
      <c r="AP142" s="10164"/>
      <c r="AQ142" s="10164"/>
      <c r="AR142" s="10164"/>
      <c r="AS142" s="10164"/>
      <c r="AT142" s="10164"/>
      <c r="AU142" s="10164"/>
      <c r="AV142" s="10164"/>
      <c r="AW142" s="10164"/>
      <c r="AX142" s="10164"/>
      <c r="AY142" s="10164"/>
      <c r="AZ142" s="10164"/>
      <c r="BA142" s="10164"/>
      <c r="BB142" s="10164"/>
      <c r="BC142" s="10164"/>
      <c r="BD142" s="10164"/>
      <c r="BE142" s="10164"/>
      <c r="BF142" s="10164"/>
      <c r="BG142" s="10164"/>
      <c r="BH142" s="10164"/>
      <c r="BI142" s="10164"/>
      <c r="BJ142" s="10164"/>
      <c r="BL142" s="1387"/>
      <c r="BM142" s="1863"/>
      <c r="BN142" s="1863"/>
      <c r="BO142" s="1387"/>
      <c r="BP142" s="1387"/>
      <c r="BQ142" s="1387"/>
      <c r="BR142" s="1387"/>
      <c r="BS142" s="1863"/>
      <c r="BT142" s="1387"/>
      <c r="BU142" s="1387"/>
      <c r="BV142" s="771"/>
      <c r="BW142" s="1387"/>
      <c r="BX142" s="1387"/>
      <c r="BY142" s="1387"/>
      <c r="BZ142" s="1387"/>
      <c r="CA142" s="1387"/>
      <c r="CB142" s="1859"/>
      <c r="CC142" s="793"/>
      <c r="CD142" s="793"/>
      <c r="CE142" s="793"/>
      <c r="CF142" s="793"/>
      <c r="CG142" s="1868">
        <v>11</v>
      </c>
    </row>
    <row s="12874" customFormat="1" customHeight="1" ht="11.549999999999999">
      <c r="A143" s="1214"/>
      <c r="B143" s="1863"/>
      <c r="C143" s="1863"/>
      <c r="D143" s="578"/>
      <c r="J143" s="4250"/>
      <c r="K143" s="4250"/>
      <c r="L143" s="4250"/>
      <c r="M143" s="4250"/>
      <c r="N143" s="4250"/>
      <c r="O143" s="4250"/>
      <c r="P143" s="10164"/>
      <c r="Q143" s="10164"/>
      <c r="R143" s="10164"/>
      <c r="S143" s="10164"/>
      <c r="T143" s="10164"/>
      <c r="U143" s="10164"/>
      <c r="V143" s="10164"/>
      <c r="W143" s="10164"/>
      <c r="X143" s="10164"/>
      <c r="Y143" s="10164"/>
      <c r="Z143" s="10164"/>
      <c r="AA143" s="10164"/>
      <c r="AB143" s="10164"/>
      <c r="AC143" s="10164"/>
      <c r="AD143" s="10164"/>
      <c r="AE143" s="10164"/>
      <c r="AF143" s="10164"/>
      <c r="AG143" s="10164"/>
      <c r="AH143" s="10164"/>
      <c r="AI143" s="10164"/>
      <c r="AJ143" s="10164"/>
      <c r="AK143" s="10164"/>
      <c r="AL143" s="10164"/>
      <c r="AM143" s="10164"/>
      <c r="AN143" s="10164"/>
      <c r="AO143" s="10164"/>
      <c r="AP143" s="10164"/>
      <c r="AQ143" s="10164"/>
      <c r="AR143" s="10164"/>
      <c r="AS143" s="10164"/>
      <c r="AT143" s="10164"/>
      <c r="AU143" s="10164"/>
      <c r="AV143" s="10164"/>
      <c r="AW143" s="10164"/>
      <c r="AX143" s="10164"/>
      <c r="AY143" s="10164"/>
      <c r="AZ143" s="10164"/>
      <c r="BA143" s="10164"/>
      <c r="BB143" s="10164"/>
      <c r="BC143" s="10164"/>
      <c r="BD143" s="10164"/>
      <c r="BE143" s="10164"/>
      <c r="BF143" s="10164"/>
      <c r="BG143" s="10164"/>
      <c r="BH143" s="10164"/>
      <c r="BI143" s="10164"/>
      <c r="BJ143" s="10164"/>
      <c r="BL143" s="1387"/>
      <c r="BM143" s="1863"/>
      <c r="BN143" s="1863"/>
      <c r="BO143" s="1387"/>
      <c r="BP143" s="1387"/>
      <c r="BQ143" s="1387"/>
      <c r="BR143" s="1387"/>
      <c r="BS143" s="1863"/>
      <c r="BT143" s="1387"/>
      <c r="BU143" s="1387"/>
      <c r="BV143" s="771"/>
      <c r="BW143" s="1387"/>
      <c r="BX143" s="1387"/>
      <c r="BY143" s="1387"/>
      <c r="BZ143" s="1387"/>
      <c r="CA143" s="1387"/>
      <c r="CB143" s="1859"/>
      <c r="CC143" s="793"/>
      <c r="CD143" s="793"/>
      <c r="CE143" s="793"/>
      <c r="CF143" s="793"/>
      <c r="CG143" s="1868">
        <v>11</v>
      </c>
    </row>
    <row s="12874" customFormat="1" customHeight="1" ht="11.549999999999999">
      <c r="A144" s="1214"/>
      <c r="B144" s="1863"/>
      <c r="C144" s="1863"/>
      <c r="D144" s="578"/>
      <c r="J144" s="4250"/>
      <c r="K144" s="4250"/>
      <c r="L144" s="4250"/>
      <c r="M144" s="4250"/>
      <c r="N144" s="4250"/>
      <c r="O144" s="4250"/>
      <c r="P144" s="10164"/>
      <c r="Q144" s="10164"/>
      <c r="R144" s="10164"/>
      <c r="S144" s="10164"/>
      <c r="T144" s="10164"/>
      <c r="U144" s="10164"/>
      <c r="V144" s="10164"/>
      <c r="W144" s="10164"/>
      <c r="X144" s="10164"/>
      <c r="Y144" s="10164"/>
      <c r="Z144" s="10164"/>
      <c r="AA144" s="10164"/>
      <c r="AB144" s="10164"/>
      <c r="AC144" s="10164"/>
      <c r="AD144" s="10164"/>
      <c r="AE144" s="10164"/>
      <c r="AF144" s="10164"/>
      <c r="AG144" s="10164"/>
      <c r="AH144" s="10164"/>
      <c r="AI144" s="10164"/>
      <c r="AJ144" s="10164"/>
      <c r="AK144" s="10164"/>
      <c r="AL144" s="10164"/>
      <c r="AM144" s="10164"/>
      <c r="AN144" s="10164"/>
      <c r="AO144" s="10164"/>
      <c r="AP144" s="10164"/>
      <c r="AQ144" s="10164"/>
      <c r="AR144" s="10164"/>
      <c r="AS144" s="10164"/>
      <c r="AT144" s="10164"/>
      <c r="AU144" s="10164"/>
      <c r="AV144" s="10164"/>
      <c r="AW144" s="10164"/>
      <c r="AX144" s="10164"/>
      <c r="AY144" s="10164"/>
      <c r="AZ144" s="10164"/>
      <c r="BA144" s="10164"/>
      <c r="BB144" s="10164"/>
      <c r="BC144" s="10164"/>
      <c r="BD144" s="10164"/>
      <c r="BE144" s="10164"/>
      <c r="BF144" s="10164"/>
      <c r="BG144" s="10164"/>
      <c r="BH144" s="10164"/>
      <c r="BI144" s="10164"/>
      <c r="BJ144" s="10164"/>
      <c r="BL144" s="1387"/>
      <c r="BM144" s="1863"/>
      <c r="BN144" s="1863"/>
      <c r="BO144" s="1387"/>
      <c r="BP144" s="1387"/>
      <c r="BQ144" s="1387"/>
      <c r="BR144" s="1387"/>
      <c r="BS144" s="1863"/>
      <c r="BT144" s="1387"/>
      <c r="BU144" s="1387"/>
      <c r="BV144" s="771"/>
      <c r="BW144" s="1387"/>
      <c r="BX144" s="1387"/>
      <c r="BY144" s="1387"/>
      <c r="BZ144" s="1387"/>
      <c r="CA144" s="1387"/>
      <c r="CB144" s="1859"/>
      <c r="CC144" s="793"/>
      <c r="CD144" s="793"/>
      <c r="CE144" s="793"/>
      <c r="CF144" s="793"/>
      <c r="CG144" s="1868">
        <v>11</v>
      </c>
    </row>
    <row s="12874" customFormat="1" customHeight="1" ht="11.549999999999999">
      <c r="A145" s="1214"/>
      <c r="B145" s="1863"/>
      <c r="C145" s="1863"/>
      <c r="D145" s="578"/>
      <c r="J145" s="4250"/>
      <c r="K145" s="4250"/>
      <c r="L145" s="4250"/>
      <c r="M145" s="4250"/>
      <c r="N145" s="4250"/>
      <c r="O145" s="4250"/>
      <c r="P145" s="10164"/>
      <c r="Q145" s="10164"/>
      <c r="R145" s="10164"/>
      <c r="S145" s="10164"/>
      <c r="T145" s="10164"/>
      <c r="U145" s="10164"/>
      <c r="V145" s="10164"/>
      <c r="W145" s="10164"/>
      <c r="X145" s="10164"/>
      <c r="Y145" s="10164"/>
      <c r="Z145" s="10164"/>
      <c r="AA145" s="10164"/>
      <c r="AB145" s="10164"/>
      <c r="AC145" s="10164"/>
      <c r="AD145" s="10164"/>
      <c r="AE145" s="10164"/>
      <c r="AF145" s="10164"/>
      <c r="AG145" s="10164"/>
      <c r="AH145" s="10164"/>
      <c r="AI145" s="10164"/>
      <c r="AJ145" s="10164"/>
      <c r="AK145" s="10164"/>
      <c r="AL145" s="10164"/>
      <c r="AM145" s="10164"/>
      <c r="AN145" s="10164"/>
      <c r="AO145" s="10164"/>
      <c r="AP145" s="10164"/>
      <c r="AQ145" s="10164"/>
      <c r="AR145" s="10164"/>
      <c r="AS145" s="10164"/>
      <c r="AT145" s="10164"/>
      <c r="AU145" s="10164"/>
      <c r="AV145" s="10164"/>
      <c r="AW145" s="10164"/>
      <c r="AX145" s="10164"/>
      <c r="AY145" s="10164"/>
      <c r="AZ145" s="10164"/>
      <c r="BA145" s="10164"/>
      <c r="BB145" s="10164"/>
      <c r="BC145" s="10164"/>
      <c r="BD145" s="10164"/>
      <c r="BE145" s="10164"/>
      <c r="BF145" s="10164"/>
      <c r="BG145" s="10164"/>
      <c r="BH145" s="10164"/>
      <c r="BI145" s="10164"/>
      <c r="BJ145" s="10164"/>
      <c r="BL145" s="1387"/>
      <c r="BM145" s="1863"/>
      <c r="BN145" s="1863"/>
      <c r="BO145" s="1387"/>
      <c r="BP145" s="1387"/>
      <c r="BQ145" s="1387"/>
      <c r="BR145" s="1387"/>
      <c r="BS145" s="1863"/>
      <c r="BT145" s="1387"/>
      <c r="BU145" s="1387"/>
      <c r="BV145" s="771"/>
      <c r="BW145" s="1387"/>
      <c r="BX145" s="1387"/>
      <c r="BY145" s="1387"/>
      <c r="BZ145" s="1387"/>
      <c r="CA145" s="1387"/>
      <c r="CB145" s="1859"/>
      <c r="CC145" s="793"/>
      <c r="CD145" s="793"/>
      <c r="CE145" s="793"/>
      <c r="CF145" s="793"/>
      <c r="CG145" s="1868">
        <v>11</v>
      </c>
    </row>
    <row s="12874" customFormat="1" customHeight="1" ht="11.549999999999999">
      <c r="A146" s="1214"/>
      <c r="B146" s="1863"/>
      <c r="C146" s="1863"/>
      <c r="D146" s="578"/>
      <c r="J146" s="4250"/>
      <c r="K146" s="4250"/>
      <c r="L146" s="4250"/>
      <c r="M146" s="4250"/>
      <c r="N146" s="4250"/>
      <c r="O146" s="4250"/>
      <c r="P146" s="10164"/>
      <c r="Q146" s="10164"/>
      <c r="R146" s="10164"/>
      <c r="S146" s="10164"/>
      <c r="T146" s="10164"/>
      <c r="U146" s="10164"/>
      <c r="V146" s="10164"/>
      <c r="W146" s="10164"/>
      <c r="X146" s="10164"/>
      <c r="Y146" s="10164"/>
      <c r="Z146" s="10164"/>
      <c r="AA146" s="10164"/>
      <c r="AB146" s="10164"/>
      <c r="AC146" s="10164"/>
      <c r="AD146" s="10164"/>
      <c r="AE146" s="10164"/>
      <c r="AF146" s="10164"/>
      <c r="AG146" s="10164"/>
      <c r="AH146" s="10164"/>
      <c r="AI146" s="10164"/>
      <c r="AJ146" s="10164"/>
      <c r="AK146" s="10164"/>
      <c r="AL146" s="10164"/>
      <c r="AM146" s="10164"/>
      <c r="AN146" s="10164"/>
      <c r="AO146" s="10164"/>
      <c r="AP146" s="10164"/>
      <c r="AQ146" s="10164"/>
      <c r="AR146" s="10164"/>
      <c r="AS146" s="10164"/>
      <c r="AT146" s="10164"/>
      <c r="AU146" s="10164"/>
      <c r="AV146" s="10164"/>
      <c r="AW146" s="10164"/>
      <c r="AX146" s="10164"/>
      <c r="AY146" s="10164"/>
      <c r="AZ146" s="10164"/>
      <c r="BA146" s="10164"/>
      <c r="BB146" s="10164"/>
      <c r="BC146" s="10164"/>
      <c r="BD146" s="10164"/>
      <c r="BE146" s="10164"/>
      <c r="BF146" s="10164"/>
      <c r="BG146" s="10164"/>
      <c r="BH146" s="10164"/>
      <c r="BI146" s="10164"/>
      <c r="BJ146" s="10164"/>
      <c r="BL146" s="1387"/>
      <c r="BM146" s="1863"/>
      <c r="BN146" s="1863"/>
      <c r="BO146" s="1387"/>
      <c r="BP146" s="1387"/>
      <c r="BQ146" s="1387"/>
      <c r="BR146" s="1387"/>
      <c r="BS146" s="1863"/>
      <c r="BT146" s="1387"/>
      <c r="BU146" s="1387"/>
      <c r="BV146" s="771"/>
      <c r="BW146" s="1387"/>
      <c r="BX146" s="1387"/>
      <c r="BY146" s="1387"/>
      <c r="BZ146" s="1387"/>
      <c r="CA146" s="1387"/>
      <c r="CB146" s="1859"/>
      <c r="CC146" s="793"/>
      <c r="CD146" s="793"/>
      <c r="CE146" s="793"/>
      <c r="CF146" s="793"/>
      <c r="CG146" s="1868">
        <v>11</v>
      </c>
    </row>
    <row s="12874" customFormat="1" customHeight="1" ht="11.549999999999999">
      <c r="A147" s="1214"/>
      <c r="B147" s="1863"/>
      <c r="C147" s="1863"/>
      <c r="D147" s="578"/>
      <c r="J147" s="4250"/>
      <c r="K147" s="4250"/>
      <c r="L147" s="4250"/>
      <c r="M147" s="4250"/>
      <c r="N147" s="4250"/>
      <c r="O147" s="4250"/>
      <c r="P147" s="10164"/>
      <c r="Q147" s="10164"/>
      <c r="R147" s="10164"/>
      <c r="S147" s="10164"/>
      <c r="T147" s="10164"/>
      <c r="U147" s="10164"/>
      <c r="V147" s="10164"/>
      <c r="W147" s="10164"/>
      <c r="X147" s="10164"/>
      <c r="Y147" s="10164"/>
      <c r="Z147" s="10164"/>
      <c r="AA147" s="10164"/>
      <c r="AB147" s="10164"/>
      <c r="AC147" s="10164"/>
      <c r="AD147" s="10164"/>
      <c r="AE147" s="10164"/>
      <c r="AF147" s="10164"/>
      <c r="AG147" s="10164"/>
      <c r="AH147" s="10164"/>
      <c r="AI147" s="10164"/>
      <c r="AJ147" s="10164"/>
      <c r="AK147" s="10164"/>
      <c r="AL147" s="10164"/>
      <c r="AM147" s="10164"/>
      <c r="AN147" s="10164"/>
      <c r="AO147" s="10164"/>
      <c r="AP147" s="10164"/>
      <c r="AQ147" s="10164"/>
      <c r="AR147" s="10164"/>
      <c r="AS147" s="10164"/>
      <c r="AT147" s="10164"/>
      <c r="AU147" s="10164"/>
      <c r="AV147" s="10164"/>
      <c r="AW147" s="10164"/>
      <c r="AX147" s="10164"/>
      <c r="AY147" s="10164"/>
      <c r="AZ147" s="10164"/>
      <c r="BA147" s="10164"/>
      <c r="BB147" s="10164"/>
      <c r="BC147" s="10164"/>
      <c r="BD147" s="10164"/>
      <c r="BE147" s="10164"/>
      <c r="BF147" s="10164"/>
      <c r="BG147" s="10164"/>
      <c r="BH147" s="10164"/>
      <c r="BI147" s="10164"/>
      <c r="BJ147" s="10164"/>
      <c r="BL147" s="1387"/>
      <c r="BM147" s="1863"/>
      <c r="BN147" s="1863"/>
      <c r="BO147" s="1387"/>
      <c r="BP147" s="1387"/>
      <c r="BQ147" s="1387"/>
      <c r="BR147" s="1387"/>
      <c r="BS147" s="1863"/>
      <c r="BT147" s="1387"/>
      <c r="BU147" s="1387"/>
      <c r="BV147" s="771"/>
      <c r="BW147" s="1387"/>
      <c r="BX147" s="1387"/>
      <c r="BY147" s="1387"/>
      <c r="BZ147" s="1387"/>
      <c r="CA147" s="1387"/>
      <c r="CB147" s="1859"/>
      <c r="CC147" s="793"/>
      <c r="CD147" s="793"/>
      <c r="CE147" s="793"/>
      <c r="CF147" s="793"/>
      <c r="CG147" s="1868">
        <v>11</v>
      </c>
    </row>
    <row s="12874" customFormat="1" customHeight="1" ht="11.549999999999999">
      <c r="A148" s="1214"/>
      <c r="B148" s="1863"/>
      <c r="C148" s="1863"/>
      <c r="D148" s="578"/>
      <c r="J148" s="4250"/>
      <c r="K148" s="4250"/>
      <c r="L148" s="4250"/>
      <c r="M148" s="4250"/>
      <c r="N148" s="4250"/>
      <c r="O148" s="4250"/>
      <c r="P148" s="10164"/>
      <c r="Q148" s="10164"/>
      <c r="R148" s="10164"/>
      <c r="S148" s="10164"/>
      <c r="T148" s="10164"/>
      <c r="U148" s="10164"/>
      <c r="V148" s="10164"/>
      <c r="W148" s="10164"/>
      <c r="X148" s="10164"/>
      <c r="Y148" s="10164"/>
      <c r="Z148" s="10164"/>
      <c r="AA148" s="10164"/>
      <c r="AB148" s="10164"/>
      <c r="AC148" s="10164"/>
      <c r="AD148" s="10164"/>
      <c r="AE148" s="10164"/>
      <c r="AF148" s="10164"/>
      <c r="AG148" s="10164"/>
      <c r="AH148" s="10164"/>
      <c r="AI148" s="10164"/>
      <c r="AJ148" s="10164"/>
      <c r="AK148" s="10164"/>
      <c r="AL148" s="10164"/>
      <c r="AM148" s="10164"/>
      <c r="AN148" s="10164"/>
      <c r="AO148" s="10164"/>
      <c r="AP148" s="10164"/>
      <c r="AQ148" s="10164"/>
      <c r="AR148" s="10164"/>
      <c r="AS148" s="10164"/>
      <c r="AT148" s="10164"/>
      <c r="AU148" s="10164"/>
      <c r="AV148" s="10164"/>
      <c r="AW148" s="10164"/>
      <c r="AX148" s="10164"/>
      <c r="AY148" s="10164"/>
      <c r="AZ148" s="10164"/>
      <c r="BA148" s="10164"/>
      <c r="BB148" s="10164"/>
      <c r="BC148" s="10164"/>
      <c r="BD148" s="10164"/>
      <c r="BE148" s="10164"/>
      <c r="BF148" s="10164"/>
      <c r="BG148" s="10164"/>
      <c r="BH148" s="10164"/>
      <c r="BI148" s="10164"/>
      <c r="BJ148" s="10164"/>
      <c r="BL148" s="1387"/>
      <c r="BM148" s="1863"/>
      <c r="BN148" s="1863"/>
      <c r="BO148" s="1387"/>
      <c r="BP148" s="1387"/>
      <c r="BQ148" s="1387"/>
      <c r="BR148" s="1387"/>
      <c r="BS148" s="1863"/>
      <c r="BT148" s="1387"/>
      <c r="BU148" s="1387"/>
      <c r="BV148" s="771"/>
      <c r="BW148" s="1387"/>
      <c r="BX148" s="1387"/>
      <c r="BY148" s="1387"/>
      <c r="BZ148" s="1387"/>
      <c r="CA148" s="1387"/>
      <c r="CB148" s="1859"/>
      <c r="CC148" s="793"/>
      <c r="CD148" s="793"/>
      <c r="CE148" s="793"/>
      <c r="CF148" s="793"/>
      <c r="CG148" s="1868">
        <v>11</v>
      </c>
    </row>
    <row s="12874" customFormat="1" customHeight="1" ht="11.549999999999999">
      <c r="A149" s="1214"/>
      <c r="B149" s="1863"/>
      <c r="C149" s="1863"/>
      <c r="D149" s="578"/>
      <c r="J149" s="4250"/>
      <c r="K149" s="4250"/>
      <c r="L149" s="4250"/>
      <c r="M149" s="4250"/>
      <c r="N149" s="4250"/>
      <c r="O149" s="4250"/>
      <c r="P149" s="10164"/>
      <c r="Q149" s="10164"/>
      <c r="R149" s="10164"/>
      <c r="S149" s="10164"/>
      <c r="T149" s="10164"/>
      <c r="U149" s="10164"/>
      <c r="V149" s="10164"/>
      <c r="W149" s="10164"/>
      <c r="X149" s="10164"/>
      <c r="Y149" s="10164"/>
      <c r="Z149" s="10164"/>
      <c r="AA149" s="10164"/>
      <c r="AB149" s="10164"/>
      <c r="AC149" s="10164"/>
      <c r="AD149" s="10164"/>
      <c r="AE149" s="10164"/>
      <c r="AF149" s="10164"/>
      <c r="AG149" s="10164"/>
      <c r="AH149" s="10164"/>
      <c r="AI149" s="10164"/>
      <c r="AJ149" s="10164"/>
      <c r="AK149" s="10164"/>
      <c r="AL149" s="10164"/>
      <c r="AM149" s="10164"/>
      <c r="AN149" s="10164"/>
      <c r="AO149" s="10164"/>
      <c r="AP149" s="10164"/>
      <c r="AQ149" s="10164"/>
      <c r="AR149" s="10164"/>
      <c r="AS149" s="10164"/>
      <c r="AT149" s="10164"/>
      <c r="AU149" s="10164"/>
      <c r="AV149" s="10164"/>
      <c r="AW149" s="10164"/>
      <c r="AX149" s="10164"/>
      <c r="AY149" s="10164"/>
      <c r="AZ149" s="10164"/>
      <c r="BA149" s="10164"/>
      <c r="BB149" s="10164"/>
      <c r="BC149" s="10164"/>
      <c r="BD149" s="10164"/>
      <c r="BE149" s="10164"/>
      <c r="BF149" s="10164"/>
      <c r="BG149" s="10164"/>
      <c r="BH149" s="10164"/>
      <c r="BI149" s="10164"/>
      <c r="BJ149" s="10164"/>
      <c r="BL149" s="1387"/>
      <c r="BM149" s="1863"/>
      <c r="BN149" s="1863"/>
      <c r="BO149" s="1387"/>
      <c r="BP149" s="1387"/>
      <c r="BQ149" s="1387"/>
      <c r="BR149" s="1387"/>
      <c r="BS149" s="1863"/>
      <c r="BT149" s="1387"/>
      <c r="BU149" s="1387"/>
      <c r="BV149" s="771"/>
      <c r="BW149" s="1387"/>
      <c r="BX149" s="1387"/>
      <c r="BY149" s="1387"/>
      <c r="BZ149" s="1387"/>
      <c r="CA149" s="1387"/>
      <c r="CB149" s="1859"/>
      <c r="CC149" s="793"/>
      <c r="CD149" s="793"/>
      <c r="CE149" s="793"/>
      <c r="CF149" s="793"/>
      <c r="CG149" s="1868">
        <v>11</v>
      </c>
    </row>
    <row s="12874" customFormat="1" customHeight="1" ht="11.549999999999999">
      <c r="A150" s="1214"/>
      <c r="B150" s="1863"/>
      <c r="C150" s="1863"/>
      <c r="D150" s="578"/>
      <c r="J150" s="4250"/>
      <c r="K150" s="4250"/>
      <c r="L150" s="4250"/>
      <c r="M150" s="4250"/>
      <c r="N150" s="4250"/>
      <c r="O150" s="4250"/>
      <c r="P150" s="10164"/>
      <c r="Q150" s="10164"/>
      <c r="R150" s="10164"/>
      <c r="S150" s="10164"/>
      <c r="T150" s="10164"/>
      <c r="U150" s="10164"/>
      <c r="V150" s="10164"/>
      <c r="W150" s="10164"/>
      <c r="X150" s="10164"/>
      <c r="Y150" s="10164"/>
      <c r="Z150" s="10164"/>
      <c r="AA150" s="10164"/>
      <c r="AB150" s="10164"/>
      <c r="AC150" s="10164"/>
      <c r="AD150" s="10164"/>
      <c r="AE150" s="10164"/>
      <c r="AF150" s="10164"/>
      <c r="AG150" s="10164"/>
      <c r="AH150" s="10164"/>
      <c r="AI150" s="10164"/>
      <c r="AJ150" s="10164"/>
      <c r="AK150" s="10164"/>
      <c r="AL150" s="10164"/>
      <c r="AM150" s="10164"/>
      <c r="AN150" s="10164"/>
      <c r="AO150" s="10164"/>
      <c r="AP150" s="10164"/>
      <c r="AQ150" s="10164"/>
      <c r="AR150" s="10164"/>
      <c r="AS150" s="10164"/>
      <c r="AT150" s="10164"/>
      <c r="AU150" s="10164"/>
      <c r="AV150" s="10164"/>
      <c r="AW150" s="10164"/>
      <c r="AX150" s="10164"/>
      <c r="AY150" s="10164"/>
      <c r="AZ150" s="10164"/>
      <c r="BA150" s="10164"/>
      <c r="BB150" s="10164"/>
      <c r="BC150" s="10164"/>
      <c r="BD150" s="10164"/>
      <c r="BE150" s="10164"/>
      <c r="BF150" s="10164"/>
      <c r="BG150" s="10164"/>
      <c r="BH150" s="10164"/>
      <c r="BI150" s="10164"/>
      <c r="BJ150" s="10164"/>
      <c r="BL150" s="1387"/>
      <c r="BM150" s="1863"/>
      <c r="BN150" s="1863"/>
      <c r="BO150" s="1387"/>
      <c r="BP150" s="1387"/>
      <c r="BQ150" s="1387"/>
      <c r="BR150" s="1387"/>
      <c r="BS150" s="1863"/>
      <c r="BT150" s="1387"/>
      <c r="BU150" s="1387"/>
      <c r="BV150" s="771"/>
      <c r="BW150" s="1387"/>
      <c r="BX150" s="1387"/>
      <c r="BY150" s="1387"/>
      <c r="BZ150" s="1387"/>
      <c r="CA150" s="1387"/>
      <c r="CB150" s="1859"/>
      <c r="CC150" s="793"/>
      <c r="CD150" s="793"/>
      <c r="CE150" s="793"/>
      <c r="CF150" s="793"/>
      <c r="CG150" s="1868">
        <v>11</v>
      </c>
    </row>
    <row s="12874" customFormat="1" customHeight="1" ht="11.549999999999999">
      <c r="A151" s="1214"/>
      <c r="B151" s="1863"/>
      <c r="C151" s="1863"/>
      <c r="D151" s="578"/>
      <c r="J151" s="4250"/>
      <c r="K151" s="4250"/>
      <c r="L151" s="4250"/>
      <c r="M151" s="4250"/>
      <c r="N151" s="4250"/>
      <c r="O151" s="4250"/>
      <c r="P151" s="10164"/>
      <c r="Q151" s="10164"/>
      <c r="R151" s="10164"/>
      <c r="S151" s="10164"/>
      <c r="T151" s="10164"/>
      <c r="U151" s="10164"/>
      <c r="V151" s="10164"/>
      <c r="W151" s="10164"/>
      <c r="X151" s="10164"/>
      <c r="Y151" s="10164"/>
      <c r="Z151" s="10164"/>
      <c r="AA151" s="10164"/>
      <c r="AB151" s="10164"/>
      <c r="AC151" s="10164"/>
      <c r="AD151" s="10164"/>
      <c r="AE151" s="10164"/>
      <c r="AF151" s="10164"/>
      <c r="AG151" s="10164"/>
      <c r="AH151" s="10164"/>
      <c r="AI151" s="10164"/>
      <c r="AJ151" s="10164"/>
      <c r="AK151" s="10164"/>
      <c r="AL151" s="10164"/>
      <c r="AM151" s="10164"/>
      <c r="AN151" s="10164"/>
      <c r="AO151" s="10164"/>
      <c r="AP151" s="10164"/>
      <c r="AQ151" s="10164"/>
      <c r="AR151" s="10164"/>
      <c r="AS151" s="10164"/>
      <c r="AT151" s="10164"/>
      <c r="AU151" s="10164"/>
      <c r="AV151" s="10164"/>
      <c r="AW151" s="10164"/>
      <c r="AX151" s="10164"/>
      <c r="AY151" s="10164"/>
      <c r="AZ151" s="10164"/>
      <c r="BA151" s="10164"/>
      <c r="BB151" s="10164"/>
      <c r="BC151" s="10164"/>
      <c r="BD151" s="10164"/>
      <c r="BE151" s="10164"/>
      <c r="BF151" s="10164"/>
      <c r="BG151" s="10164"/>
      <c r="BH151" s="10164"/>
      <c r="BI151" s="10164"/>
      <c r="BJ151" s="10164"/>
      <c r="BL151" s="1387"/>
      <c r="BM151" s="1863"/>
      <c r="BN151" s="1863"/>
      <c r="BO151" s="1387"/>
      <c r="BP151" s="1387"/>
      <c r="BQ151" s="1387"/>
      <c r="BR151" s="1387"/>
      <c r="BS151" s="1863"/>
      <c r="BT151" s="1387"/>
      <c r="BU151" s="1387"/>
      <c r="BV151" s="771"/>
      <c r="BW151" s="1387"/>
      <c r="BX151" s="1387"/>
      <c r="BY151" s="1387"/>
      <c r="BZ151" s="1387"/>
      <c r="CA151" s="1387"/>
      <c r="CB151" s="1859"/>
      <c r="CC151" s="793"/>
      <c r="CD151" s="793"/>
      <c r="CE151" s="793"/>
      <c r="CF151" s="793"/>
      <c r="CG151" s="1868">
        <v>11</v>
      </c>
    </row>
    <row s="12874" customFormat="1" customHeight="1" ht="11.549999999999999">
      <c r="A152" s="1214"/>
      <c r="B152" s="1863"/>
      <c r="C152" s="1863"/>
      <c r="D152" s="578"/>
      <c r="J152" s="4250"/>
      <c r="K152" s="4250"/>
      <c r="L152" s="4250"/>
      <c r="M152" s="4250"/>
      <c r="N152" s="4250"/>
      <c r="O152" s="4250"/>
      <c r="P152" s="10164"/>
      <c r="Q152" s="10164"/>
      <c r="R152" s="10164"/>
      <c r="S152" s="10164"/>
      <c r="T152" s="10164"/>
      <c r="U152" s="10164"/>
      <c r="V152" s="10164"/>
      <c r="W152" s="10164"/>
      <c r="X152" s="10164"/>
      <c r="Y152" s="10164"/>
      <c r="Z152" s="10164"/>
      <c r="AA152" s="10164"/>
      <c r="AB152" s="10164"/>
      <c r="AC152" s="10164"/>
      <c r="AD152" s="10164"/>
      <c r="AE152" s="10164"/>
      <c r="AF152" s="10164"/>
      <c r="AG152" s="10164"/>
      <c r="AH152" s="10164"/>
      <c r="AI152" s="10164"/>
      <c r="AJ152" s="10164"/>
      <c r="AK152" s="10164"/>
      <c r="AL152" s="10164"/>
      <c r="AM152" s="10164"/>
      <c r="AN152" s="10164"/>
      <c r="AO152" s="10164"/>
      <c r="AP152" s="10164"/>
      <c r="AQ152" s="10164"/>
      <c r="AR152" s="10164"/>
      <c r="AS152" s="10164"/>
      <c r="AT152" s="10164"/>
      <c r="AU152" s="10164"/>
      <c r="AV152" s="10164"/>
      <c r="AW152" s="10164"/>
      <c r="AX152" s="10164"/>
      <c r="AY152" s="10164"/>
      <c r="AZ152" s="10164"/>
      <c r="BA152" s="10164"/>
      <c r="BB152" s="10164"/>
      <c r="BC152" s="10164"/>
      <c r="BD152" s="10164"/>
      <c r="BE152" s="10164"/>
      <c r="BF152" s="10164"/>
      <c r="BG152" s="10164"/>
      <c r="BH152" s="10164"/>
      <c r="BI152" s="10164"/>
      <c r="BJ152" s="10164"/>
      <c r="BL152" s="1387"/>
      <c r="BM152" s="1863"/>
      <c r="BN152" s="1863"/>
      <c r="BO152" s="1387"/>
      <c r="BP152" s="1387"/>
      <c r="BQ152" s="1387"/>
      <c r="BR152" s="1387"/>
      <c r="BS152" s="1863"/>
      <c r="BT152" s="1387"/>
      <c r="BU152" s="1387"/>
      <c r="BV152" s="771"/>
      <c r="BW152" s="1387"/>
      <c r="BX152" s="1387"/>
      <c r="BY152" s="1387"/>
      <c r="BZ152" s="1387"/>
      <c r="CA152" s="1387"/>
      <c r="CB152" s="1859"/>
      <c r="CC152" s="793"/>
      <c r="CD152" s="793"/>
      <c r="CE152" s="793"/>
      <c r="CF152" s="793"/>
      <c r="CG152" s="1868">
        <v>11</v>
      </c>
    </row>
    <row s="12874" customFormat="1" customHeight="1" ht="11.549999999999999">
      <c r="A153" s="1214"/>
      <c r="B153" s="1863"/>
      <c r="C153" s="1863"/>
      <c r="D153" s="578"/>
      <c r="J153" s="4250"/>
      <c r="K153" s="4250"/>
      <c r="L153" s="4250"/>
      <c r="M153" s="4250"/>
      <c r="N153" s="4250"/>
      <c r="O153" s="4250"/>
      <c r="P153" s="10164"/>
      <c r="Q153" s="10164"/>
      <c r="R153" s="10164"/>
      <c r="S153" s="10164"/>
      <c r="T153" s="10164"/>
      <c r="U153" s="10164"/>
      <c r="V153" s="10164"/>
      <c r="W153" s="10164"/>
      <c r="X153" s="10164"/>
      <c r="Y153" s="10164"/>
      <c r="Z153" s="10164"/>
      <c r="AA153" s="10164"/>
      <c r="AB153" s="10164"/>
      <c r="AC153" s="10164"/>
      <c r="AD153" s="10164"/>
      <c r="AE153" s="10164"/>
      <c r="AF153" s="10164"/>
      <c r="AG153" s="10164"/>
      <c r="AH153" s="10164"/>
      <c r="AI153" s="10164"/>
      <c r="AJ153" s="10164"/>
      <c r="AK153" s="10164"/>
      <c r="AL153" s="10164"/>
      <c r="AM153" s="10164"/>
      <c r="AN153" s="10164"/>
      <c r="AO153" s="10164"/>
      <c r="AP153" s="10164"/>
      <c r="AQ153" s="10164"/>
      <c r="AR153" s="10164"/>
      <c r="AS153" s="10164"/>
      <c r="AT153" s="10164"/>
      <c r="AU153" s="10164"/>
      <c r="AV153" s="10164"/>
      <c r="AW153" s="10164"/>
      <c r="AX153" s="10164"/>
      <c r="AY153" s="10164"/>
      <c r="AZ153" s="10164"/>
      <c r="BA153" s="10164"/>
      <c r="BB153" s="10164"/>
      <c r="BC153" s="10164"/>
      <c r="BD153" s="10164"/>
      <c r="BE153" s="10164"/>
      <c r="BF153" s="10164"/>
      <c r="BG153" s="10164"/>
      <c r="BH153" s="10164"/>
      <c r="BI153" s="10164"/>
      <c r="BJ153" s="10164"/>
      <c r="BL153" s="1387"/>
      <c r="BM153" s="1863"/>
      <c r="BN153" s="1863"/>
      <c r="BO153" s="1387"/>
      <c r="BP153" s="1387"/>
      <c r="BQ153" s="1387"/>
      <c r="BR153" s="1387"/>
      <c r="BS153" s="1863"/>
      <c r="BT153" s="1387"/>
      <c r="BU153" s="1387"/>
      <c r="BV153" s="771"/>
      <c r="BW153" s="1387"/>
      <c r="BX153" s="1387"/>
      <c r="BY153" s="1387"/>
      <c r="BZ153" s="1387"/>
      <c r="CA153" s="1387"/>
      <c r="CB153" s="1859"/>
      <c r="CC153" s="793"/>
      <c r="CD153" s="793"/>
      <c r="CE153" s="793"/>
      <c r="CF153" s="793"/>
      <c r="CG153" s="1868">
        <v>11</v>
      </c>
    </row>
    <row s="12874" customFormat="1" customHeight="1" ht="11.549999999999999">
      <c r="A154" s="1214"/>
      <c r="B154" s="1863"/>
      <c r="C154" s="1863"/>
      <c r="D154" s="578"/>
      <c r="J154" s="4250"/>
      <c r="K154" s="4250"/>
      <c r="L154" s="4250"/>
      <c r="M154" s="4250"/>
      <c r="N154" s="4250"/>
      <c r="O154" s="4250"/>
      <c r="P154" s="10164"/>
      <c r="Q154" s="10164"/>
      <c r="R154" s="10164"/>
      <c r="S154" s="10164"/>
      <c r="T154" s="10164"/>
      <c r="U154" s="10164"/>
      <c r="V154" s="10164"/>
      <c r="W154" s="10164"/>
      <c r="X154" s="10164"/>
      <c r="Y154" s="10164"/>
      <c r="Z154" s="10164"/>
      <c r="AA154" s="10164"/>
      <c r="AB154" s="10164"/>
      <c r="AC154" s="10164"/>
      <c r="AD154" s="10164"/>
      <c r="AE154" s="10164"/>
      <c r="AF154" s="10164"/>
      <c r="AG154" s="10164"/>
      <c r="AH154" s="10164"/>
      <c r="AI154" s="10164"/>
      <c r="AJ154" s="10164"/>
      <c r="AK154" s="10164"/>
      <c r="AL154" s="10164"/>
      <c r="AM154" s="10164"/>
      <c r="AN154" s="10164"/>
      <c r="AO154" s="10164"/>
      <c r="AP154" s="10164"/>
      <c r="AQ154" s="10164"/>
      <c r="AR154" s="10164"/>
      <c r="AS154" s="10164"/>
      <c r="AT154" s="10164"/>
      <c r="AU154" s="10164"/>
      <c r="AV154" s="10164"/>
      <c r="AW154" s="10164"/>
      <c r="AX154" s="10164"/>
      <c r="AY154" s="10164"/>
      <c r="AZ154" s="10164"/>
      <c r="BA154" s="10164"/>
      <c r="BB154" s="10164"/>
      <c r="BC154" s="10164"/>
      <c r="BD154" s="10164"/>
      <c r="BE154" s="10164"/>
      <c r="BF154" s="10164"/>
      <c r="BG154" s="10164"/>
      <c r="BH154" s="10164"/>
      <c r="BI154" s="10164"/>
      <c r="BJ154" s="10164"/>
      <c r="BL154" s="1387"/>
      <c r="BM154" s="1863"/>
      <c r="BN154" s="1863"/>
      <c r="BO154" s="1387"/>
      <c r="BP154" s="1387"/>
      <c r="BQ154" s="1387"/>
      <c r="BR154" s="1387"/>
      <c r="BS154" s="1863"/>
      <c r="BT154" s="1387"/>
      <c r="BU154" s="1387"/>
      <c r="BV154" s="771"/>
      <c r="BW154" s="1387"/>
      <c r="BX154" s="1387"/>
      <c r="BY154" s="1387"/>
      <c r="BZ154" s="1387"/>
      <c r="CA154" s="1387"/>
      <c r="CB154" s="1859"/>
      <c r="CC154" s="793"/>
      <c r="CD154" s="793"/>
      <c r="CE154" s="793"/>
      <c r="CF154" s="793"/>
      <c r="CG154" s="1868">
        <v>11</v>
      </c>
    </row>
    <row s="12874" customFormat="1" customHeight="1" ht="11.549999999999999">
      <c r="A155" s="1214"/>
      <c r="B155" s="1863"/>
      <c r="C155" s="1863"/>
      <c r="D155" s="578"/>
      <c r="J155" s="4250"/>
      <c r="K155" s="4250"/>
      <c r="L155" s="4250"/>
      <c r="M155" s="4250"/>
      <c r="N155" s="4250"/>
      <c r="O155" s="4250"/>
      <c r="P155" s="10164"/>
      <c r="Q155" s="10164"/>
      <c r="R155" s="10164"/>
      <c r="S155" s="10164"/>
      <c r="T155" s="10164"/>
      <c r="U155" s="10164"/>
      <c r="V155" s="10164"/>
      <c r="W155" s="10164"/>
      <c r="X155" s="10164"/>
      <c r="Y155" s="10164"/>
      <c r="Z155" s="10164"/>
      <c r="AA155" s="10164"/>
      <c r="AB155" s="10164"/>
      <c r="AC155" s="10164"/>
      <c r="AD155" s="10164"/>
      <c r="AE155" s="10164"/>
      <c r="AF155" s="10164"/>
      <c r="AG155" s="10164"/>
      <c r="AH155" s="10164"/>
      <c r="AI155" s="10164"/>
      <c r="AJ155" s="10164"/>
      <c r="AK155" s="10164"/>
      <c r="AL155" s="10164"/>
      <c r="AM155" s="10164"/>
      <c r="AN155" s="10164"/>
      <c r="AO155" s="10164"/>
      <c r="AP155" s="10164"/>
      <c r="AQ155" s="10164"/>
      <c r="AR155" s="10164"/>
      <c r="AS155" s="10164"/>
      <c r="AT155" s="10164"/>
      <c r="AU155" s="10164"/>
      <c r="AV155" s="10164"/>
      <c r="AW155" s="10164"/>
      <c r="AX155" s="10164"/>
      <c r="AY155" s="10164"/>
      <c r="AZ155" s="10164"/>
      <c r="BA155" s="10164"/>
      <c r="BB155" s="10164"/>
      <c r="BC155" s="10164"/>
      <c r="BD155" s="10164"/>
      <c r="BE155" s="10164"/>
      <c r="BF155" s="10164"/>
      <c r="BG155" s="10164"/>
      <c r="BH155" s="10164"/>
      <c r="BI155" s="10164"/>
      <c r="BJ155" s="10164"/>
      <c r="BL155" s="1387"/>
      <c r="BM155" s="1863"/>
      <c r="BN155" s="1863"/>
      <c r="BO155" s="1387"/>
      <c r="BP155" s="1387"/>
      <c r="BQ155" s="1387"/>
      <c r="BR155" s="1387"/>
      <c r="BS155" s="1863"/>
      <c r="BT155" s="1387"/>
      <c r="BU155" s="1387"/>
      <c r="BV155" s="771"/>
      <c r="BW155" s="1387"/>
      <c r="BX155" s="1387"/>
      <c r="BY155" s="1387"/>
      <c r="BZ155" s="1387"/>
      <c r="CA155" s="1387"/>
      <c r="CB155" s="1859"/>
      <c r="CC155" s="793"/>
      <c r="CD155" s="793"/>
      <c r="CE155" s="793"/>
      <c r="CF155" s="793"/>
      <c r="CG155" s="1868">
        <v>11</v>
      </c>
    </row>
    <row s="12874" customFormat="1" customHeight="1" ht="11.549999999999999">
      <c r="A156" s="1214"/>
      <c r="B156" s="1863"/>
      <c r="C156" s="1863"/>
      <c r="D156" s="578"/>
      <c r="J156" s="4250"/>
      <c r="K156" s="4250"/>
      <c r="L156" s="4250"/>
      <c r="M156" s="4250"/>
      <c r="N156" s="4250"/>
      <c r="O156" s="4250"/>
      <c r="P156" s="10164"/>
      <c r="Q156" s="10164"/>
      <c r="R156" s="10164"/>
      <c r="S156" s="10164"/>
      <c r="T156" s="10164"/>
      <c r="U156" s="10164"/>
      <c r="V156" s="10164"/>
      <c r="W156" s="10164"/>
      <c r="X156" s="10164"/>
      <c r="Y156" s="10164"/>
      <c r="Z156" s="10164"/>
      <c r="AA156" s="10164"/>
      <c r="AB156" s="10164"/>
      <c r="AC156" s="10164"/>
      <c r="AD156" s="10164"/>
      <c r="AE156" s="10164"/>
      <c r="AF156" s="10164"/>
      <c r="AG156" s="10164"/>
      <c r="AH156" s="10164"/>
      <c r="AI156" s="10164"/>
      <c r="AJ156" s="10164"/>
      <c r="AK156" s="10164"/>
      <c r="AL156" s="10164"/>
      <c r="AM156" s="10164"/>
      <c r="AN156" s="10164"/>
      <c r="AO156" s="10164"/>
      <c r="AP156" s="10164"/>
      <c r="AQ156" s="10164"/>
      <c r="AR156" s="10164"/>
      <c r="AS156" s="10164"/>
      <c r="AT156" s="10164"/>
      <c r="AU156" s="10164"/>
      <c r="AV156" s="10164"/>
      <c r="AW156" s="10164"/>
      <c r="AX156" s="10164"/>
      <c r="AY156" s="10164"/>
      <c r="AZ156" s="10164"/>
      <c r="BA156" s="10164"/>
      <c r="BB156" s="10164"/>
      <c r="BC156" s="10164"/>
      <c r="BD156" s="10164"/>
      <c r="BE156" s="10164"/>
      <c r="BF156" s="10164"/>
      <c r="BG156" s="10164"/>
      <c r="BH156" s="10164"/>
      <c r="BI156" s="10164"/>
      <c r="BJ156" s="10164"/>
      <c r="BL156" s="1387"/>
      <c r="BM156" s="1863"/>
      <c r="BN156" s="1863"/>
      <c r="BO156" s="1387"/>
      <c r="BP156" s="1387"/>
      <c r="BQ156" s="1387"/>
      <c r="BR156" s="1387"/>
      <c r="BS156" s="1863"/>
      <c r="BT156" s="1387"/>
      <c r="BU156" s="1387"/>
      <c r="BV156" s="771"/>
      <c r="BW156" s="1387"/>
      <c r="BX156" s="1387"/>
      <c r="BY156" s="1387"/>
      <c r="BZ156" s="1387"/>
      <c r="CA156" s="1387"/>
      <c r="CB156" s="1859"/>
      <c r="CC156" s="793"/>
      <c r="CD156" s="793"/>
      <c r="CE156" s="793"/>
      <c r="CF156" s="793"/>
      <c r="CG156" s="1868">
        <v>11</v>
      </c>
    </row>
    <row s="12874" customFormat="1" customHeight="1" ht="11.549999999999999">
      <c r="A157" s="1214"/>
      <c r="B157" s="1863"/>
      <c r="C157" s="1863"/>
      <c r="D157" s="578"/>
      <c r="J157" s="4250"/>
      <c r="K157" s="4250"/>
      <c r="L157" s="4250"/>
      <c r="M157" s="4250"/>
      <c r="N157" s="4250"/>
      <c r="O157" s="4250"/>
      <c r="P157" s="10164"/>
      <c r="Q157" s="10164"/>
      <c r="R157" s="10164"/>
      <c r="S157" s="10164"/>
      <c r="T157" s="10164"/>
      <c r="U157" s="10164"/>
      <c r="V157" s="10164"/>
      <c r="W157" s="10164"/>
      <c r="X157" s="10164"/>
      <c r="Y157" s="10164"/>
      <c r="Z157" s="10164"/>
      <c r="AA157" s="10164"/>
      <c r="AB157" s="10164"/>
      <c r="AC157" s="10164"/>
      <c r="AD157" s="10164"/>
      <c r="AE157" s="10164"/>
      <c r="AF157" s="10164"/>
      <c r="AG157" s="10164"/>
      <c r="AH157" s="10164"/>
      <c r="AI157" s="10164"/>
      <c r="AJ157" s="10164"/>
      <c r="AK157" s="10164"/>
      <c r="AL157" s="10164"/>
      <c r="AM157" s="10164"/>
      <c r="AN157" s="10164"/>
      <c r="AO157" s="10164"/>
      <c r="AP157" s="10164"/>
      <c r="AQ157" s="10164"/>
      <c r="AR157" s="10164"/>
      <c r="AS157" s="10164"/>
      <c r="AT157" s="10164"/>
      <c r="AU157" s="10164"/>
      <c r="AV157" s="10164"/>
      <c r="AW157" s="10164"/>
      <c r="AX157" s="10164"/>
      <c r="AY157" s="10164"/>
      <c r="AZ157" s="10164"/>
      <c r="BA157" s="10164"/>
      <c r="BB157" s="10164"/>
      <c r="BC157" s="10164"/>
      <c r="BD157" s="10164"/>
      <c r="BE157" s="10164"/>
      <c r="BF157" s="10164"/>
      <c r="BG157" s="10164"/>
      <c r="BH157" s="10164"/>
      <c r="BI157" s="10164"/>
      <c r="BJ157" s="10164"/>
      <c r="BL157" s="1387"/>
      <c r="BM157" s="1863"/>
      <c r="BN157" s="1863"/>
      <c r="BO157" s="1387"/>
      <c r="BP157" s="1387"/>
      <c r="BQ157" s="1387"/>
      <c r="BR157" s="1387"/>
      <c r="BS157" s="1863"/>
      <c r="BT157" s="1387"/>
      <c r="BU157" s="1387"/>
      <c r="BV157" s="771"/>
      <c r="BW157" s="1387"/>
      <c r="BX157" s="1387"/>
      <c r="BY157" s="1387"/>
      <c r="BZ157" s="1387"/>
      <c r="CA157" s="1387"/>
      <c r="CB157" s="1859"/>
      <c r="CC157" s="793"/>
      <c r="CD157" s="793"/>
      <c r="CE157" s="793"/>
      <c r="CF157" s="793"/>
      <c r="CG157" s="1868">
        <v>11</v>
      </c>
    </row>
    <row s="12874" customFormat="1" customHeight="1" ht="11.549999999999999">
      <c r="A158" s="1214"/>
      <c r="B158" s="1863"/>
      <c r="C158" s="1863"/>
      <c r="D158" s="578"/>
      <c r="J158" s="4250"/>
      <c r="K158" s="4250"/>
      <c r="L158" s="4250"/>
      <c r="M158" s="4250"/>
      <c r="N158" s="4250"/>
      <c r="O158" s="4250"/>
      <c r="P158" s="10164"/>
      <c r="Q158" s="10164"/>
      <c r="R158" s="10164"/>
      <c r="S158" s="10164"/>
      <c r="T158" s="10164"/>
      <c r="U158" s="10164"/>
      <c r="V158" s="10164"/>
      <c r="W158" s="10164"/>
      <c r="X158" s="10164"/>
      <c r="Y158" s="10164"/>
      <c r="Z158" s="10164"/>
      <c r="AA158" s="10164"/>
      <c r="AB158" s="10164"/>
      <c r="AC158" s="10164"/>
      <c r="AD158" s="10164"/>
      <c r="AE158" s="10164"/>
      <c r="AF158" s="10164"/>
      <c r="AG158" s="10164"/>
      <c r="AH158" s="10164"/>
      <c r="AI158" s="10164"/>
      <c r="AJ158" s="10164"/>
      <c r="AK158" s="10164"/>
      <c r="AL158" s="10164"/>
      <c r="AM158" s="10164"/>
      <c r="AN158" s="10164"/>
      <c r="AO158" s="10164"/>
      <c r="AP158" s="10164"/>
      <c r="AQ158" s="10164"/>
      <c r="AR158" s="10164"/>
      <c r="AS158" s="10164"/>
      <c r="AT158" s="10164"/>
      <c r="AU158" s="10164"/>
      <c r="AV158" s="10164"/>
      <c r="AW158" s="10164"/>
      <c r="AX158" s="10164"/>
      <c r="AY158" s="10164"/>
      <c r="AZ158" s="10164"/>
      <c r="BA158" s="10164"/>
      <c r="BB158" s="10164"/>
      <c r="BC158" s="10164"/>
      <c r="BD158" s="10164"/>
      <c r="BE158" s="10164"/>
      <c r="BF158" s="10164"/>
      <c r="BG158" s="10164"/>
      <c r="BH158" s="10164"/>
      <c r="BI158" s="10164"/>
      <c r="BJ158" s="10164"/>
      <c r="BL158" s="1387"/>
      <c r="BM158" s="1863"/>
      <c r="BN158" s="1863"/>
      <c r="BO158" s="1387"/>
      <c r="BP158" s="1387"/>
      <c r="BQ158" s="1387"/>
      <c r="BR158" s="1387"/>
      <c r="BS158" s="1863"/>
      <c r="BT158" s="1387"/>
      <c r="BU158" s="1387"/>
      <c r="BV158" s="771"/>
      <c r="BW158" s="1387"/>
      <c r="BX158" s="1387"/>
      <c r="BY158" s="1387"/>
      <c r="BZ158" s="1387"/>
      <c r="CA158" s="1387"/>
      <c r="CB158" s="1859"/>
      <c r="CC158" s="793"/>
      <c r="CD158" s="793"/>
      <c r="CE158" s="793"/>
      <c r="CF158" s="793"/>
      <c r="CG158" s="1868">
        <v>11</v>
      </c>
    </row>
    <row s="12874" customFormat="1" customHeight="1" ht="11.549999999999999">
      <c r="A159" s="1214"/>
      <c r="B159" s="1863"/>
      <c r="C159" s="1863"/>
      <c r="D159" s="578"/>
      <c r="J159" s="4250"/>
      <c r="K159" s="4250"/>
      <c r="L159" s="4250"/>
      <c r="M159" s="4250"/>
      <c r="N159" s="4250"/>
      <c r="O159" s="4250"/>
      <c r="P159" s="10164"/>
      <c r="Q159" s="10164"/>
      <c r="R159" s="10164"/>
      <c r="S159" s="10164"/>
      <c r="T159" s="10164"/>
      <c r="U159" s="10164"/>
      <c r="V159" s="10164"/>
      <c r="W159" s="10164"/>
      <c r="X159" s="10164"/>
      <c r="Y159" s="10164"/>
      <c r="Z159" s="10164"/>
      <c r="AA159" s="10164"/>
      <c r="AB159" s="10164"/>
      <c r="AC159" s="10164"/>
      <c r="AD159" s="10164"/>
      <c r="AE159" s="10164"/>
      <c r="AF159" s="10164"/>
      <c r="AG159" s="10164"/>
      <c r="AH159" s="10164"/>
      <c r="AI159" s="10164"/>
      <c r="AJ159" s="10164"/>
      <c r="AK159" s="10164"/>
      <c r="AL159" s="10164"/>
      <c r="AM159" s="10164"/>
      <c r="AN159" s="10164"/>
      <c r="AO159" s="10164"/>
      <c r="AP159" s="10164"/>
      <c r="AQ159" s="10164"/>
      <c r="AR159" s="10164"/>
      <c r="AS159" s="10164"/>
      <c r="AT159" s="10164"/>
      <c r="AU159" s="10164"/>
      <c r="AV159" s="10164"/>
      <c r="AW159" s="10164"/>
      <c r="AX159" s="10164"/>
      <c r="AY159" s="10164"/>
      <c r="AZ159" s="10164"/>
      <c r="BA159" s="10164"/>
      <c r="BB159" s="10164"/>
      <c r="BC159" s="10164"/>
      <c r="BD159" s="10164"/>
      <c r="BE159" s="10164"/>
      <c r="BF159" s="10164"/>
      <c r="BG159" s="10164"/>
      <c r="BH159" s="10164"/>
      <c r="BI159" s="10164"/>
      <c r="BJ159" s="10164"/>
      <c r="BL159" s="1387"/>
      <c r="BM159" s="1863"/>
      <c r="BN159" s="1863"/>
      <c r="BO159" s="1387"/>
      <c r="BP159" s="1387"/>
      <c r="BQ159" s="1387"/>
      <c r="BR159" s="1387"/>
      <c r="BS159" s="1863"/>
      <c r="BT159" s="1387"/>
      <c r="BU159" s="1387"/>
      <c r="BV159" s="771"/>
      <c r="BW159" s="1387"/>
      <c r="BX159" s="1387"/>
      <c r="BY159" s="1387"/>
      <c r="BZ159" s="1387"/>
      <c r="CA159" s="1387"/>
      <c r="CB159" s="1859"/>
      <c r="CC159" s="793"/>
      <c r="CD159" s="793"/>
      <c r="CE159" s="793"/>
      <c r="CF159" s="793"/>
      <c r="CG159" s="1868">
        <v>11</v>
      </c>
    </row>
    <row s="12874" customFormat="1" customHeight="1" ht="11.549999999999999">
      <c r="A160" s="1214"/>
      <c r="B160" s="1863"/>
      <c r="C160" s="1863"/>
      <c r="D160" s="578"/>
      <c r="J160" s="4250"/>
      <c r="K160" s="4250"/>
      <c r="L160" s="4250"/>
      <c r="M160" s="4250"/>
      <c r="N160" s="4250"/>
      <c r="O160" s="4250"/>
      <c r="P160" s="10164"/>
      <c r="Q160" s="10164"/>
      <c r="R160" s="10164"/>
      <c r="S160" s="10164"/>
      <c r="T160" s="10164"/>
      <c r="U160" s="10164"/>
      <c r="V160" s="10164"/>
      <c r="W160" s="10164"/>
      <c r="X160" s="10164"/>
      <c r="Y160" s="10164"/>
      <c r="Z160" s="10164"/>
      <c r="AA160" s="10164"/>
      <c r="AB160" s="10164"/>
      <c r="AC160" s="10164"/>
      <c r="AD160" s="10164"/>
      <c r="AE160" s="10164"/>
      <c r="AF160" s="10164"/>
      <c r="AG160" s="10164"/>
      <c r="AH160" s="10164"/>
      <c r="AI160" s="10164"/>
      <c r="AJ160" s="10164"/>
      <c r="AK160" s="10164"/>
      <c r="AL160" s="10164"/>
      <c r="AM160" s="10164"/>
      <c r="AN160" s="10164"/>
      <c r="AO160" s="10164"/>
      <c r="AP160" s="10164"/>
      <c r="AQ160" s="10164"/>
      <c r="AR160" s="10164"/>
      <c r="AS160" s="10164"/>
      <c r="AT160" s="10164"/>
      <c r="AU160" s="10164"/>
      <c r="AV160" s="10164"/>
      <c r="AW160" s="10164"/>
      <c r="AX160" s="10164"/>
      <c r="AY160" s="10164"/>
      <c r="AZ160" s="10164"/>
      <c r="BA160" s="10164"/>
      <c r="BB160" s="10164"/>
      <c r="BC160" s="10164"/>
      <c r="BD160" s="10164"/>
      <c r="BE160" s="10164"/>
      <c r="BF160" s="10164"/>
      <c r="BG160" s="10164"/>
      <c r="BH160" s="10164"/>
      <c r="BI160" s="10164"/>
      <c r="BJ160" s="10164"/>
      <c r="BL160" s="1387"/>
      <c r="BM160" s="1863"/>
      <c r="BN160" s="1863"/>
      <c r="BO160" s="1387"/>
      <c r="BP160" s="1387"/>
      <c r="BQ160" s="1387"/>
      <c r="BR160" s="1387"/>
      <c r="BS160" s="1863"/>
      <c r="BT160" s="1387"/>
      <c r="BU160" s="1387"/>
      <c r="BV160" s="771"/>
      <c r="BW160" s="1387"/>
      <c r="BX160" s="1387"/>
      <c r="BY160" s="1387"/>
      <c r="BZ160" s="1387"/>
      <c r="CA160" s="1387"/>
      <c r="CB160" s="1859"/>
      <c r="CC160" s="793"/>
      <c r="CD160" s="793"/>
      <c r="CE160" s="793"/>
      <c r="CF160" s="793"/>
      <c r="CG160" s="1868">
        <v>11</v>
      </c>
    </row>
    <row s="12874" customFormat="1" customHeight="1" ht="11.549999999999999">
      <c r="A161" s="1214"/>
      <c r="B161" s="1863"/>
      <c r="C161" s="1863"/>
      <c r="D161" s="578"/>
      <c r="J161" s="4250"/>
      <c r="K161" s="4250"/>
      <c r="L161" s="4250"/>
      <c r="M161" s="4250"/>
      <c r="N161" s="4250"/>
      <c r="O161" s="4250"/>
      <c r="P161" s="10164"/>
      <c r="Q161" s="10164"/>
      <c r="R161" s="10164"/>
      <c r="S161" s="10164"/>
      <c r="T161" s="10164"/>
      <c r="U161" s="10164"/>
      <c r="V161" s="10164"/>
      <c r="W161" s="10164"/>
      <c r="X161" s="10164"/>
      <c r="Y161" s="10164"/>
      <c r="Z161" s="10164"/>
      <c r="AA161" s="10164"/>
      <c r="AB161" s="10164"/>
      <c r="AC161" s="10164"/>
      <c r="AD161" s="10164"/>
      <c r="AE161" s="10164"/>
      <c r="AF161" s="10164"/>
      <c r="AG161" s="10164"/>
      <c r="AH161" s="10164"/>
      <c r="AI161" s="10164"/>
      <c r="AJ161" s="10164"/>
      <c r="AK161" s="10164"/>
      <c r="AL161" s="10164"/>
      <c r="AM161" s="10164"/>
      <c r="AN161" s="10164"/>
      <c r="AO161" s="10164"/>
      <c r="AP161" s="10164"/>
      <c r="AQ161" s="10164"/>
      <c r="AR161" s="10164"/>
      <c r="AS161" s="10164"/>
      <c r="AT161" s="10164"/>
      <c r="AU161" s="10164"/>
      <c r="AV161" s="10164"/>
      <c r="AW161" s="10164"/>
      <c r="AX161" s="10164"/>
      <c r="AY161" s="10164"/>
      <c r="AZ161" s="10164"/>
      <c r="BA161" s="10164"/>
      <c r="BB161" s="10164"/>
      <c r="BC161" s="10164"/>
      <c r="BD161" s="10164"/>
      <c r="BE161" s="10164"/>
      <c r="BF161" s="10164"/>
      <c r="BG161" s="10164"/>
      <c r="BH161" s="10164"/>
      <c r="BI161" s="10164"/>
      <c r="BJ161" s="10164"/>
      <c r="BL161" s="1387"/>
      <c r="BM161" s="1863"/>
      <c r="BN161" s="1863"/>
      <c r="BO161" s="1387"/>
      <c r="BP161" s="1387"/>
      <c r="BQ161" s="1387"/>
      <c r="BR161" s="1387"/>
      <c r="BS161" s="1863"/>
      <c r="BT161" s="1387"/>
      <c r="BU161" s="1387"/>
      <c r="BV161" s="771"/>
      <c r="BW161" s="1387"/>
      <c r="BX161" s="1387"/>
      <c r="BY161" s="1387"/>
      <c r="BZ161" s="1387"/>
      <c r="CA161" s="1387"/>
      <c r="CB161" s="1859"/>
      <c r="CC161" s="793"/>
      <c r="CD161" s="793"/>
      <c r="CE161" s="793"/>
      <c r="CF161" s="793"/>
      <c r="CG161" s="1868">
        <v>11</v>
      </c>
    </row>
    <row s="12874" customFormat="1" customHeight="1" ht="11.549999999999999">
      <c r="A162" s="1214"/>
      <c r="B162" s="1863"/>
      <c r="C162" s="1863"/>
      <c r="D162" s="578"/>
      <c r="J162" s="4250"/>
      <c r="K162" s="4250"/>
      <c r="L162" s="4250"/>
      <c r="M162" s="4250"/>
      <c r="N162" s="4250"/>
      <c r="O162" s="4250"/>
      <c r="P162" s="10164"/>
      <c r="Q162" s="10164"/>
      <c r="R162" s="10164"/>
      <c r="S162" s="10164"/>
      <c r="T162" s="10164"/>
      <c r="U162" s="10164"/>
      <c r="V162" s="10164"/>
      <c r="W162" s="10164"/>
      <c r="X162" s="10164"/>
      <c r="Y162" s="10164"/>
      <c r="Z162" s="10164"/>
      <c r="AA162" s="10164"/>
      <c r="AB162" s="10164"/>
      <c r="AC162" s="10164"/>
      <c r="AD162" s="10164"/>
      <c r="AE162" s="10164"/>
      <c r="AF162" s="10164"/>
      <c r="AG162" s="10164"/>
      <c r="AH162" s="10164"/>
      <c r="AI162" s="10164"/>
      <c r="AJ162" s="10164"/>
      <c r="AK162" s="10164"/>
      <c r="AL162" s="10164"/>
      <c r="AM162" s="10164"/>
      <c r="AN162" s="10164"/>
      <c r="AO162" s="10164"/>
      <c r="AP162" s="10164"/>
      <c r="AQ162" s="10164"/>
      <c r="AR162" s="10164"/>
      <c r="AS162" s="10164"/>
      <c r="AT162" s="10164"/>
      <c r="AU162" s="10164"/>
      <c r="AV162" s="10164"/>
      <c r="AW162" s="10164"/>
      <c r="AX162" s="10164"/>
      <c r="AY162" s="10164"/>
      <c r="AZ162" s="10164"/>
      <c r="BA162" s="10164"/>
      <c r="BB162" s="10164"/>
      <c r="BC162" s="10164"/>
      <c r="BD162" s="10164"/>
      <c r="BE162" s="10164"/>
      <c r="BF162" s="10164"/>
      <c r="BG162" s="10164"/>
      <c r="BH162" s="10164"/>
      <c r="BI162" s="10164"/>
      <c r="BJ162" s="10164"/>
      <c r="BL162" s="1387"/>
      <c r="BM162" s="1863"/>
      <c r="BN162" s="1863"/>
      <c r="BO162" s="1387"/>
      <c r="BP162" s="1387"/>
      <c r="BQ162" s="1387"/>
      <c r="BR162" s="1387"/>
      <c r="BS162" s="1863"/>
      <c r="BT162" s="1387"/>
      <c r="BU162" s="1387"/>
      <c r="BV162" s="771"/>
      <c r="BW162" s="1387"/>
      <c r="BX162" s="1387"/>
      <c r="BY162" s="1387"/>
      <c r="BZ162" s="1387"/>
      <c r="CA162" s="1387"/>
      <c r="CB162" s="1859"/>
      <c r="CC162" s="793"/>
      <c r="CD162" s="793"/>
      <c r="CE162" s="793"/>
      <c r="CF162" s="793"/>
      <c r="CG162" s="1868">
        <v>11</v>
      </c>
    </row>
    <row s="12874" customFormat="1" customHeight="1" ht="11.549999999999999">
      <c r="A163" s="1214"/>
      <c r="B163" s="1863"/>
      <c r="C163" s="1863"/>
      <c r="D163" s="578"/>
      <c r="J163" s="4250"/>
      <c r="K163" s="4250"/>
      <c r="L163" s="4250"/>
      <c r="M163" s="4250"/>
      <c r="N163" s="4250"/>
      <c r="O163" s="4250"/>
      <c r="P163" s="10164"/>
      <c r="Q163" s="10164"/>
      <c r="R163" s="10164"/>
      <c r="S163" s="10164"/>
      <c r="T163" s="10164"/>
      <c r="U163" s="10164"/>
      <c r="V163" s="10164"/>
      <c r="W163" s="10164"/>
      <c r="X163" s="10164"/>
      <c r="Y163" s="10164"/>
      <c r="Z163" s="10164"/>
      <c r="AA163" s="10164"/>
      <c r="AB163" s="10164"/>
      <c r="AC163" s="10164"/>
      <c r="AD163" s="10164"/>
      <c r="AE163" s="10164"/>
      <c r="AF163" s="10164"/>
      <c r="AG163" s="10164"/>
      <c r="AH163" s="10164"/>
      <c r="AI163" s="10164"/>
      <c r="AJ163" s="10164"/>
      <c r="AK163" s="10164"/>
      <c r="AL163" s="10164"/>
      <c r="AM163" s="10164"/>
      <c r="AN163" s="10164"/>
      <c r="AO163" s="10164"/>
      <c r="AP163" s="10164"/>
      <c r="AQ163" s="10164"/>
      <c r="AR163" s="10164"/>
      <c r="AS163" s="10164"/>
      <c r="AT163" s="10164"/>
      <c r="AU163" s="10164"/>
      <c r="AV163" s="10164"/>
      <c r="AW163" s="10164"/>
      <c r="AX163" s="10164"/>
      <c r="AY163" s="10164"/>
      <c r="AZ163" s="10164"/>
      <c r="BA163" s="10164"/>
      <c r="BB163" s="10164"/>
      <c r="BC163" s="10164"/>
      <c r="BD163" s="10164"/>
      <c r="BE163" s="10164"/>
      <c r="BF163" s="10164"/>
      <c r="BG163" s="10164"/>
      <c r="BH163" s="10164"/>
      <c r="BI163" s="10164"/>
      <c r="BJ163" s="10164"/>
      <c r="BL163" s="1387"/>
      <c r="BM163" s="1863"/>
      <c r="BN163" s="1863"/>
      <c r="BO163" s="1387"/>
      <c r="BP163" s="1387"/>
      <c r="BQ163" s="1387"/>
      <c r="BR163" s="1387"/>
      <c r="BS163" s="1863"/>
      <c r="BT163" s="1387"/>
      <c r="BU163" s="1387"/>
      <c r="BV163" s="771"/>
      <c r="BW163" s="1387"/>
      <c r="BX163" s="1387"/>
      <c r="BY163" s="1387"/>
      <c r="BZ163" s="1387"/>
      <c r="CA163" s="1387"/>
      <c r="CB163" s="1859"/>
      <c r="CC163" s="793"/>
      <c r="CD163" s="793"/>
      <c r="CE163" s="793"/>
      <c r="CF163" s="793"/>
      <c r="CG163" s="1868">
        <v>11</v>
      </c>
    </row>
    <row s="12874" customFormat="1" customHeight="1" ht="11.549999999999999">
      <c r="A164" s="1214"/>
      <c r="B164" s="1863"/>
      <c r="C164" s="1863"/>
      <c r="D164" s="578"/>
      <c r="J164" s="4250"/>
      <c r="K164" s="4250"/>
      <c r="L164" s="4250"/>
      <c r="M164" s="4250"/>
      <c r="N164" s="4250"/>
      <c r="O164" s="4250"/>
      <c r="P164" s="10164"/>
      <c r="Q164" s="10164"/>
      <c r="R164" s="10164"/>
      <c r="S164" s="10164"/>
      <c r="T164" s="10164"/>
      <c r="U164" s="10164"/>
      <c r="V164" s="10164"/>
      <c r="W164" s="10164"/>
      <c r="X164" s="10164"/>
      <c r="Y164" s="10164"/>
      <c r="Z164" s="10164"/>
      <c r="AA164" s="10164"/>
      <c r="AB164" s="10164"/>
      <c r="AC164" s="10164"/>
      <c r="AD164" s="10164"/>
      <c r="AE164" s="10164"/>
      <c r="AF164" s="10164"/>
      <c r="AG164" s="10164"/>
      <c r="AH164" s="10164"/>
      <c r="AI164" s="10164"/>
      <c r="AJ164" s="10164"/>
      <c r="AK164" s="10164"/>
      <c r="AL164" s="10164"/>
      <c r="AM164" s="10164"/>
      <c r="AN164" s="10164"/>
      <c r="AO164" s="10164"/>
      <c r="AP164" s="10164"/>
      <c r="AQ164" s="10164"/>
      <c r="AR164" s="10164"/>
      <c r="AS164" s="10164"/>
      <c r="AT164" s="10164"/>
      <c r="AU164" s="10164"/>
      <c r="AV164" s="10164"/>
      <c r="AW164" s="10164"/>
      <c r="AX164" s="10164"/>
      <c r="AY164" s="10164"/>
      <c r="AZ164" s="10164"/>
      <c r="BA164" s="10164"/>
      <c r="BB164" s="10164"/>
      <c r="BC164" s="10164"/>
      <c r="BD164" s="10164"/>
      <c r="BE164" s="10164"/>
      <c r="BF164" s="10164"/>
      <c r="BG164" s="10164"/>
      <c r="BH164" s="10164"/>
      <c r="BI164" s="10164"/>
      <c r="BJ164" s="10164"/>
      <c r="BL164" s="1387"/>
      <c r="BM164" s="1863"/>
      <c r="BN164" s="1863"/>
      <c r="BO164" s="1387"/>
      <c r="BP164" s="1387"/>
      <c r="BQ164" s="1387"/>
      <c r="BR164" s="1387"/>
      <c r="BS164" s="1863"/>
      <c r="BT164" s="1387"/>
      <c r="BU164" s="1387"/>
      <c r="BV164" s="771"/>
      <c r="BW164" s="1387"/>
      <c r="BX164" s="1387"/>
      <c r="BY164" s="1387"/>
      <c r="BZ164" s="1387"/>
      <c r="CA164" s="1387"/>
      <c r="CB164" s="1859"/>
      <c r="CC164" s="793"/>
      <c r="CD164" s="793"/>
      <c r="CE164" s="793"/>
      <c r="CF164" s="793"/>
      <c r="CG164" s="1868">
        <v>11</v>
      </c>
    </row>
    <row s="12874" customFormat="1" customHeight="1" ht="11.549999999999999">
      <c r="A165" s="1214"/>
      <c r="B165" s="1863"/>
      <c r="C165" s="1863"/>
      <c r="D165" s="578"/>
      <c r="J165" s="4250"/>
      <c r="K165" s="4250"/>
      <c r="L165" s="4250"/>
      <c r="M165" s="4250"/>
      <c r="N165" s="4250"/>
      <c r="O165" s="4250"/>
      <c r="P165" s="10164"/>
      <c r="Q165" s="10164"/>
      <c r="R165" s="10164"/>
      <c r="S165" s="10164"/>
      <c r="T165" s="10164"/>
      <c r="U165" s="10164"/>
      <c r="V165" s="10164"/>
      <c r="W165" s="10164"/>
      <c r="X165" s="10164"/>
      <c r="Y165" s="10164"/>
      <c r="Z165" s="10164"/>
      <c r="AA165" s="10164"/>
      <c r="AB165" s="10164"/>
      <c r="AC165" s="10164"/>
      <c r="AD165" s="10164"/>
      <c r="AE165" s="10164"/>
      <c r="AF165" s="10164"/>
      <c r="AG165" s="10164"/>
      <c r="AH165" s="10164"/>
      <c r="AI165" s="10164"/>
      <c r="AJ165" s="10164"/>
      <c r="AK165" s="10164"/>
      <c r="AL165" s="10164"/>
      <c r="AM165" s="10164"/>
      <c r="AN165" s="10164"/>
      <c r="AO165" s="10164"/>
      <c r="AP165" s="10164"/>
      <c r="AQ165" s="10164"/>
      <c r="AR165" s="10164"/>
      <c r="AS165" s="10164"/>
      <c r="AT165" s="10164"/>
      <c r="AU165" s="10164"/>
      <c r="AV165" s="10164"/>
      <c r="AW165" s="10164"/>
      <c r="AX165" s="10164"/>
      <c r="AY165" s="10164"/>
      <c r="AZ165" s="10164"/>
      <c r="BA165" s="10164"/>
      <c r="BB165" s="10164"/>
      <c r="BC165" s="10164"/>
      <c r="BD165" s="10164"/>
      <c r="BE165" s="10164"/>
      <c r="BF165" s="10164"/>
      <c r="BG165" s="10164"/>
      <c r="BH165" s="10164"/>
      <c r="BI165" s="10164"/>
      <c r="BJ165" s="10164"/>
      <c r="BL165" s="1387"/>
      <c r="BM165" s="1863"/>
      <c r="BN165" s="1863"/>
      <c r="BO165" s="1387"/>
      <c r="BP165" s="1387"/>
      <c r="BQ165" s="1387"/>
      <c r="BR165" s="1387"/>
      <c r="BS165" s="1863"/>
      <c r="BT165" s="1387"/>
      <c r="BU165" s="1387"/>
      <c r="BV165" s="771"/>
      <c r="BW165" s="1387"/>
      <c r="BX165" s="1387"/>
      <c r="BY165" s="1387"/>
      <c r="BZ165" s="1387"/>
      <c r="CA165" s="1387"/>
      <c r="CB165" s="1859"/>
      <c r="CC165" s="793"/>
      <c r="CD165" s="793"/>
      <c r="CE165" s="793"/>
      <c r="CF165" s="793"/>
      <c r="CG165" s="1868">
        <v>11</v>
      </c>
    </row>
    <row s="12874" customFormat="1" customHeight="1" ht="11.549999999999999">
      <c r="A166" s="1214"/>
      <c r="B166" s="1863"/>
      <c r="C166" s="1863"/>
      <c r="D166" s="578"/>
      <c r="J166" s="4250"/>
      <c r="K166" s="4250"/>
      <c r="L166" s="4250"/>
      <c r="M166" s="4250"/>
      <c r="N166" s="4250"/>
      <c r="O166" s="4250"/>
      <c r="P166" s="10164"/>
      <c r="Q166" s="10164"/>
      <c r="R166" s="10164"/>
      <c r="S166" s="10164"/>
      <c r="T166" s="10164"/>
      <c r="U166" s="10164"/>
      <c r="V166" s="10164"/>
      <c r="W166" s="10164"/>
      <c r="X166" s="10164"/>
      <c r="Y166" s="10164"/>
      <c r="Z166" s="10164"/>
      <c r="AA166" s="10164"/>
      <c r="AB166" s="10164"/>
      <c r="AC166" s="10164"/>
      <c r="AD166" s="10164"/>
      <c r="AE166" s="10164"/>
      <c r="AF166" s="10164"/>
      <c r="AG166" s="10164"/>
      <c r="AH166" s="10164"/>
      <c r="AI166" s="10164"/>
      <c r="AJ166" s="10164"/>
      <c r="AK166" s="10164"/>
      <c r="AL166" s="10164"/>
      <c r="AM166" s="10164"/>
      <c r="AN166" s="10164"/>
      <c r="AO166" s="10164"/>
      <c r="AP166" s="10164"/>
      <c r="AQ166" s="10164"/>
      <c r="AR166" s="10164"/>
      <c r="AS166" s="10164"/>
      <c r="AT166" s="10164"/>
      <c r="AU166" s="10164"/>
      <c r="AV166" s="10164"/>
      <c r="AW166" s="10164"/>
      <c r="AX166" s="10164"/>
      <c r="AY166" s="10164"/>
      <c r="AZ166" s="10164"/>
      <c r="BA166" s="10164"/>
      <c r="BB166" s="10164"/>
      <c r="BC166" s="10164"/>
      <c r="BD166" s="10164"/>
      <c r="BE166" s="10164"/>
      <c r="BF166" s="10164"/>
      <c r="BG166" s="10164"/>
      <c r="BH166" s="10164"/>
      <c r="BI166" s="10164"/>
      <c r="BJ166" s="10164"/>
      <c r="BL166" s="1387"/>
      <c r="BM166" s="1863"/>
      <c r="BN166" s="1863"/>
      <c r="BO166" s="1387"/>
      <c r="BP166" s="1387"/>
      <c r="BQ166" s="1387"/>
      <c r="BR166" s="1387"/>
      <c r="BS166" s="1863"/>
      <c r="BT166" s="1387"/>
      <c r="BU166" s="1387"/>
      <c r="BV166" s="771"/>
      <c r="BW166" s="1387"/>
      <c r="BX166" s="1387"/>
      <c r="BY166" s="1387"/>
      <c r="BZ166" s="1387"/>
      <c r="CA166" s="1387"/>
      <c r="CB166" s="1859"/>
      <c r="CC166" s="793"/>
      <c r="CD166" s="793"/>
      <c r="CE166" s="793"/>
      <c r="CF166" s="793"/>
      <c r="CG166" s="1868">
        <v>11</v>
      </c>
    </row>
    <row s="12874" customFormat="1" customHeight="1" ht="11.549999999999999">
      <c r="A167" s="1214"/>
      <c r="B167" s="1863"/>
      <c r="C167" s="1863"/>
      <c r="D167" s="578"/>
      <c r="J167" s="4250"/>
      <c r="K167" s="4250"/>
      <c r="L167" s="4250"/>
      <c r="M167" s="4250"/>
      <c r="N167" s="4250"/>
      <c r="O167" s="4250"/>
      <c r="P167" s="10164"/>
      <c r="Q167" s="10164"/>
      <c r="R167" s="10164"/>
      <c r="S167" s="10164"/>
      <c r="T167" s="10164"/>
      <c r="U167" s="10164"/>
      <c r="V167" s="10164"/>
      <c r="W167" s="10164"/>
      <c r="X167" s="10164"/>
      <c r="Y167" s="10164"/>
      <c r="Z167" s="10164"/>
      <c r="AA167" s="10164"/>
      <c r="AB167" s="10164"/>
      <c r="AC167" s="10164"/>
      <c r="AD167" s="10164"/>
      <c r="AE167" s="10164"/>
      <c r="AF167" s="10164"/>
      <c r="AG167" s="10164"/>
      <c r="AH167" s="10164"/>
      <c r="AI167" s="10164"/>
      <c r="AJ167" s="10164"/>
      <c r="AK167" s="10164"/>
      <c r="AL167" s="10164"/>
      <c r="AM167" s="10164"/>
      <c r="AN167" s="10164"/>
      <c r="AO167" s="10164"/>
      <c r="AP167" s="10164"/>
      <c r="AQ167" s="10164"/>
      <c r="AR167" s="10164"/>
      <c r="AS167" s="10164"/>
      <c r="AT167" s="10164"/>
      <c r="AU167" s="10164"/>
      <c r="AV167" s="10164"/>
      <c r="AW167" s="10164"/>
      <c r="AX167" s="10164"/>
      <c r="AY167" s="10164"/>
      <c r="AZ167" s="10164"/>
      <c r="BA167" s="10164"/>
      <c r="BB167" s="10164"/>
      <c r="BC167" s="10164"/>
      <c r="BD167" s="10164"/>
      <c r="BE167" s="10164"/>
      <c r="BF167" s="10164"/>
      <c r="BG167" s="10164"/>
      <c r="BH167" s="10164"/>
      <c r="BI167" s="10164"/>
      <c r="BJ167" s="10164"/>
      <c r="BL167" s="1387"/>
      <c r="BM167" s="1863"/>
      <c r="BN167" s="1863"/>
      <c r="BO167" s="1387"/>
      <c r="BP167" s="1387"/>
      <c r="BQ167" s="1387"/>
      <c r="BR167" s="1387"/>
      <c r="BS167" s="1863"/>
      <c r="BT167" s="1387"/>
      <c r="BU167" s="1387"/>
      <c r="BV167" s="771"/>
      <c r="BW167" s="1387"/>
      <c r="BX167" s="1387"/>
      <c r="BY167" s="1387"/>
      <c r="BZ167" s="1387"/>
      <c r="CA167" s="1387"/>
      <c r="CB167" s="1859"/>
      <c r="CC167" s="793"/>
      <c r="CD167" s="793"/>
      <c r="CE167" s="793"/>
      <c r="CF167" s="793"/>
      <c r="CG167" s="1868">
        <v>11</v>
      </c>
    </row>
    <row s="12874" customFormat="1" customHeight="1" ht="11.549999999999999">
      <c r="A168" s="1214"/>
      <c r="B168" s="1863"/>
      <c r="C168" s="1863"/>
      <c r="D168" s="578"/>
      <c r="J168" s="4250"/>
      <c r="K168" s="4250"/>
      <c r="L168" s="4250"/>
      <c r="M168" s="4250"/>
      <c r="N168" s="4250"/>
      <c r="O168" s="4250"/>
      <c r="P168" s="10164"/>
      <c r="Q168" s="10164"/>
      <c r="R168" s="10164"/>
      <c r="S168" s="10164"/>
      <c r="T168" s="10164"/>
      <c r="U168" s="10164"/>
      <c r="V168" s="10164"/>
      <c r="W168" s="10164"/>
      <c r="X168" s="10164"/>
      <c r="Y168" s="10164"/>
      <c r="Z168" s="10164"/>
      <c r="AA168" s="10164"/>
      <c r="AB168" s="10164"/>
      <c r="AC168" s="10164"/>
      <c r="AD168" s="10164"/>
      <c r="AE168" s="10164"/>
      <c r="AF168" s="10164"/>
      <c r="AG168" s="10164"/>
      <c r="AH168" s="10164"/>
      <c r="AI168" s="10164"/>
      <c r="AJ168" s="10164"/>
      <c r="AK168" s="10164"/>
      <c r="AL168" s="10164"/>
      <c r="AM168" s="10164"/>
      <c r="AN168" s="10164"/>
      <c r="AO168" s="10164"/>
      <c r="AP168" s="10164"/>
      <c r="AQ168" s="10164"/>
      <c r="AR168" s="10164"/>
      <c r="AS168" s="10164"/>
      <c r="AT168" s="10164"/>
      <c r="AU168" s="10164"/>
      <c r="AV168" s="10164"/>
      <c r="AW168" s="10164"/>
      <c r="AX168" s="10164"/>
      <c r="AY168" s="10164"/>
      <c r="AZ168" s="10164"/>
      <c r="BA168" s="10164"/>
      <c r="BB168" s="10164"/>
      <c r="BC168" s="10164"/>
      <c r="BD168" s="10164"/>
      <c r="BE168" s="10164"/>
      <c r="BF168" s="10164"/>
      <c r="BG168" s="10164"/>
      <c r="BH168" s="10164"/>
      <c r="BI168" s="10164"/>
      <c r="BJ168" s="10164"/>
      <c r="BL168" s="1387"/>
      <c r="BM168" s="1863"/>
      <c r="BN168" s="1863"/>
      <c r="BO168" s="1387"/>
      <c r="BP168" s="1387"/>
      <c r="BQ168" s="1387"/>
      <c r="BR168" s="1387"/>
      <c r="BS168" s="1863"/>
      <c r="BT168" s="1387"/>
      <c r="BU168" s="1387"/>
      <c r="BV168" s="771"/>
      <c r="BW168" s="1387"/>
      <c r="BX168" s="1387"/>
      <c r="BY168" s="1387"/>
      <c r="BZ168" s="1387"/>
      <c r="CA168" s="1387"/>
      <c r="CB168" s="1859"/>
      <c r="CC168" s="793"/>
      <c r="CD168" s="793"/>
      <c r="CE168" s="793"/>
      <c r="CF168" s="793"/>
      <c r="CG168" s="1868">
        <v>11</v>
      </c>
    </row>
    <row s="12874" customFormat="1" customHeight="1" ht="11.549999999999999">
      <c r="A169" s="1214"/>
      <c r="B169" s="1863"/>
      <c r="C169" s="1863"/>
      <c r="D169" s="578"/>
      <c r="J169" s="4250"/>
      <c r="K169" s="4250"/>
      <c r="L169" s="4250"/>
      <c r="M169" s="4250"/>
      <c r="N169" s="4250"/>
      <c r="O169" s="4250"/>
      <c r="P169" s="10164"/>
      <c r="Q169" s="10164"/>
      <c r="R169" s="10164"/>
      <c r="S169" s="10164"/>
      <c r="T169" s="10164"/>
      <c r="U169" s="10164"/>
      <c r="V169" s="10164"/>
      <c r="W169" s="10164"/>
      <c r="X169" s="10164"/>
      <c r="Y169" s="10164"/>
      <c r="Z169" s="10164"/>
      <c r="AA169" s="10164"/>
      <c r="AB169" s="10164"/>
      <c r="AC169" s="10164"/>
      <c r="AD169" s="10164"/>
      <c r="AE169" s="10164"/>
      <c r="AF169" s="10164"/>
      <c r="AG169" s="10164"/>
      <c r="AH169" s="10164"/>
      <c r="AI169" s="10164"/>
      <c r="AJ169" s="10164"/>
      <c r="AK169" s="10164"/>
      <c r="AL169" s="10164"/>
      <c r="AM169" s="10164"/>
      <c r="AN169" s="10164"/>
      <c r="AO169" s="10164"/>
      <c r="AP169" s="10164"/>
      <c r="AQ169" s="10164"/>
      <c r="AR169" s="10164"/>
      <c r="AS169" s="10164"/>
      <c r="AT169" s="10164"/>
      <c r="AU169" s="10164"/>
      <c r="AV169" s="10164"/>
      <c r="AW169" s="10164"/>
      <c r="AX169" s="10164"/>
      <c r="AY169" s="10164"/>
      <c r="AZ169" s="10164"/>
      <c r="BA169" s="10164"/>
      <c r="BB169" s="10164"/>
      <c r="BC169" s="10164"/>
      <c r="BD169" s="10164"/>
      <c r="BE169" s="10164"/>
      <c r="BF169" s="10164"/>
      <c r="BG169" s="10164"/>
      <c r="BH169" s="10164"/>
      <c r="BI169" s="10164"/>
      <c r="BJ169" s="10164"/>
      <c r="BL169" s="1387"/>
      <c r="BM169" s="1863"/>
      <c r="BN169" s="1863"/>
      <c r="BO169" s="1387"/>
      <c r="BP169" s="1387"/>
      <c r="BQ169" s="1387"/>
      <c r="BR169" s="1387"/>
      <c r="BS169" s="1863"/>
      <c r="BT169" s="1387"/>
      <c r="BU169" s="1387"/>
      <c r="BV169" s="771"/>
      <c r="BW169" s="1387"/>
      <c r="BX169" s="1387"/>
      <c r="BY169" s="1387"/>
      <c r="BZ169" s="1387"/>
      <c r="CA169" s="1387"/>
      <c r="CB169" s="1859"/>
      <c r="CC169" s="793"/>
      <c r="CD169" s="793"/>
      <c r="CE169" s="793"/>
      <c r="CF169" s="793"/>
      <c r="CG169" s="1868">
        <v>11</v>
      </c>
    </row>
    <row s="12874" customFormat="1" customHeight="1" ht="11.549999999999999">
      <c r="A170" s="1214"/>
      <c r="B170" s="1863"/>
      <c r="C170" s="1863"/>
      <c r="D170" s="578"/>
      <c r="J170" s="4250"/>
      <c r="K170" s="4250"/>
      <c r="L170" s="4250"/>
      <c r="M170" s="4250"/>
      <c r="N170" s="4250"/>
      <c r="O170" s="4250"/>
      <c r="P170" s="10164"/>
      <c r="Q170" s="10164"/>
      <c r="R170" s="10164"/>
      <c r="S170" s="10164"/>
      <c r="T170" s="10164"/>
      <c r="U170" s="10164"/>
      <c r="V170" s="10164"/>
      <c r="W170" s="10164"/>
      <c r="X170" s="10164"/>
      <c r="Y170" s="10164"/>
      <c r="Z170" s="10164"/>
      <c r="AA170" s="10164"/>
      <c r="AB170" s="10164"/>
      <c r="AC170" s="10164"/>
      <c r="AD170" s="10164"/>
      <c r="AE170" s="10164"/>
      <c r="AF170" s="10164"/>
      <c r="AG170" s="10164"/>
      <c r="AH170" s="10164"/>
      <c r="AI170" s="10164"/>
      <c r="AJ170" s="10164"/>
      <c r="AK170" s="10164"/>
      <c r="AL170" s="10164"/>
      <c r="AM170" s="10164"/>
      <c r="AN170" s="10164"/>
      <c r="AO170" s="10164"/>
      <c r="AP170" s="10164"/>
      <c r="AQ170" s="10164"/>
      <c r="AR170" s="10164"/>
      <c r="AS170" s="10164"/>
      <c r="AT170" s="10164"/>
      <c r="AU170" s="10164"/>
      <c r="AV170" s="10164"/>
      <c r="AW170" s="10164"/>
      <c r="AX170" s="10164"/>
      <c r="AY170" s="10164"/>
      <c r="AZ170" s="10164"/>
      <c r="BA170" s="10164"/>
      <c r="BB170" s="10164"/>
      <c r="BC170" s="10164"/>
      <c r="BD170" s="10164"/>
      <c r="BE170" s="10164"/>
      <c r="BF170" s="10164"/>
      <c r="BG170" s="10164"/>
      <c r="BH170" s="10164"/>
      <c r="BI170" s="10164"/>
      <c r="BJ170" s="10164"/>
      <c r="BL170" s="1387"/>
      <c r="BM170" s="1863"/>
      <c r="BN170" s="1863"/>
      <c r="BO170" s="1387"/>
      <c r="BP170" s="1387"/>
      <c r="BQ170" s="1387"/>
      <c r="BR170" s="1387"/>
      <c r="BS170" s="1863"/>
      <c r="BT170" s="1387"/>
      <c r="BU170" s="1387"/>
      <c r="BV170" s="771"/>
      <c r="BW170" s="1387"/>
      <c r="BX170" s="1387"/>
      <c r="BY170" s="1387"/>
      <c r="BZ170" s="1387"/>
      <c r="CA170" s="1387"/>
      <c r="CB170" s="1859"/>
      <c r="CC170" s="793"/>
      <c r="CD170" s="793"/>
      <c r="CE170" s="793"/>
      <c r="CF170" s="793"/>
      <c r="CG170" s="1868">
        <v>11</v>
      </c>
    </row>
    <row s="12874" customFormat="1" customHeight="1" ht="11.549999999999999">
      <c r="A171" s="1214"/>
      <c r="B171" s="1863"/>
      <c r="C171" s="1863"/>
      <c r="D171" s="578"/>
      <c r="J171" s="4250"/>
      <c r="K171" s="4250"/>
      <c r="L171" s="4250"/>
      <c r="M171" s="4250"/>
      <c r="N171" s="4250"/>
      <c r="O171" s="4250"/>
      <c r="P171" s="10164"/>
      <c r="Q171" s="10164"/>
      <c r="R171" s="10164"/>
      <c r="S171" s="10164"/>
      <c r="T171" s="10164"/>
      <c r="U171" s="10164"/>
      <c r="V171" s="10164"/>
      <c r="W171" s="10164"/>
      <c r="X171" s="10164"/>
      <c r="Y171" s="10164"/>
      <c r="Z171" s="10164"/>
      <c r="AA171" s="10164"/>
      <c r="AB171" s="10164"/>
      <c r="AC171" s="10164"/>
      <c r="AD171" s="10164"/>
      <c r="AE171" s="10164"/>
      <c r="AF171" s="10164"/>
      <c r="AG171" s="10164"/>
      <c r="AH171" s="10164"/>
      <c r="AI171" s="10164"/>
      <c r="AJ171" s="10164"/>
      <c r="AK171" s="10164"/>
      <c r="AL171" s="10164"/>
      <c r="AM171" s="10164"/>
      <c r="AN171" s="10164"/>
      <c r="AO171" s="10164"/>
      <c r="AP171" s="10164"/>
      <c r="AQ171" s="10164"/>
      <c r="AR171" s="10164"/>
      <c r="AS171" s="10164"/>
      <c r="AT171" s="10164"/>
      <c r="AU171" s="10164"/>
      <c r="AV171" s="10164"/>
      <c r="AW171" s="10164"/>
      <c r="AX171" s="10164"/>
      <c r="AY171" s="10164"/>
      <c r="AZ171" s="10164"/>
      <c r="BA171" s="10164"/>
      <c r="BB171" s="10164"/>
      <c r="BC171" s="10164"/>
      <c r="BD171" s="10164"/>
      <c r="BE171" s="10164"/>
      <c r="BF171" s="10164"/>
      <c r="BG171" s="10164"/>
      <c r="BH171" s="10164"/>
      <c r="BI171" s="10164"/>
      <c r="BJ171" s="10164"/>
      <c r="BL171" s="1387"/>
      <c r="BM171" s="1863"/>
      <c r="BN171" s="1863"/>
      <c r="BO171" s="1387"/>
      <c r="BP171" s="1387"/>
      <c r="BQ171" s="1387"/>
      <c r="BR171" s="1387"/>
      <c r="BS171" s="1863"/>
      <c r="BT171" s="1387"/>
      <c r="BU171" s="1387"/>
      <c r="BV171" s="771"/>
      <c r="BW171" s="1387"/>
      <c r="BX171" s="1387"/>
      <c r="BY171" s="1387"/>
      <c r="BZ171" s="1387"/>
      <c r="CA171" s="1387"/>
      <c r="CB171" s="1859"/>
      <c r="CC171" s="793"/>
      <c r="CD171" s="793"/>
      <c r="CE171" s="793"/>
      <c r="CF171" s="793"/>
      <c r="CG171" s="1868">
        <v>11</v>
      </c>
    </row>
    <row s="12874" customFormat="1" customHeight="1" ht="11.549999999999999">
      <c r="A172" s="1214"/>
      <c r="B172" s="1863"/>
      <c r="C172" s="1863"/>
      <c r="D172" s="578"/>
      <c r="J172" s="4250"/>
      <c r="K172" s="4250"/>
      <c r="L172" s="4250"/>
      <c r="M172" s="4250"/>
      <c r="N172" s="4250"/>
      <c r="O172" s="4250"/>
      <c r="P172" s="10164"/>
      <c r="Q172" s="10164"/>
      <c r="R172" s="10164"/>
      <c r="S172" s="10164"/>
      <c r="T172" s="10164"/>
      <c r="U172" s="10164"/>
      <c r="V172" s="10164"/>
      <c r="W172" s="10164"/>
      <c r="X172" s="10164"/>
      <c r="Y172" s="10164"/>
      <c r="Z172" s="10164"/>
      <c r="AA172" s="10164"/>
      <c r="AB172" s="10164"/>
      <c r="AC172" s="10164"/>
      <c r="AD172" s="10164"/>
      <c r="AE172" s="10164"/>
      <c r="AF172" s="10164"/>
      <c r="AG172" s="10164"/>
      <c r="AH172" s="10164"/>
      <c r="AI172" s="10164"/>
      <c r="AJ172" s="10164"/>
      <c r="AK172" s="10164"/>
      <c r="AL172" s="10164"/>
      <c r="AM172" s="10164"/>
      <c r="AN172" s="10164"/>
      <c r="AO172" s="10164"/>
      <c r="AP172" s="10164"/>
      <c r="AQ172" s="10164"/>
      <c r="AR172" s="10164"/>
      <c r="AS172" s="10164"/>
      <c r="AT172" s="10164"/>
      <c r="AU172" s="10164"/>
      <c r="AV172" s="10164"/>
      <c r="AW172" s="10164"/>
      <c r="AX172" s="10164"/>
      <c r="AY172" s="10164"/>
      <c r="AZ172" s="10164"/>
      <c r="BA172" s="10164"/>
      <c r="BB172" s="10164"/>
      <c r="BC172" s="10164"/>
      <c r="BD172" s="10164"/>
      <c r="BE172" s="10164"/>
      <c r="BF172" s="10164"/>
      <c r="BG172" s="10164"/>
      <c r="BH172" s="10164"/>
      <c r="BI172" s="10164"/>
      <c r="BJ172" s="10164"/>
      <c r="BL172" s="1387"/>
      <c r="BM172" s="1863"/>
      <c r="BN172" s="1863"/>
      <c r="BO172" s="1387"/>
      <c r="BP172" s="1387"/>
      <c r="BQ172" s="1387"/>
      <c r="BR172" s="1387"/>
      <c r="BS172" s="1863"/>
      <c r="BT172" s="1387"/>
      <c r="BU172" s="1387"/>
      <c r="BV172" s="771"/>
      <c r="BW172" s="1387"/>
      <c r="BX172" s="1387"/>
      <c r="BY172" s="1387"/>
      <c r="BZ172" s="1387"/>
      <c r="CA172" s="1387"/>
      <c r="CB172" s="1859"/>
      <c r="CC172" s="793"/>
      <c r="CD172" s="793"/>
      <c r="CE172" s="793"/>
      <c r="CF172" s="793"/>
      <c r="CG172" s="1868">
        <v>11</v>
      </c>
    </row>
    <row s="12874" customFormat="1" customHeight="1" ht="11.549999999999999">
      <c r="A173" s="1214"/>
      <c r="B173" s="1863"/>
      <c r="C173" s="1863"/>
      <c r="D173" s="578"/>
      <c r="J173" s="4250"/>
      <c r="K173" s="4250"/>
      <c r="L173" s="4250"/>
      <c r="M173" s="4250"/>
      <c r="N173" s="4250"/>
      <c r="O173" s="4250"/>
      <c r="P173" s="10164"/>
      <c r="Q173" s="10164"/>
      <c r="R173" s="10164"/>
      <c r="S173" s="10164"/>
      <c r="T173" s="10164"/>
      <c r="U173" s="10164"/>
      <c r="V173" s="10164"/>
      <c r="W173" s="10164"/>
      <c r="X173" s="10164"/>
      <c r="Y173" s="10164"/>
      <c r="Z173" s="10164"/>
      <c r="AA173" s="10164"/>
      <c r="AB173" s="10164"/>
      <c r="AC173" s="10164"/>
      <c r="AD173" s="10164"/>
      <c r="AE173" s="10164"/>
      <c r="AF173" s="10164"/>
      <c r="AG173" s="10164"/>
      <c r="AH173" s="10164"/>
      <c r="AI173" s="10164"/>
      <c r="AJ173" s="10164"/>
      <c r="AK173" s="10164"/>
      <c r="AL173" s="10164"/>
      <c r="AM173" s="10164"/>
      <c r="AN173" s="10164"/>
      <c r="AO173" s="10164"/>
      <c r="AP173" s="10164"/>
      <c r="AQ173" s="10164"/>
      <c r="AR173" s="10164"/>
      <c r="AS173" s="10164"/>
      <c r="AT173" s="10164"/>
      <c r="AU173" s="10164"/>
      <c r="AV173" s="10164"/>
      <c r="AW173" s="10164"/>
      <c r="AX173" s="10164"/>
      <c r="AY173" s="10164"/>
      <c r="AZ173" s="10164"/>
      <c r="BA173" s="10164"/>
      <c r="BB173" s="10164"/>
      <c r="BC173" s="10164"/>
      <c r="BD173" s="10164"/>
      <c r="BE173" s="10164"/>
      <c r="BF173" s="10164"/>
      <c r="BG173" s="10164"/>
      <c r="BH173" s="10164"/>
      <c r="BI173" s="10164"/>
      <c r="BJ173" s="10164"/>
      <c r="BL173" s="1387"/>
      <c r="BM173" s="1863"/>
      <c r="BN173" s="1863"/>
      <c r="BO173" s="1387"/>
      <c r="BP173" s="1387"/>
      <c r="BQ173" s="1387"/>
      <c r="BR173" s="1387"/>
      <c r="BS173" s="1863"/>
      <c r="BT173" s="1387"/>
      <c r="BU173" s="1387"/>
      <c r="BV173" s="771"/>
      <c r="BW173" s="1387"/>
      <c r="BX173" s="1387"/>
      <c r="BY173" s="1387"/>
      <c r="BZ173" s="1387"/>
      <c r="CA173" s="1387"/>
      <c r="CB173" s="1859"/>
      <c r="CC173" s="793"/>
      <c r="CD173" s="793"/>
      <c r="CE173" s="793"/>
      <c r="CF173" s="793"/>
      <c r="CG173" s="1868">
        <v>11</v>
      </c>
    </row>
    <row s="12874" customFormat="1" customHeight="1" ht="11.549999999999999">
      <c r="A174" s="1214"/>
      <c r="B174" s="1863"/>
      <c r="C174" s="1863"/>
      <c r="D174" s="578"/>
      <c r="J174" s="4250"/>
      <c r="K174" s="4250"/>
      <c r="L174" s="4250"/>
      <c r="M174" s="4250"/>
      <c r="N174" s="4250"/>
      <c r="O174" s="4250"/>
      <c r="P174" s="10164"/>
      <c r="Q174" s="10164"/>
      <c r="R174" s="10164"/>
      <c r="S174" s="10164"/>
      <c r="T174" s="10164"/>
      <c r="U174" s="10164"/>
      <c r="V174" s="10164"/>
      <c r="W174" s="10164"/>
      <c r="X174" s="10164"/>
      <c r="Y174" s="10164"/>
      <c r="Z174" s="10164"/>
      <c r="AA174" s="10164"/>
      <c r="AB174" s="10164"/>
      <c r="AC174" s="10164"/>
      <c r="AD174" s="10164"/>
      <c r="AE174" s="10164"/>
      <c r="AF174" s="10164"/>
      <c r="AG174" s="10164"/>
      <c r="AH174" s="10164"/>
      <c r="AI174" s="10164"/>
      <c r="AJ174" s="10164"/>
      <c r="AK174" s="10164"/>
      <c r="AL174" s="10164"/>
      <c r="AM174" s="10164"/>
      <c r="AN174" s="10164"/>
      <c r="AO174" s="10164"/>
      <c r="AP174" s="10164"/>
      <c r="AQ174" s="10164"/>
      <c r="AR174" s="10164"/>
      <c r="AS174" s="10164"/>
      <c r="AT174" s="10164"/>
      <c r="AU174" s="10164"/>
      <c r="AV174" s="10164"/>
      <c r="AW174" s="10164"/>
      <c r="AX174" s="10164"/>
      <c r="AY174" s="10164"/>
      <c r="AZ174" s="10164"/>
      <c r="BA174" s="10164"/>
      <c r="BB174" s="10164"/>
      <c r="BC174" s="10164"/>
      <c r="BD174" s="10164"/>
      <c r="BE174" s="10164"/>
      <c r="BF174" s="10164"/>
      <c r="BG174" s="10164"/>
      <c r="BH174" s="10164"/>
      <c r="BI174" s="10164"/>
      <c r="BJ174" s="10164"/>
      <c r="BL174" s="1387"/>
      <c r="BM174" s="1863"/>
      <c r="BN174" s="1863"/>
      <c r="BO174" s="1387"/>
      <c r="BP174" s="1387"/>
      <c r="BQ174" s="1387"/>
      <c r="BR174" s="1387"/>
      <c r="BS174" s="1863"/>
      <c r="BT174" s="1387"/>
      <c r="BU174" s="1387"/>
      <c r="BV174" s="771"/>
      <c r="BW174" s="1387"/>
      <c r="BX174" s="1387"/>
      <c r="BY174" s="1387"/>
      <c r="BZ174" s="1387"/>
      <c r="CA174" s="1387"/>
      <c r="CB174" s="1859"/>
      <c r="CC174" s="793"/>
      <c r="CD174" s="793"/>
      <c r="CE174" s="793"/>
      <c r="CF174" s="793"/>
      <c r="CG174" s="1868">
        <v>11</v>
      </c>
    </row>
    <row s="12874" customFormat="1" customHeight="1" ht="11.549999999999999">
      <c r="A175" s="1214"/>
      <c r="B175" s="1863"/>
      <c r="C175" s="1863"/>
      <c r="D175" s="578"/>
      <c r="J175" s="4250"/>
      <c r="K175" s="4250"/>
      <c r="L175" s="4250"/>
      <c r="M175" s="4250"/>
      <c r="N175" s="4250"/>
      <c r="O175" s="4250"/>
      <c r="P175" s="10164"/>
      <c r="Q175" s="10164"/>
      <c r="R175" s="10164"/>
      <c r="S175" s="10164"/>
      <c r="T175" s="10164"/>
      <c r="U175" s="10164"/>
      <c r="V175" s="10164"/>
      <c r="W175" s="10164"/>
      <c r="X175" s="10164"/>
      <c r="Y175" s="10164"/>
      <c r="Z175" s="10164"/>
      <c r="AA175" s="10164"/>
      <c r="AB175" s="10164"/>
      <c r="AC175" s="10164"/>
      <c r="AD175" s="10164"/>
      <c r="AE175" s="10164"/>
      <c r="AF175" s="10164"/>
      <c r="AG175" s="10164"/>
      <c r="AH175" s="10164"/>
      <c r="AI175" s="10164"/>
      <c r="AJ175" s="10164"/>
      <c r="AK175" s="10164"/>
      <c r="AL175" s="10164"/>
      <c r="AM175" s="10164"/>
      <c r="AN175" s="10164"/>
      <c r="AO175" s="10164"/>
      <c r="AP175" s="10164"/>
      <c r="AQ175" s="10164"/>
      <c r="AR175" s="10164"/>
      <c r="AS175" s="10164"/>
      <c r="AT175" s="10164"/>
      <c r="AU175" s="10164"/>
      <c r="AV175" s="10164"/>
      <c r="AW175" s="10164"/>
      <c r="AX175" s="10164"/>
      <c r="AY175" s="10164"/>
      <c r="AZ175" s="10164"/>
      <c r="BA175" s="10164"/>
      <c r="BB175" s="10164"/>
      <c r="BC175" s="10164"/>
      <c r="BD175" s="10164"/>
      <c r="BE175" s="10164"/>
      <c r="BF175" s="10164"/>
      <c r="BG175" s="10164"/>
      <c r="BH175" s="10164"/>
      <c r="BI175" s="10164"/>
      <c r="BJ175" s="10164"/>
      <c r="BL175" s="1387"/>
      <c r="BM175" s="1863"/>
      <c r="BN175" s="1863"/>
      <c r="BO175" s="1387"/>
      <c r="BP175" s="1387"/>
      <c r="BQ175" s="1387"/>
      <c r="BR175" s="1387"/>
      <c r="BS175" s="1863"/>
      <c r="BT175" s="1387"/>
      <c r="BU175" s="1387"/>
      <c r="BV175" s="771"/>
      <c r="BW175" s="1387"/>
      <c r="BX175" s="1387"/>
      <c r="BY175" s="1387"/>
      <c r="BZ175" s="1387"/>
      <c r="CA175" s="1387"/>
      <c r="CB175" s="1859"/>
      <c r="CC175" s="793"/>
      <c r="CD175" s="793"/>
      <c r="CE175" s="793"/>
      <c r="CF175" s="793"/>
      <c r="CG175" s="1868">
        <v>11</v>
      </c>
    </row>
    <row s="12874" customFormat="1" customHeight="1" ht="11.549999999999999">
      <c r="A176" s="1214"/>
      <c r="B176" s="1863"/>
      <c r="C176" s="1863"/>
      <c r="D176" s="578"/>
      <c r="J176" s="4250"/>
      <c r="K176" s="4250"/>
      <c r="L176" s="4250"/>
      <c r="M176" s="4250"/>
      <c r="N176" s="4250"/>
      <c r="O176" s="4250"/>
      <c r="P176" s="10164"/>
      <c r="Q176" s="10164"/>
      <c r="R176" s="10164"/>
      <c r="S176" s="10164"/>
      <c r="T176" s="10164"/>
      <c r="U176" s="10164"/>
      <c r="V176" s="10164"/>
      <c r="W176" s="10164"/>
      <c r="X176" s="10164"/>
      <c r="Y176" s="10164"/>
      <c r="Z176" s="10164"/>
      <c r="AA176" s="10164"/>
      <c r="AB176" s="10164"/>
      <c r="AC176" s="10164"/>
      <c r="AD176" s="10164"/>
      <c r="AE176" s="10164"/>
      <c r="AF176" s="10164"/>
      <c r="AG176" s="10164"/>
      <c r="AH176" s="10164"/>
      <c r="AI176" s="10164"/>
      <c r="AJ176" s="10164"/>
      <c r="AK176" s="10164"/>
      <c r="AL176" s="10164"/>
      <c r="AM176" s="10164"/>
      <c r="AN176" s="10164"/>
      <c r="AO176" s="10164"/>
      <c r="AP176" s="10164"/>
      <c r="AQ176" s="10164"/>
      <c r="AR176" s="10164"/>
      <c r="AS176" s="10164"/>
      <c r="AT176" s="10164"/>
      <c r="AU176" s="10164"/>
      <c r="AV176" s="10164"/>
      <c r="AW176" s="10164"/>
      <c r="AX176" s="10164"/>
      <c r="AY176" s="10164"/>
      <c r="AZ176" s="10164"/>
      <c r="BA176" s="10164"/>
      <c r="BB176" s="10164"/>
      <c r="BC176" s="10164"/>
      <c r="BD176" s="10164"/>
      <c r="BE176" s="10164"/>
      <c r="BF176" s="10164"/>
      <c r="BG176" s="10164"/>
      <c r="BH176" s="10164"/>
      <c r="BI176" s="10164"/>
      <c r="BJ176" s="10164"/>
      <c r="BL176" s="1387"/>
      <c r="BM176" s="1863"/>
      <c r="BN176" s="1863"/>
      <c r="BO176" s="1387"/>
      <c r="BP176" s="1387"/>
      <c r="BQ176" s="1387"/>
      <c r="BR176" s="1387"/>
      <c r="BS176" s="1863"/>
      <c r="BT176" s="1387"/>
      <c r="BU176" s="1387"/>
      <c r="BV176" s="771"/>
      <c r="BW176" s="1387"/>
      <c r="BX176" s="1387"/>
      <c r="BY176" s="1387"/>
      <c r="BZ176" s="1387"/>
      <c r="CA176" s="1387"/>
      <c r="CB176" s="1859"/>
      <c r="CC176" s="793"/>
      <c r="CD176" s="793"/>
      <c r="CE176" s="793"/>
      <c r="CF176" s="793"/>
      <c r="CG176" s="1868">
        <v>11</v>
      </c>
    </row>
    <row s="12874" customFormat="1" customHeight="1" ht="11.549999999999999">
      <c r="A177" s="1214"/>
      <c r="B177" s="1863"/>
      <c r="C177" s="1863"/>
      <c r="D177" s="578"/>
      <c r="J177" s="4250"/>
      <c r="K177" s="4250"/>
      <c r="L177" s="4250"/>
      <c r="M177" s="4250"/>
      <c r="N177" s="4250"/>
      <c r="O177" s="4250"/>
      <c r="P177" s="10164"/>
      <c r="Q177" s="10164"/>
      <c r="R177" s="10164"/>
      <c r="S177" s="10164"/>
      <c r="T177" s="10164"/>
      <c r="U177" s="10164"/>
      <c r="V177" s="10164"/>
      <c r="W177" s="10164"/>
      <c r="X177" s="10164"/>
      <c r="Y177" s="10164"/>
      <c r="Z177" s="10164"/>
      <c r="AA177" s="10164"/>
      <c r="AB177" s="10164"/>
      <c r="AC177" s="10164"/>
      <c r="AD177" s="10164"/>
      <c r="AE177" s="10164"/>
      <c r="AF177" s="10164"/>
      <c r="AG177" s="10164"/>
      <c r="AH177" s="10164"/>
      <c r="AI177" s="10164"/>
      <c r="AJ177" s="10164"/>
      <c r="AK177" s="10164"/>
      <c r="AL177" s="10164"/>
      <c r="AM177" s="10164"/>
      <c r="AN177" s="10164"/>
      <c r="AO177" s="10164"/>
      <c r="AP177" s="10164"/>
      <c r="AQ177" s="10164"/>
      <c r="AR177" s="10164"/>
      <c r="AS177" s="10164"/>
      <c r="AT177" s="10164"/>
      <c r="AU177" s="10164"/>
      <c r="AV177" s="10164"/>
      <c r="AW177" s="10164"/>
      <c r="AX177" s="10164"/>
      <c r="AY177" s="10164"/>
      <c r="AZ177" s="10164"/>
      <c r="BA177" s="10164"/>
      <c r="BB177" s="10164"/>
      <c r="BC177" s="10164"/>
      <c r="BD177" s="10164"/>
      <c r="BE177" s="10164"/>
      <c r="BF177" s="10164"/>
      <c r="BG177" s="10164"/>
      <c r="BH177" s="10164"/>
      <c r="BI177" s="10164"/>
      <c r="BJ177" s="10164"/>
      <c r="BL177" s="1387"/>
      <c r="BM177" s="1863"/>
      <c r="BN177" s="1863"/>
      <c r="BO177" s="1387"/>
      <c r="BP177" s="1387"/>
      <c r="BQ177" s="1387"/>
      <c r="BR177" s="1387"/>
      <c r="BS177" s="1863"/>
      <c r="BT177" s="1387"/>
      <c r="BU177" s="1387"/>
      <c r="BV177" s="771"/>
      <c r="BW177" s="1387"/>
      <c r="BX177" s="1387"/>
      <c r="BY177" s="1387"/>
      <c r="BZ177" s="1387"/>
      <c r="CA177" s="1387"/>
      <c r="CB177" s="1859"/>
      <c r="CC177" s="793"/>
      <c r="CD177" s="793"/>
      <c r="CE177" s="793"/>
      <c r="CF177" s="793"/>
      <c r="CG177" s="1868">
        <v>11</v>
      </c>
    </row>
    <row s="12874" customFormat="1" customHeight="1" ht="11.549999999999999">
      <c r="A178" s="1214"/>
      <c r="B178" s="1863"/>
      <c r="C178" s="1863"/>
      <c r="D178" s="578"/>
      <c r="J178" s="4250"/>
      <c r="K178" s="4250"/>
      <c r="L178" s="4250"/>
      <c r="M178" s="4250"/>
      <c r="N178" s="4250"/>
      <c r="O178" s="4250"/>
      <c r="P178" s="10164"/>
      <c r="Q178" s="10164"/>
      <c r="R178" s="10164"/>
      <c r="S178" s="10164"/>
      <c r="T178" s="10164"/>
      <c r="U178" s="10164"/>
      <c r="V178" s="10164"/>
      <c r="W178" s="10164"/>
      <c r="X178" s="10164"/>
      <c r="Y178" s="10164"/>
      <c r="Z178" s="10164"/>
      <c r="AA178" s="10164"/>
      <c r="AB178" s="10164"/>
      <c r="AC178" s="10164"/>
      <c r="AD178" s="10164"/>
      <c r="AE178" s="10164"/>
      <c r="AF178" s="10164"/>
      <c r="AG178" s="10164"/>
      <c r="AH178" s="10164"/>
      <c r="AI178" s="10164"/>
      <c r="AJ178" s="10164"/>
      <c r="AK178" s="10164"/>
      <c r="AL178" s="10164"/>
      <c r="AM178" s="10164"/>
      <c r="AN178" s="10164"/>
      <c r="AO178" s="10164"/>
      <c r="AP178" s="10164"/>
      <c r="AQ178" s="10164"/>
      <c r="AR178" s="10164"/>
      <c r="AS178" s="10164"/>
      <c r="AT178" s="10164"/>
      <c r="AU178" s="10164"/>
      <c r="AV178" s="10164"/>
      <c r="AW178" s="10164"/>
      <c r="AX178" s="10164"/>
      <c r="AY178" s="10164"/>
      <c r="AZ178" s="10164"/>
      <c r="BA178" s="10164"/>
      <c r="BB178" s="10164"/>
      <c r="BC178" s="10164"/>
      <c r="BD178" s="10164"/>
      <c r="BE178" s="10164"/>
      <c r="BF178" s="10164"/>
      <c r="BG178" s="10164"/>
      <c r="BH178" s="10164"/>
      <c r="BI178" s="10164"/>
      <c r="BJ178" s="10164"/>
      <c r="BL178" s="1387"/>
      <c r="BM178" s="1863"/>
      <c r="BN178" s="1863"/>
      <c r="BO178" s="1387"/>
      <c r="BP178" s="1387"/>
      <c r="BQ178" s="1387"/>
      <c r="BR178" s="1387"/>
      <c r="BS178" s="1863"/>
      <c r="BT178" s="1387"/>
      <c r="BU178" s="1387"/>
      <c r="BV178" s="771"/>
      <c r="BW178" s="1387"/>
      <c r="BX178" s="1387"/>
      <c r="BY178" s="1387"/>
      <c r="BZ178" s="1387"/>
      <c r="CA178" s="1387"/>
      <c r="CB178" s="1859"/>
      <c r="CC178" s="793"/>
      <c r="CD178" s="793"/>
      <c r="CE178" s="793"/>
      <c r="CF178" s="793"/>
      <c r="CG178" s="1868">
        <v>11</v>
      </c>
    </row>
    <row s="12874" customFormat="1" customHeight="1" ht="11.549999999999999">
      <c r="A179" s="1214"/>
      <c r="B179" s="1863"/>
      <c r="C179" s="1863"/>
      <c r="D179" s="578"/>
      <c r="J179" s="4250"/>
      <c r="K179" s="4250"/>
      <c r="L179" s="4250"/>
      <c r="M179" s="4250"/>
      <c r="N179" s="4250"/>
      <c r="O179" s="4250"/>
      <c r="P179" s="10164"/>
      <c r="Q179" s="10164"/>
      <c r="R179" s="10164"/>
      <c r="S179" s="10164"/>
      <c r="T179" s="10164"/>
      <c r="U179" s="10164"/>
      <c r="V179" s="10164"/>
      <c r="W179" s="10164"/>
      <c r="X179" s="10164"/>
      <c r="Y179" s="10164"/>
      <c r="Z179" s="10164"/>
      <c r="AA179" s="10164"/>
      <c r="AB179" s="10164"/>
      <c r="AC179" s="10164"/>
      <c r="AD179" s="10164"/>
      <c r="AE179" s="10164"/>
      <c r="AF179" s="10164"/>
      <c r="AG179" s="10164"/>
      <c r="AH179" s="10164"/>
      <c r="AI179" s="10164"/>
      <c r="AJ179" s="10164"/>
      <c r="AK179" s="10164"/>
      <c r="AL179" s="10164"/>
      <c r="AM179" s="10164"/>
      <c r="AN179" s="10164"/>
      <c r="AO179" s="10164"/>
      <c r="AP179" s="10164"/>
      <c r="AQ179" s="10164"/>
      <c r="AR179" s="10164"/>
      <c r="AS179" s="10164"/>
      <c r="AT179" s="10164"/>
      <c r="AU179" s="10164"/>
      <c r="AV179" s="10164"/>
      <c r="AW179" s="10164"/>
      <c r="AX179" s="10164"/>
      <c r="AY179" s="10164"/>
      <c r="AZ179" s="10164"/>
      <c r="BA179" s="10164"/>
      <c r="BB179" s="10164"/>
      <c r="BC179" s="10164"/>
      <c r="BD179" s="10164"/>
      <c r="BE179" s="10164"/>
      <c r="BF179" s="10164"/>
      <c r="BG179" s="10164"/>
      <c r="BH179" s="10164"/>
      <c r="BI179" s="10164"/>
      <c r="BJ179" s="10164"/>
      <c r="BL179" s="1387"/>
      <c r="BM179" s="1863"/>
      <c r="BN179" s="1863"/>
      <c r="BO179" s="1387"/>
      <c r="BP179" s="1387"/>
      <c r="BQ179" s="1387"/>
      <c r="BR179" s="1387"/>
      <c r="BS179" s="1863"/>
      <c r="BT179" s="1387"/>
      <c r="BU179" s="1387"/>
      <c r="BV179" s="771"/>
      <c r="BW179" s="1387"/>
      <c r="BX179" s="1387"/>
      <c r="BY179" s="1387"/>
      <c r="BZ179" s="1387"/>
      <c r="CA179" s="1387"/>
      <c r="CB179" s="1859"/>
      <c r="CC179" s="793"/>
      <c r="CD179" s="793"/>
      <c r="CE179" s="793"/>
      <c r="CF179" s="793"/>
      <c r="CG179" s="1868">
        <v>11</v>
      </c>
    </row>
    <row s="12874" customFormat="1" customHeight="1" ht="11.549999999999999">
      <c r="A180" s="1214"/>
      <c r="B180" s="1863"/>
      <c r="C180" s="1863"/>
      <c r="D180" s="578"/>
      <c r="J180" s="4250"/>
      <c r="K180" s="4250"/>
      <c r="L180" s="4250"/>
      <c r="M180" s="4250"/>
      <c r="N180" s="4250"/>
      <c r="O180" s="4250"/>
      <c r="P180" s="10164"/>
      <c r="Q180" s="10164"/>
      <c r="R180" s="10164"/>
      <c r="S180" s="10164"/>
      <c r="T180" s="10164"/>
      <c r="U180" s="10164"/>
      <c r="V180" s="10164"/>
      <c r="W180" s="10164"/>
      <c r="X180" s="10164"/>
      <c r="Y180" s="10164"/>
      <c r="Z180" s="10164"/>
      <c r="AA180" s="10164"/>
      <c r="AB180" s="10164"/>
      <c r="AC180" s="10164"/>
      <c r="AD180" s="10164"/>
      <c r="AE180" s="10164"/>
      <c r="AF180" s="10164"/>
      <c r="AG180" s="10164"/>
      <c r="AH180" s="10164"/>
      <c r="AI180" s="10164"/>
      <c r="AJ180" s="10164"/>
      <c r="AK180" s="10164"/>
      <c r="AL180" s="10164"/>
      <c r="AM180" s="10164"/>
      <c r="AN180" s="10164"/>
      <c r="AO180" s="10164"/>
      <c r="AP180" s="10164"/>
      <c r="AQ180" s="10164"/>
      <c r="AR180" s="10164"/>
      <c r="AS180" s="10164"/>
      <c r="AT180" s="10164"/>
      <c r="AU180" s="10164"/>
      <c r="AV180" s="10164"/>
      <c r="AW180" s="10164"/>
      <c r="AX180" s="10164"/>
      <c r="AY180" s="10164"/>
      <c r="AZ180" s="10164"/>
      <c r="BA180" s="10164"/>
      <c r="BB180" s="10164"/>
      <c r="BC180" s="10164"/>
      <c r="BD180" s="10164"/>
      <c r="BE180" s="10164"/>
      <c r="BF180" s="10164"/>
      <c r="BG180" s="10164"/>
      <c r="BH180" s="10164"/>
      <c r="BI180" s="10164"/>
      <c r="BJ180" s="10164"/>
      <c r="BL180" s="1387"/>
      <c r="BM180" s="1863"/>
      <c r="BN180" s="1863"/>
      <c r="BO180" s="1387"/>
      <c r="BP180" s="1387"/>
      <c r="BQ180" s="1387"/>
      <c r="BR180" s="1387"/>
      <c r="BS180" s="1863"/>
      <c r="BT180" s="1387"/>
      <c r="BU180" s="1387"/>
      <c r="BV180" s="771"/>
      <c r="BW180" s="1387"/>
      <c r="BX180" s="1387"/>
      <c r="BY180" s="1387"/>
      <c r="BZ180" s="1387"/>
      <c r="CA180" s="1387"/>
      <c r="CB180" s="1859"/>
      <c r="CC180" s="793"/>
      <c r="CD180" s="793"/>
      <c r="CE180" s="793"/>
      <c r="CF180" s="793"/>
      <c r="CG180" s="1868">
        <v>11</v>
      </c>
    </row>
    <row s="12874" customFormat="1" customHeight="1" ht="11.549999999999999">
      <c r="A181" s="1214"/>
      <c r="B181" s="1863"/>
      <c r="C181" s="1863"/>
      <c r="D181" s="578"/>
      <c r="J181" s="4250"/>
      <c r="K181" s="4250"/>
      <c r="L181" s="4250"/>
      <c r="M181" s="4250"/>
      <c r="N181" s="4250"/>
      <c r="O181" s="4250"/>
      <c r="P181" s="10164"/>
      <c r="Q181" s="10164"/>
      <c r="R181" s="10164"/>
      <c r="S181" s="10164"/>
      <c r="T181" s="10164"/>
      <c r="U181" s="10164"/>
      <c r="V181" s="10164"/>
      <c r="W181" s="10164"/>
      <c r="X181" s="10164"/>
      <c r="Y181" s="10164"/>
      <c r="Z181" s="10164"/>
      <c r="AA181" s="10164"/>
      <c r="AB181" s="10164"/>
      <c r="AC181" s="10164"/>
      <c r="AD181" s="10164"/>
      <c r="AE181" s="10164"/>
      <c r="AF181" s="10164"/>
      <c r="AG181" s="10164"/>
      <c r="AH181" s="10164"/>
      <c r="AI181" s="10164"/>
      <c r="AJ181" s="10164"/>
      <c r="AK181" s="10164"/>
      <c r="AL181" s="10164"/>
      <c r="AM181" s="10164"/>
      <c r="AN181" s="10164"/>
      <c r="AO181" s="10164"/>
      <c r="AP181" s="10164"/>
      <c r="AQ181" s="10164"/>
      <c r="AR181" s="10164"/>
      <c r="AS181" s="10164"/>
      <c r="AT181" s="10164"/>
      <c r="AU181" s="10164"/>
      <c r="AV181" s="10164"/>
      <c r="AW181" s="10164"/>
      <c r="AX181" s="10164"/>
      <c r="AY181" s="10164"/>
      <c r="AZ181" s="10164"/>
      <c r="BA181" s="10164"/>
      <c r="BB181" s="10164"/>
      <c r="BC181" s="10164"/>
      <c r="BD181" s="10164"/>
      <c r="BE181" s="10164"/>
      <c r="BF181" s="10164"/>
      <c r="BG181" s="10164"/>
      <c r="BH181" s="10164"/>
      <c r="BI181" s="10164"/>
      <c r="BJ181" s="10164"/>
      <c r="BL181" s="1387"/>
      <c r="BM181" s="1863"/>
      <c r="BN181" s="1863"/>
      <c r="BO181" s="1387"/>
      <c r="BP181" s="1387"/>
      <c r="BQ181" s="1387"/>
      <c r="BR181" s="1387"/>
      <c r="BS181" s="1863"/>
      <c r="BT181" s="1387"/>
      <c r="BU181" s="1387"/>
      <c r="BV181" s="771"/>
      <c r="BW181" s="1387"/>
      <c r="BX181" s="1387"/>
      <c r="BY181" s="1387"/>
      <c r="BZ181" s="1387"/>
      <c r="CA181" s="1387"/>
      <c r="CB181" s="1859"/>
      <c r="CC181" s="793"/>
      <c r="CD181" s="793"/>
      <c r="CE181" s="793"/>
      <c r="CF181" s="793"/>
      <c r="CG181" s="1868">
        <v>11</v>
      </c>
    </row>
    <row s="12874" customFormat="1" customHeight="1" ht="11.549999999999999">
      <c r="A182" s="1214"/>
      <c r="B182" s="1863"/>
      <c r="C182" s="1863"/>
      <c r="D182" s="578"/>
      <c r="J182" s="4250"/>
      <c r="K182" s="4250"/>
      <c r="L182" s="4250"/>
      <c r="M182" s="4250"/>
      <c r="N182" s="4250"/>
      <c r="O182" s="4250"/>
      <c r="P182" s="10164"/>
      <c r="Q182" s="10164"/>
      <c r="R182" s="10164"/>
      <c r="S182" s="10164"/>
      <c r="T182" s="10164"/>
      <c r="U182" s="10164"/>
      <c r="V182" s="10164"/>
      <c r="W182" s="10164"/>
      <c r="X182" s="10164"/>
      <c r="Y182" s="10164"/>
      <c r="Z182" s="10164"/>
      <c r="AA182" s="10164"/>
      <c r="AB182" s="10164"/>
      <c r="AC182" s="10164"/>
      <c r="AD182" s="10164"/>
      <c r="AE182" s="10164"/>
      <c r="AF182" s="10164"/>
      <c r="AG182" s="10164"/>
      <c r="AH182" s="10164"/>
      <c r="AI182" s="10164"/>
      <c r="AJ182" s="10164"/>
      <c r="AK182" s="10164"/>
      <c r="AL182" s="10164"/>
      <c r="AM182" s="10164"/>
      <c r="AN182" s="10164"/>
      <c r="AO182" s="10164"/>
      <c r="AP182" s="10164"/>
      <c r="AQ182" s="10164"/>
      <c r="AR182" s="10164"/>
      <c r="AS182" s="10164"/>
      <c r="AT182" s="10164"/>
      <c r="AU182" s="10164"/>
      <c r="AV182" s="10164"/>
      <c r="AW182" s="10164"/>
      <c r="AX182" s="10164"/>
      <c r="AY182" s="10164"/>
      <c r="AZ182" s="10164"/>
      <c r="BA182" s="10164"/>
      <c r="BB182" s="10164"/>
      <c r="BC182" s="10164"/>
      <c r="BD182" s="10164"/>
      <c r="BE182" s="10164"/>
      <c r="BF182" s="10164"/>
      <c r="BG182" s="10164"/>
      <c r="BH182" s="10164"/>
      <c r="BI182" s="10164"/>
      <c r="BJ182" s="10164"/>
      <c r="BL182" s="1387"/>
      <c r="BM182" s="1863"/>
      <c r="BN182" s="1863"/>
      <c r="BO182" s="1387"/>
      <c r="BP182" s="1387"/>
      <c r="BQ182" s="1387"/>
      <c r="BR182" s="1387"/>
      <c r="BS182" s="1863"/>
      <c r="BT182" s="1387"/>
      <c r="BU182" s="1387"/>
      <c r="BV182" s="771"/>
      <c r="BW182" s="1387"/>
      <c r="BX182" s="1387"/>
      <c r="BY182" s="1387"/>
      <c r="BZ182" s="1387"/>
      <c r="CA182" s="1387"/>
      <c r="CB182" s="1859"/>
      <c r="CC182" s="793"/>
      <c r="CD182" s="793"/>
      <c r="CE182" s="793"/>
      <c r="CF182" s="793"/>
      <c r="CG182" s="1868">
        <v>11</v>
      </c>
    </row>
    <row s="12874" customFormat="1" customHeight="1" ht="11.549999999999999">
      <c r="A183" s="1214"/>
      <c r="B183" s="1863"/>
      <c r="C183" s="1863"/>
      <c r="D183" s="578"/>
      <c r="J183" s="4250"/>
      <c r="K183" s="4250"/>
      <c r="L183" s="4250"/>
      <c r="M183" s="4250"/>
      <c r="N183" s="4250"/>
      <c r="O183" s="4250"/>
      <c r="P183" s="10164"/>
      <c r="Q183" s="10164"/>
      <c r="R183" s="10164"/>
      <c r="S183" s="10164"/>
      <c r="T183" s="10164"/>
      <c r="U183" s="10164"/>
      <c r="V183" s="10164"/>
      <c r="W183" s="10164"/>
      <c r="X183" s="10164"/>
      <c r="Y183" s="10164"/>
      <c r="Z183" s="10164"/>
      <c r="AA183" s="10164"/>
      <c r="AB183" s="10164"/>
      <c r="AC183" s="10164"/>
      <c r="AD183" s="10164"/>
      <c r="AE183" s="10164"/>
      <c r="AF183" s="10164"/>
      <c r="AG183" s="10164"/>
      <c r="AH183" s="10164"/>
      <c r="AI183" s="10164"/>
      <c r="AJ183" s="10164"/>
      <c r="AK183" s="10164"/>
      <c r="AL183" s="10164"/>
      <c r="AM183" s="10164"/>
      <c r="AN183" s="10164"/>
      <c r="AO183" s="10164"/>
      <c r="AP183" s="10164"/>
      <c r="AQ183" s="10164"/>
      <c r="AR183" s="10164"/>
      <c r="AS183" s="10164"/>
      <c r="AT183" s="10164"/>
      <c r="AU183" s="10164"/>
      <c r="AV183" s="10164"/>
      <c r="AW183" s="10164"/>
      <c r="AX183" s="10164"/>
      <c r="AY183" s="10164"/>
      <c r="AZ183" s="10164"/>
      <c r="BA183" s="10164"/>
      <c r="BB183" s="10164"/>
      <c r="BC183" s="10164"/>
      <c r="BD183" s="10164"/>
      <c r="BE183" s="10164"/>
      <c r="BF183" s="10164"/>
      <c r="BG183" s="10164"/>
      <c r="BH183" s="10164"/>
      <c r="BI183" s="10164"/>
      <c r="BJ183" s="10164"/>
      <c r="BL183" s="1387"/>
      <c r="BM183" s="1863"/>
      <c r="BN183" s="1863"/>
      <c r="BO183" s="1387"/>
      <c r="BP183" s="1387"/>
      <c r="BQ183" s="1387"/>
      <c r="BR183" s="1387"/>
      <c r="BS183" s="1863"/>
      <c r="BT183" s="1387"/>
      <c r="BU183" s="1387"/>
      <c r="BV183" s="771"/>
      <c r="BW183" s="1387"/>
      <c r="BX183" s="1387"/>
      <c r="BY183" s="1387"/>
      <c r="BZ183" s="1387"/>
      <c r="CA183" s="1387"/>
      <c r="CB183" s="1859"/>
      <c r="CC183" s="793"/>
      <c r="CD183" s="793"/>
      <c r="CE183" s="793"/>
      <c r="CF183" s="793"/>
      <c r="CG183" s="1868">
        <v>11</v>
      </c>
    </row>
    <row s="12874" customFormat="1" customHeight="1" ht="11.549999999999999">
      <c r="A184" s="1214"/>
      <c r="B184" s="1863"/>
      <c r="C184" s="1863"/>
      <c r="D184" s="578"/>
      <c r="J184" s="4250"/>
      <c r="K184" s="4250"/>
      <c r="L184" s="4250"/>
      <c r="M184" s="4250"/>
      <c r="N184" s="4250"/>
      <c r="O184" s="4250"/>
      <c r="P184" s="10164"/>
      <c r="Q184" s="10164"/>
      <c r="R184" s="10164"/>
      <c r="S184" s="10164"/>
      <c r="T184" s="10164"/>
      <c r="U184" s="10164"/>
      <c r="V184" s="10164"/>
      <c r="W184" s="10164"/>
      <c r="X184" s="10164"/>
      <c r="Y184" s="10164"/>
      <c r="Z184" s="10164"/>
      <c r="AA184" s="10164"/>
      <c r="AB184" s="10164"/>
      <c r="AC184" s="10164"/>
      <c r="AD184" s="10164"/>
      <c r="AE184" s="10164"/>
      <c r="AF184" s="10164"/>
      <c r="AG184" s="10164"/>
      <c r="AH184" s="10164"/>
      <c r="AI184" s="10164"/>
      <c r="AJ184" s="10164"/>
      <c r="AK184" s="10164"/>
      <c r="AL184" s="10164"/>
      <c r="AM184" s="10164"/>
      <c r="AN184" s="10164"/>
      <c r="AO184" s="10164"/>
      <c r="AP184" s="10164"/>
      <c r="AQ184" s="10164"/>
      <c r="AR184" s="10164"/>
      <c r="AS184" s="10164"/>
      <c r="AT184" s="10164"/>
      <c r="AU184" s="10164"/>
      <c r="AV184" s="10164"/>
      <c r="AW184" s="10164"/>
      <c r="AX184" s="10164"/>
      <c r="AY184" s="10164"/>
      <c r="AZ184" s="10164"/>
      <c r="BA184" s="10164"/>
      <c r="BB184" s="10164"/>
      <c r="BC184" s="10164"/>
      <c r="BD184" s="10164"/>
      <c r="BE184" s="10164"/>
      <c r="BF184" s="10164"/>
      <c r="BG184" s="10164"/>
      <c r="BH184" s="10164"/>
      <c r="BI184" s="10164"/>
      <c r="BJ184" s="10164"/>
      <c r="BL184" s="1387"/>
      <c r="BM184" s="1863"/>
      <c r="BN184" s="1863"/>
      <c r="BO184" s="1387"/>
      <c r="BP184" s="1387"/>
      <c r="BQ184" s="1387"/>
      <c r="BR184" s="1387"/>
      <c r="BS184" s="1863"/>
      <c r="BT184" s="1387"/>
      <c r="BU184" s="1387"/>
      <c r="BV184" s="771"/>
      <c r="BW184" s="1387"/>
      <c r="BX184" s="1387"/>
      <c r="BY184" s="1387"/>
      <c r="BZ184" s="1387"/>
      <c r="CA184" s="1387"/>
      <c r="CB184" s="1859"/>
      <c r="CC184" s="793"/>
      <c r="CD184" s="793"/>
      <c r="CE184" s="793"/>
      <c r="CF184" s="793"/>
      <c r="CG184" s="1868">
        <v>11</v>
      </c>
    </row>
    <row s="12874" customFormat="1" customHeight="1" ht="11.549999999999999">
      <c r="A185" s="1214"/>
      <c r="B185" s="1863"/>
      <c r="C185" s="1863"/>
      <c r="D185" s="578"/>
      <c r="J185" s="4250"/>
      <c r="K185" s="4250"/>
      <c r="L185" s="4250"/>
      <c r="M185" s="4250"/>
      <c r="N185" s="4250"/>
      <c r="O185" s="4250"/>
      <c r="P185" s="10164"/>
      <c r="Q185" s="10164"/>
      <c r="R185" s="10164"/>
      <c r="S185" s="10164"/>
      <c r="T185" s="10164"/>
      <c r="U185" s="10164"/>
      <c r="V185" s="10164"/>
      <c r="W185" s="10164"/>
      <c r="X185" s="10164"/>
      <c r="Y185" s="10164"/>
      <c r="Z185" s="10164"/>
      <c r="AA185" s="10164"/>
      <c r="AB185" s="10164"/>
      <c r="AC185" s="10164"/>
      <c r="AD185" s="10164"/>
      <c r="AE185" s="10164"/>
      <c r="AF185" s="10164"/>
      <c r="AG185" s="10164"/>
      <c r="AH185" s="10164"/>
      <c r="AI185" s="10164"/>
      <c r="AJ185" s="10164"/>
      <c r="AK185" s="10164"/>
      <c r="AL185" s="10164"/>
      <c r="AM185" s="10164"/>
      <c r="AN185" s="10164"/>
      <c r="AO185" s="10164"/>
      <c r="AP185" s="10164"/>
      <c r="AQ185" s="10164"/>
      <c r="AR185" s="10164"/>
      <c r="AS185" s="10164"/>
      <c r="AT185" s="10164"/>
      <c r="AU185" s="10164"/>
      <c r="AV185" s="10164"/>
      <c r="AW185" s="10164"/>
      <c r="AX185" s="10164"/>
      <c r="AY185" s="10164"/>
      <c r="AZ185" s="10164"/>
      <c r="BA185" s="10164"/>
      <c r="BB185" s="10164"/>
      <c r="BC185" s="10164"/>
      <c r="BD185" s="10164"/>
      <c r="BE185" s="10164"/>
      <c r="BF185" s="10164"/>
      <c r="BG185" s="10164"/>
      <c r="BH185" s="10164"/>
      <c r="BI185" s="10164"/>
      <c r="BJ185" s="10164"/>
      <c r="BL185" s="1387"/>
      <c r="BM185" s="1863"/>
      <c r="BN185" s="1863"/>
      <c r="BO185" s="1387"/>
      <c r="BP185" s="1387"/>
      <c r="BQ185" s="1387"/>
      <c r="BR185" s="1387"/>
      <c r="BS185" s="1863"/>
      <c r="BT185" s="1387"/>
      <c r="BU185" s="1387"/>
      <c r="BV185" s="771"/>
      <c r="BW185" s="1387"/>
      <c r="BX185" s="1387"/>
      <c r="BY185" s="1387"/>
      <c r="BZ185" s="1387"/>
      <c r="CA185" s="1387"/>
      <c r="CB185" s="1859"/>
      <c r="CC185" s="793"/>
      <c r="CD185" s="793"/>
      <c r="CE185" s="793"/>
      <c r="CF185" s="793"/>
      <c r="CG185" s="1868">
        <v>11</v>
      </c>
    </row>
    <row s="12874" customFormat="1" customHeight="1" ht="11.549999999999999">
      <c r="A186" s="1214"/>
      <c r="B186" s="1863"/>
      <c r="C186" s="1863"/>
      <c r="D186" s="578"/>
      <c r="J186" s="4250"/>
      <c r="K186" s="4250"/>
      <c r="L186" s="4250"/>
      <c r="M186" s="4250"/>
      <c r="N186" s="4250"/>
      <c r="O186" s="4250"/>
      <c r="P186" s="10164"/>
      <c r="Q186" s="10164"/>
      <c r="R186" s="10164"/>
      <c r="S186" s="10164"/>
      <c r="T186" s="10164"/>
      <c r="U186" s="10164"/>
      <c r="V186" s="10164"/>
      <c r="W186" s="10164"/>
      <c r="X186" s="10164"/>
      <c r="Y186" s="10164"/>
      <c r="Z186" s="10164"/>
      <c r="AA186" s="10164"/>
      <c r="AB186" s="10164"/>
      <c r="AC186" s="10164"/>
      <c r="AD186" s="10164"/>
      <c r="AE186" s="10164"/>
      <c r="AF186" s="10164"/>
      <c r="AG186" s="10164"/>
      <c r="AH186" s="10164"/>
      <c r="AI186" s="10164"/>
      <c r="AJ186" s="10164"/>
      <c r="AK186" s="10164"/>
      <c r="AL186" s="10164"/>
      <c r="AM186" s="10164"/>
      <c r="AN186" s="10164"/>
      <c r="AO186" s="10164"/>
      <c r="AP186" s="10164"/>
      <c r="AQ186" s="10164"/>
      <c r="AR186" s="10164"/>
      <c r="AS186" s="10164"/>
      <c r="AT186" s="10164"/>
      <c r="AU186" s="10164"/>
      <c r="AV186" s="10164"/>
      <c r="AW186" s="10164"/>
      <c r="AX186" s="10164"/>
      <c r="AY186" s="10164"/>
      <c r="AZ186" s="10164"/>
      <c r="BA186" s="10164"/>
      <c r="BB186" s="10164"/>
      <c r="BC186" s="10164"/>
      <c r="BD186" s="10164"/>
      <c r="BE186" s="10164"/>
      <c r="BF186" s="10164"/>
      <c r="BG186" s="10164"/>
      <c r="BH186" s="10164"/>
      <c r="BI186" s="10164"/>
      <c r="BJ186" s="10164"/>
      <c r="BL186" s="1387"/>
      <c r="BM186" s="1863"/>
      <c r="BN186" s="1863"/>
      <c r="BO186" s="1387"/>
      <c r="BP186" s="1387"/>
      <c r="BQ186" s="1387"/>
      <c r="BR186" s="1387"/>
      <c r="BS186" s="1863"/>
      <c r="BT186" s="1387"/>
      <c r="BU186" s="1387"/>
      <c r="BV186" s="771"/>
      <c r="BW186" s="1387"/>
      <c r="BX186" s="1387"/>
      <c r="BY186" s="1387"/>
      <c r="BZ186" s="1387"/>
      <c r="CA186" s="1387"/>
      <c r="CB186" s="1859"/>
      <c r="CC186" s="793"/>
      <c r="CD186" s="793"/>
      <c r="CE186" s="793"/>
      <c r="CF186" s="793"/>
      <c r="CG186" s="1868">
        <v>11</v>
      </c>
    </row>
    <row s="12874" customFormat="1" customHeight="1" ht="11.549999999999999">
      <c r="A187" s="1214"/>
      <c r="B187" s="1863"/>
      <c r="C187" s="1863"/>
      <c r="D187" s="578"/>
      <c r="J187" s="4250"/>
      <c r="K187" s="4250"/>
      <c r="L187" s="4250"/>
      <c r="M187" s="4250"/>
      <c r="N187" s="4250"/>
      <c r="O187" s="4250"/>
      <c r="P187" s="10164"/>
      <c r="Q187" s="10164"/>
      <c r="R187" s="10164"/>
      <c r="S187" s="10164"/>
      <c r="T187" s="10164"/>
      <c r="U187" s="10164"/>
      <c r="V187" s="10164"/>
      <c r="W187" s="10164"/>
      <c r="X187" s="10164"/>
      <c r="Y187" s="10164"/>
      <c r="Z187" s="10164"/>
      <c r="AA187" s="10164"/>
      <c r="AB187" s="10164"/>
      <c r="AC187" s="10164"/>
      <c r="AD187" s="10164"/>
      <c r="AE187" s="10164"/>
      <c r="AF187" s="10164"/>
      <c r="AG187" s="10164"/>
      <c r="AH187" s="10164"/>
      <c r="AI187" s="10164"/>
      <c r="AJ187" s="10164"/>
      <c r="AK187" s="10164"/>
      <c r="AL187" s="10164"/>
      <c r="AM187" s="10164"/>
      <c r="AN187" s="10164"/>
      <c r="AO187" s="10164"/>
      <c r="AP187" s="10164"/>
      <c r="AQ187" s="10164"/>
      <c r="AR187" s="10164"/>
      <c r="AS187" s="10164"/>
      <c r="AT187" s="10164"/>
      <c r="AU187" s="10164"/>
      <c r="AV187" s="10164"/>
      <c r="AW187" s="10164"/>
      <c r="AX187" s="10164"/>
      <c r="AY187" s="10164"/>
      <c r="AZ187" s="10164"/>
      <c r="BA187" s="10164"/>
      <c r="BB187" s="10164"/>
      <c r="BC187" s="10164"/>
      <c r="BD187" s="10164"/>
      <c r="BE187" s="10164"/>
      <c r="BF187" s="10164"/>
      <c r="BG187" s="10164"/>
      <c r="BH187" s="10164"/>
      <c r="BI187" s="10164"/>
      <c r="BJ187" s="10164"/>
      <c r="BL187" s="1387"/>
      <c r="BM187" s="1863"/>
      <c r="BN187" s="1863"/>
      <c r="BO187" s="1387"/>
      <c r="BP187" s="1387"/>
      <c r="BQ187" s="1387"/>
      <c r="BR187" s="1387"/>
      <c r="BS187" s="1863"/>
      <c r="BT187" s="1387"/>
      <c r="BU187" s="1387"/>
      <c r="BV187" s="771"/>
      <c r="BW187" s="1387"/>
      <c r="BX187" s="1387"/>
      <c r="BY187" s="1387"/>
      <c r="BZ187" s="1387"/>
      <c r="CA187" s="1387"/>
      <c r="CB187" s="1859"/>
      <c r="CC187" s="793"/>
      <c r="CD187" s="793"/>
      <c r="CE187" s="793"/>
      <c r="CF187" s="793"/>
      <c r="CG187" s="1868">
        <v>11</v>
      </c>
    </row>
    <row s="12874" customFormat="1" customHeight="1" ht="11.549999999999999">
      <c r="A188" s="1214"/>
      <c r="B188" s="1863"/>
      <c r="C188" s="1863"/>
      <c r="D188" s="578"/>
      <c r="J188" s="4250"/>
      <c r="K188" s="4250"/>
      <c r="L188" s="4250"/>
      <c r="M188" s="4250"/>
      <c r="N188" s="4250"/>
      <c r="O188" s="4250"/>
      <c r="P188" s="10164"/>
      <c r="Q188" s="10164"/>
      <c r="R188" s="10164"/>
      <c r="S188" s="10164"/>
      <c r="T188" s="10164"/>
      <c r="U188" s="10164"/>
      <c r="V188" s="10164"/>
      <c r="W188" s="10164"/>
      <c r="X188" s="10164"/>
      <c r="Y188" s="10164"/>
      <c r="Z188" s="10164"/>
      <c r="AA188" s="10164"/>
      <c r="AB188" s="10164"/>
      <c r="AC188" s="10164"/>
      <c r="AD188" s="10164"/>
      <c r="AE188" s="10164"/>
      <c r="AF188" s="10164"/>
      <c r="AG188" s="10164"/>
      <c r="AH188" s="10164"/>
      <c r="AI188" s="10164"/>
      <c r="AJ188" s="10164"/>
      <c r="AK188" s="10164"/>
      <c r="AL188" s="10164"/>
      <c r="AM188" s="10164"/>
      <c r="AN188" s="10164"/>
      <c r="AO188" s="10164"/>
      <c r="AP188" s="10164"/>
      <c r="AQ188" s="10164"/>
      <c r="AR188" s="10164"/>
      <c r="AS188" s="10164"/>
      <c r="AT188" s="10164"/>
      <c r="AU188" s="10164"/>
      <c r="AV188" s="10164"/>
      <c r="AW188" s="10164"/>
      <c r="AX188" s="10164"/>
      <c r="AY188" s="10164"/>
      <c r="AZ188" s="10164"/>
      <c r="BA188" s="10164"/>
      <c r="BB188" s="10164"/>
      <c r="BC188" s="10164"/>
      <c r="BD188" s="10164"/>
      <c r="BE188" s="10164"/>
      <c r="BF188" s="10164"/>
      <c r="BG188" s="10164"/>
      <c r="BH188" s="10164"/>
      <c r="BI188" s="10164"/>
      <c r="BJ188" s="10164"/>
      <c r="BL188" s="1387"/>
      <c r="BM188" s="1863"/>
      <c r="BN188" s="1863"/>
      <c r="BO188" s="1387"/>
      <c r="BP188" s="1387"/>
      <c r="BQ188" s="1387"/>
      <c r="BR188" s="1387"/>
      <c r="BS188" s="1863"/>
      <c r="BT188" s="1387"/>
      <c r="BU188" s="1387"/>
      <c r="BV188" s="771"/>
      <c r="BW188" s="1387"/>
      <c r="BX188" s="1387"/>
      <c r="BY188" s="1387"/>
      <c r="BZ188" s="1387"/>
      <c r="CA188" s="1387"/>
      <c r="CB188" s="1859"/>
      <c r="CC188" s="793"/>
      <c r="CD188" s="793"/>
      <c r="CE188" s="793"/>
      <c r="CF188" s="793"/>
      <c r="CG188" s="1868">
        <v>11</v>
      </c>
    </row>
    <row s="12874" customFormat="1" customHeight="1" ht="11.549999999999999">
      <c r="A189" s="1214"/>
      <c r="B189" s="1863"/>
      <c r="C189" s="1863"/>
      <c r="D189" s="578"/>
      <c r="J189" s="4250"/>
      <c r="K189" s="4250"/>
      <c r="L189" s="4250"/>
      <c r="M189" s="4250"/>
      <c r="N189" s="4250"/>
      <c r="O189" s="4250"/>
      <c r="P189" s="10164"/>
      <c r="Q189" s="10164"/>
      <c r="R189" s="10164"/>
      <c r="S189" s="10164"/>
      <c r="T189" s="10164"/>
      <c r="U189" s="10164"/>
      <c r="V189" s="10164"/>
      <c r="W189" s="10164"/>
      <c r="X189" s="10164"/>
      <c r="Y189" s="10164"/>
      <c r="Z189" s="10164"/>
      <c r="AA189" s="10164"/>
      <c r="AB189" s="10164"/>
      <c r="AC189" s="10164"/>
      <c r="AD189" s="10164"/>
      <c r="AE189" s="10164"/>
      <c r="AF189" s="10164"/>
      <c r="AG189" s="10164"/>
      <c r="AH189" s="10164"/>
      <c r="AI189" s="10164"/>
      <c r="AJ189" s="10164"/>
      <c r="AK189" s="10164"/>
      <c r="AL189" s="10164"/>
      <c r="AM189" s="10164"/>
      <c r="AN189" s="10164"/>
      <c r="AO189" s="10164"/>
      <c r="AP189" s="10164"/>
      <c r="AQ189" s="10164"/>
      <c r="AR189" s="10164"/>
      <c r="AS189" s="10164"/>
      <c r="AT189" s="10164"/>
      <c r="AU189" s="10164"/>
      <c r="AV189" s="10164"/>
      <c r="AW189" s="10164"/>
      <c r="AX189" s="10164"/>
      <c r="AY189" s="10164"/>
      <c r="AZ189" s="10164"/>
      <c r="BA189" s="10164"/>
      <c r="BB189" s="10164"/>
      <c r="BC189" s="10164"/>
      <c r="BD189" s="10164"/>
      <c r="BE189" s="10164"/>
      <c r="BF189" s="10164"/>
      <c r="BG189" s="10164"/>
      <c r="BH189" s="10164"/>
      <c r="BI189" s="10164"/>
      <c r="BJ189" s="10164"/>
      <c r="BL189" s="1387"/>
      <c r="BM189" s="1863"/>
      <c r="BN189" s="1863"/>
      <c r="BO189" s="1387"/>
      <c r="BP189" s="1387"/>
      <c r="BQ189" s="1387"/>
      <c r="BR189" s="1387"/>
      <c r="BS189" s="1863"/>
      <c r="BT189" s="1387"/>
      <c r="BU189" s="1387"/>
      <c r="BV189" s="771"/>
      <c r="BW189" s="1387"/>
      <c r="BX189" s="1387"/>
      <c r="BY189" s="1387"/>
      <c r="BZ189" s="1387"/>
      <c r="CA189" s="1387"/>
      <c r="CB189" s="1859"/>
      <c r="CC189" s="793"/>
      <c r="CD189" s="793"/>
      <c r="CE189" s="793"/>
      <c r="CF189" s="793"/>
      <c r="CG189" s="1868">
        <v>11</v>
      </c>
    </row>
    <row s="12874" customFormat="1" customHeight="1" ht="11.549999999999999">
      <c r="A190" s="1214"/>
      <c r="B190" s="1863"/>
      <c r="C190" s="1863"/>
      <c r="D190" s="578"/>
      <c r="J190" s="4250"/>
      <c r="K190" s="4250"/>
      <c r="L190" s="4250"/>
      <c r="M190" s="4250"/>
      <c r="N190" s="4250"/>
      <c r="O190" s="4250"/>
      <c r="P190" s="10164"/>
      <c r="Q190" s="10164"/>
      <c r="R190" s="10164"/>
      <c r="S190" s="10164"/>
      <c r="T190" s="10164"/>
      <c r="U190" s="10164"/>
      <c r="V190" s="10164"/>
      <c r="W190" s="10164"/>
      <c r="X190" s="10164"/>
      <c r="Y190" s="10164"/>
      <c r="Z190" s="10164"/>
      <c r="AA190" s="10164"/>
      <c r="AB190" s="10164"/>
      <c r="AC190" s="10164"/>
      <c r="AD190" s="10164"/>
      <c r="AE190" s="10164"/>
      <c r="AF190" s="10164"/>
      <c r="AG190" s="10164"/>
      <c r="AH190" s="10164"/>
      <c r="AI190" s="10164"/>
      <c r="AJ190" s="10164"/>
      <c r="AK190" s="10164"/>
      <c r="AL190" s="10164"/>
      <c r="AM190" s="10164"/>
      <c r="AN190" s="10164"/>
      <c r="AO190" s="10164"/>
      <c r="AP190" s="10164"/>
      <c r="AQ190" s="10164"/>
      <c r="AR190" s="10164"/>
      <c r="AS190" s="10164"/>
      <c r="AT190" s="10164"/>
      <c r="AU190" s="10164"/>
      <c r="AV190" s="10164"/>
      <c r="AW190" s="10164"/>
      <c r="AX190" s="10164"/>
      <c r="AY190" s="10164"/>
      <c r="AZ190" s="10164"/>
      <c r="BA190" s="10164"/>
      <c r="BB190" s="10164"/>
      <c r="BC190" s="10164"/>
      <c r="BD190" s="10164"/>
      <c r="BE190" s="10164"/>
      <c r="BF190" s="10164"/>
      <c r="BG190" s="10164"/>
      <c r="BH190" s="10164"/>
      <c r="BI190" s="10164"/>
      <c r="BJ190" s="10164"/>
      <c r="BL190" s="1387"/>
      <c r="BM190" s="1863"/>
      <c r="BN190" s="1863"/>
      <c r="BO190" s="1387"/>
      <c r="BP190" s="1387"/>
      <c r="BQ190" s="1387"/>
      <c r="BR190" s="1387"/>
      <c r="BS190" s="1863"/>
      <c r="BT190" s="1387"/>
      <c r="BU190" s="1387"/>
      <c r="BV190" s="771"/>
      <c r="BW190" s="1387"/>
      <c r="BX190" s="1387"/>
      <c r="BY190" s="1387"/>
      <c r="BZ190" s="1387"/>
      <c r="CA190" s="1387"/>
      <c r="CB190" s="1859"/>
      <c r="CC190" s="793"/>
      <c r="CD190" s="793"/>
      <c r="CE190" s="793"/>
      <c r="CF190" s="793"/>
      <c r="CG190" s="1868">
        <v>11</v>
      </c>
    </row>
    <row s="12874" customFormat="1" customHeight="1" ht="11.549999999999999">
      <c r="A191" s="1214"/>
      <c r="B191" s="1863"/>
      <c r="C191" s="1863"/>
      <c r="D191" s="578"/>
      <c r="J191" s="4250"/>
      <c r="K191" s="4250"/>
      <c r="L191" s="4250"/>
      <c r="M191" s="4250"/>
      <c r="N191" s="4250"/>
      <c r="O191" s="4250"/>
      <c r="P191" s="10164"/>
      <c r="Q191" s="10164"/>
      <c r="R191" s="10164"/>
      <c r="S191" s="10164"/>
      <c r="T191" s="10164"/>
      <c r="U191" s="10164"/>
      <c r="V191" s="10164"/>
      <c r="W191" s="10164"/>
      <c r="X191" s="10164"/>
      <c r="Y191" s="10164"/>
      <c r="Z191" s="10164"/>
      <c r="AA191" s="10164"/>
      <c r="AB191" s="10164"/>
      <c r="AC191" s="10164"/>
      <c r="AD191" s="10164"/>
      <c r="AE191" s="10164"/>
      <c r="AF191" s="10164"/>
      <c r="AG191" s="10164"/>
      <c r="AH191" s="10164"/>
      <c r="AI191" s="10164"/>
      <c r="AJ191" s="10164"/>
      <c r="AK191" s="10164"/>
      <c r="AL191" s="10164"/>
      <c r="AM191" s="10164"/>
      <c r="AN191" s="10164"/>
      <c r="AO191" s="10164"/>
      <c r="AP191" s="10164"/>
      <c r="AQ191" s="10164"/>
      <c r="AR191" s="10164"/>
      <c r="AS191" s="10164"/>
      <c r="AT191" s="10164"/>
      <c r="AU191" s="10164"/>
      <c r="AV191" s="10164"/>
      <c r="AW191" s="10164"/>
      <c r="AX191" s="10164"/>
      <c r="AY191" s="10164"/>
      <c r="AZ191" s="10164"/>
      <c r="BA191" s="10164"/>
      <c r="BB191" s="10164"/>
      <c r="BC191" s="10164"/>
      <c r="BD191" s="10164"/>
      <c r="BE191" s="10164"/>
      <c r="BF191" s="10164"/>
      <c r="BG191" s="10164"/>
      <c r="BH191" s="10164"/>
      <c r="BI191" s="10164"/>
      <c r="BJ191" s="10164"/>
      <c r="BL191" s="1387"/>
      <c r="BM191" s="1863"/>
      <c r="BN191" s="1863"/>
      <c r="BO191" s="1387"/>
      <c r="BP191" s="1387"/>
      <c r="BQ191" s="1387"/>
      <c r="BR191" s="1387"/>
      <c r="BS191" s="1863"/>
      <c r="BT191" s="1387"/>
      <c r="BU191" s="1387"/>
      <c r="BV191" s="771"/>
      <c r="BW191" s="1387"/>
      <c r="BX191" s="1387"/>
      <c r="BY191" s="1387"/>
      <c r="BZ191" s="1387"/>
      <c r="CA191" s="1387"/>
      <c r="CB191" s="1859"/>
      <c r="CC191" s="793"/>
      <c r="CD191" s="793"/>
      <c r="CE191" s="793"/>
      <c r="CF191" s="793"/>
      <c r="CG191" s="1868">
        <v>11</v>
      </c>
    </row>
    <row s="12874" customFormat="1" customHeight="1" ht="11.549999999999999">
      <c r="A192" s="1214"/>
      <c r="B192" s="1863"/>
      <c r="C192" s="1863"/>
      <c r="D192" s="578"/>
      <c r="J192" s="4250"/>
      <c r="K192" s="4250"/>
      <c r="L192" s="4250"/>
      <c r="M192" s="4250"/>
      <c r="N192" s="4250"/>
      <c r="O192" s="4250"/>
      <c r="P192" s="10164"/>
      <c r="Q192" s="10164"/>
      <c r="R192" s="10164"/>
      <c r="S192" s="10164"/>
      <c r="T192" s="10164"/>
      <c r="U192" s="10164"/>
      <c r="V192" s="10164"/>
      <c r="W192" s="10164"/>
      <c r="X192" s="10164"/>
      <c r="Y192" s="10164"/>
      <c r="Z192" s="10164"/>
      <c r="AA192" s="10164"/>
      <c r="AB192" s="10164"/>
      <c r="AC192" s="10164"/>
      <c r="AD192" s="10164"/>
      <c r="AE192" s="10164"/>
      <c r="AF192" s="10164"/>
      <c r="AG192" s="10164"/>
      <c r="AH192" s="10164"/>
      <c r="AI192" s="10164"/>
      <c r="AJ192" s="10164"/>
      <c r="AK192" s="10164"/>
      <c r="AL192" s="10164"/>
      <c r="AM192" s="10164"/>
      <c r="AN192" s="10164"/>
      <c r="AO192" s="10164"/>
      <c r="AP192" s="10164"/>
      <c r="AQ192" s="10164"/>
      <c r="AR192" s="10164"/>
      <c r="AS192" s="10164"/>
      <c r="AT192" s="10164"/>
      <c r="AU192" s="10164"/>
      <c r="AV192" s="10164"/>
      <c r="AW192" s="10164"/>
      <c r="AX192" s="10164"/>
      <c r="AY192" s="10164"/>
      <c r="AZ192" s="10164"/>
      <c r="BA192" s="10164"/>
      <c r="BB192" s="10164"/>
      <c r="BC192" s="10164"/>
      <c r="BD192" s="10164"/>
      <c r="BE192" s="10164"/>
      <c r="BF192" s="10164"/>
      <c r="BG192" s="10164"/>
      <c r="BH192" s="10164"/>
      <c r="BI192" s="10164"/>
      <c r="BJ192" s="10164"/>
      <c r="BL192" s="1387"/>
      <c r="BM192" s="1863"/>
      <c r="BN192" s="1863"/>
      <c r="BO192" s="1387"/>
      <c r="BP192" s="1387"/>
      <c r="BQ192" s="1387"/>
      <c r="BR192" s="1387"/>
      <c r="BS192" s="1863"/>
      <c r="BT192" s="1387"/>
      <c r="BU192" s="1387"/>
      <c r="BV192" s="771"/>
      <c r="BW192" s="1387"/>
      <c r="BX192" s="1387"/>
      <c r="BY192" s="1387"/>
      <c r="BZ192" s="1387"/>
      <c r="CA192" s="1387"/>
      <c r="CB192" s="1859"/>
      <c r="CC192" s="793"/>
      <c r="CD192" s="793"/>
      <c r="CE192" s="793"/>
      <c r="CF192" s="793"/>
      <c r="CG192" s="1868">
        <v>11</v>
      </c>
    </row>
    <row s="12874" customFormat="1" customHeight="1" ht="11.549999999999999">
      <c r="A193" s="1214"/>
      <c r="B193" s="1863"/>
      <c r="C193" s="1863"/>
      <c r="D193" s="578"/>
      <c r="J193" s="4250"/>
      <c r="K193" s="4250"/>
      <c r="L193" s="4250"/>
      <c r="M193" s="4250"/>
      <c r="N193" s="4250"/>
      <c r="O193" s="4250"/>
      <c r="P193" s="10164"/>
      <c r="Q193" s="10164"/>
      <c r="R193" s="10164"/>
      <c r="S193" s="10164"/>
      <c r="T193" s="10164"/>
      <c r="U193" s="10164"/>
      <c r="V193" s="10164"/>
      <c r="W193" s="10164"/>
      <c r="X193" s="10164"/>
      <c r="Y193" s="10164"/>
      <c r="Z193" s="10164"/>
      <c r="AA193" s="10164"/>
      <c r="AB193" s="10164"/>
      <c r="AC193" s="10164"/>
      <c r="AD193" s="10164"/>
      <c r="AE193" s="10164"/>
      <c r="AF193" s="10164"/>
      <c r="AG193" s="10164"/>
      <c r="AH193" s="10164"/>
      <c r="AI193" s="10164"/>
      <c r="AJ193" s="10164"/>
      <c r="AK193" s="10164"/>
      <c r="AL193" s="10164"/>
      <c r="AM193" s="10164"/>
      <c r="AN193" s="10164"/>
      <c r="AO193" s="10164"/>
      <c r="AP193" s="10164"/>
      <c r="AQ193" s="10164"/>
      <c r="AR193" s="10164"/>
      <c r="AS193" s="10164"/>
      <c r="AT193" s="10164"/>
      <c r="AU193" s="10164"/>
      <c r="AV193" s="10164"/>
      <c r="AW193" s="10164"/>
      <c r="AX193" s="10164"/>
      <c r="AY193" s="10164"/>
      <c r="AZ193" s="10164"/>
      <c r="BA193" s="10164"/>
      <c r="BB193" s="10164"/>
      <c r="BC193" s="10164"/>
      <c r="BD193" s="10164"/>
      <c r="BE193" s="10164"/>
      <c r="BF193" s="10164"/>
      <c r="BG193" s="10164"/>
      <c r="BH193" s="10164"/>
      <c r="BI193" s="10164"/>
      <c r="BJ193" s="10164"/>
      <c r="BL193" s="1387"/>
      <c r="BM193" s="1863"/>
      <c r="BN193" s="1863"/>
      <c r="BO193" s="1387"/>
      <c r="BP193" s="1387"/>
      <c r="BQ193" s="1387"/>
      <c r="BR193" s="1387"/>
      <c r="BS193" s="1863"/>
      <c r="BT193" s="1387"/>
      <c r="BU193" s="1387"/>
      <c r="BV193" s="771"/>
      <c r="BW193" s="1387"/>
      <c r="BX193" s="1387"/>
      <c r="BY193" s="1387"/>
      <c r="BZ193" s="1387"/>
      <c r="CA193" s="1387"/>
      <c r="CB193" s="1859"/>
      <c r="CC193" s="793"/>
      <c r="CD193" s="793"/>
      <c r="CE193" s="793"/>
      <c r="CF193" s="793"/>
      <c r="CG193" s="1868">
        <v>11</v>
      </c>
    </row>
    <row s="12874" customFormat="1" customHeight="1" ht="11.549999999999999">
      <c r="A194" s="1214"/>
      <c r="B194" s="1863"/>
      <c r="C194" s="1863"/>
      <c r="D194" s="578"/>
      <c r="J194" s="4250"/>
      <c r="K194" s="4250"/>
      <c r="L194" s="4250"/>
      <c r="M194" s="4250"/>
      <c r="N194" s="4250"/>
      <c r="O194" s="4250"/>
      <c r="P194" s="10164"/>
      <c r="Q194" s="10164"/>
      <c r="R194" s="10164"/>
      <c r="S194" s="10164"/>
      <c r="T194" s="10164"/>
      <c r="U194" s="10164"/>
      <c r="V194" s="10164"/>
      <c r="W194" s="10164"/>
      <c r="X194" s="10164"/>
      <c r="Y194" s="10164"/>
      <c r="Z194" s="10164"/>
      <c r="AA194" s="10164"/>
      <c r="AB194" s="10164"/>
      <c r="AC194" s="10164"/>
      <c r="AD194" s="10164"/>
      <c r="AE194" s="10164"/>
      <c r="AF194" s="10164"/>
      <c r="AG194" s="10164"/>
      <c r="AH194" s="10164"/>
      <c r="AI194" s="10164"/>
      <c r="AJ194" s="10164"/>
      <c r="AK194" s="10164"/>
      <c r="AL194" s="10164"/>
      <c r="AM194" s="10164"/>
      <c r="AN194" s="10164"/>
      <c r="AO194" s="10164"/>
      <c r="AP194" s="10164"/>
      <c r="AQ194" s="10164"/>
      <c r="AR194" s="10164"/>
      <c r="AS194" s="10164"/>
      <c r="AT194" s="10164"/>
      <c r="AU194" s="10164"/>
      <c r="AV194" s="10164"/>
      <c r="AW194" s="10164"/>
      <c r="AX194" s="10164"/>
      <c r="AY194" s="10164"/>
      <c r="AZ194" s="10164"/>
      <c r="BA194" s="10164"/>
      <c r="BB194" s="10164"/>
      <c r="BC194" s="10164"/>
      <c r="BD194" s="10164"/>
      <c r="BE194" s="10164"/>
      <c r="BF194" s="10164"/>
      <c r="BG194" s="10164"/>
      <c r="BH194" s="10164"/>
      <c r="BI194" s="10164"/>
      <c r="BJ194" s="10164"/>
      <c r="BL194" s="1387"/>
      <c r="BM194" s="1863"/>
      <c r="BN194" s="1863"/>
      <c r="BO194" s="1387"/>
      <c r="BP194" s="1387"/>
      <c r="BQ194" s="1387"/>
      <c r="BR194" s="1387"/>
      <c r="BS194" s="1863"/>
      <c r="BT194" s="1387"/>
      <c r="BU194" s="1387"/>
      <c r="BV194" s="771"/>
      <c r="BW194" s="1387"/>
      <c r="BX194" s="1387"/>
      <c r="BY194" s="1387"/>
      <c r="BZ194" s="1387"/>
      <c r="CA194" s="1387"/>
      <c r="CB194" s="1859"/>
      <c r="CC194" s="793"/>
      <c r="CD194" s="793"/>
      <c r="CE194" s="793"/>
      <c r="CF194" s="793"/>
      <c r="CG194" s="1868">
        <v>11</v>
      </c>
    </row>
    <row s="12874" customFormat="1" customHeight="1" ht="11.549999999999999">
      <c r="A195" s="1214"/>
      <c r="B195" s="1863"/>
      <c r="C195" s="1863"/>
      <c r="D195" s="578"/>
      <c r="J195" s="4250"/>
      <c r="K195" s="4250"/>
      <c r="L195" s="4250"/>
      <c r="M195" s="4250"/>
      <c r="N195" s="4250"/>
      <c r="O195" s="4250"/>
      <c r="P195" s="10164"/>
      <c r="Q195" s="10164"/>
      <c r="R195" s="10164"/>
      <c r="S195" s="10164"/>
      <c r="T195" s="10164"/>
      <c r="U195" s="10164"/>
      <c r="V195" s="10164"/>
      <c r="W195" s="10164"/>
      <c r="X195" s="10164"/>
      <c r="Y195" s="10164"/>
      <c r="Z195" s="10164"/>
      <c r="AA195" s="10164"/>
      <c r="AB195" s="10164"/>
      <c r="AC195" s="10164"/>
      <c r="AD195" s="10164"/>
      <c r="AE195" s="10164"/>
      <c r="AF195" s="10164"/>
      <c r="AG195" s="10164"/>
      <c r="AH195" s="10164"/>
      <c r="AI195" s="10164"/>
      <c r="AJ195" s="10164"/>
      <c r="AK195" s="10164"/>
      <c r="AL195" s="10164"/>
      <c r="AM195" s="10164"/>
      <c r="AN195" s="10164"/>
      <c r="AO195" s="10164"/>
      <c r="AP195" s="10164"/>
      <c r="AQ195" s="10164"/>
      <c r="AR195" s="10164"/>
      <c r="AS195" s="10164"/>
      <c r="AT195" s="10164"/>
      <c r="AU195" s="10164"/>
      <c r="AV195" s="10164"/>
      <c r="AW195" s="10164"/>
      <c r="AX195" s="10164"/>
      <c r="AY195" s="10164"/>
      <c r="AZ195" s="10164"/>
      <c r="BA195" s="10164"/>
      <c r="BB195" s="10164"/>
      <c r="BC195" s="10164"/>
      <c r="BD195" s="10164"/>
      <c r="BE195" s="10164"/>
      <c r="BF195" s="10164"/>
      <c r="BG195" s="10164"/>
      <c r="BH195" s="10164"/>
      <c r="BI195" s="10164"/>
      <c r="BJ195" s="10164"/>
      <c r="BL195" s="1387"/>
      <c r="BM195" s="1863"/>
      <c r="BN195" s="1863"/>
      <c r="BO195" s="1387"/>
      <c r="BP195" s="1387"/>
      <c r="BQ195" s="1387"/>
      <c r="BR195" s="1387"/>
      <c r="BS195" s="1863"/>
      <c r="BT195" s="1387"/>
      <c r="BU195" s="1387"/>
      <c r="BV195" s="771"/>
      <c r="BW195" s="1387"/>
      <c r="BX195" s="1387"/>
      <c r="BY195" s="1387"/>
      <c r="BZ195" s="1387"/>
      <c r="CA195" s="1387"/>
      <c r="CB195" s="1859"/>
      <c r="CC195" s="793"/>
      <c r="CD195" s="793"/>
      <c r="CE195" s="793"/>
      <c r="CF195" s="793"/>
      <c r="CG195" s="1868">
        <v>11</v>
      </c>
    </row>
    <row s="12874" customFormat="1" customHeight="1" ht="11.549999999999999">
      <c r="A196" s="1214"/>
      <c r="B196" s="1863"/>
      <c r="C196" s="1863"/>
      <c r="D196" s="578"/>
      <c r="J196" s="4250"/>
      <c r="K196" s="4250"/>
      <c r="L196" s="4250"/>
      <c r="M196" s="4250"/>
      <c r="N196" s="4250"/>
      <c r="O196" s="4250"/>
      <c r="P196" s="10164"/>
      <c r="Q196" s="10164"/>
      <c r="R196" s="10164"/>
      <c r="S196" s="10164"/>
      <c r="T196" s="10164"/>
      <c r="U196" s="10164"/>
      <c r="V196" s="10164"/>
      <c r="W196" s="10164"/>
      <c r="X196" s="10164"/>
      <c r="Y196" s="10164"/>
      <c r="Z196" s="10164"/>
      <c r="AA196" s="10164"/>
      <c r="AB196" s="10164"/>
      <c r="AC196" s="10164"/>
      <c r="AD196" s="10164"/>
      <c r="AE196" s="10164"/>
      <c r="AF196" s="10164"/>
      <c r="AG196" s="10164"/>
      <c r="AH196" s="10164"/>
      <c r="AI196" s="10164"/>
      <c r="AJ196" s="10164"/>
      <c r="AK196" s="10164"/>
      <c r="AL196" s="10164"/>
      <c r="AM196" s="10164"/>
      <c r="AN196" s="10164"/>
      <c r="AO196" s="10164"/>
      <c r="AP196" s="10164"/>
      <c r="AQ196" s="10164"/>
      <c r="AR196" s="10164"/>
      <c r="AS196" s="10164"/>
      <c r="AT196" s="10164"/>
      <c r="AU196" s="10164"/>
      <c r="AV196" s="10164"/>
      <c r="AW196" s="10164"/>
      <c r="AX196" s="10164"/>
      <c r="AY196" s="10164"/>
      <c r="AZ196" s="10164"/>
      <c r="BA196" s="10164"/>
      <c r="BB196" s="10164"/>
      <c r="BC196" s="10164"/>
      <c r="BD196" s="10164"/>
      <c r="BE196" s="10164"/>
      <c r="BF196" s="10164"/>
      <c r="BG196" s="10164"/>
      <c r="BH196" s="10164"/>
      <c r="BI196" s="10164"/>
      <c r="BJ196" s="10164"/>
      <c r="BL196" s="1387"/>
      <c r="BM196" s="1863"/>
      <c r="BN196" s="1863"/>
      <c r="BO196" s="1387"/>
      <c r="BP196" s="1387"/>
      <c r="BQ196" s="1387"/>
      <c r="BR196" s="1387"/>
      <c r="BS196" s="1863"/>
      <c r="BT196" s="1387"/>
      <c r="BU196" s="1387"/>
      <c r="BV196" s="771"/>
      <c r="BW196" s="1387"/>
      <c r="BX196" s="1387"/>
      <c r="BY196" s="1387"/>
      <c r="BZ196" s="1387"/>
      <c r="CA196" s="1387"/>
      <c r="CB196" s="1859"/>
      <c r="CC196" s="793"/>
      <c r="CD196" s="793"/>
      <c r="CE196" s="793"/>
      <c r="CF196" s="793"/>
      <c r="CG196" s="1868">
        <v>11</v>
      </c>
    </row>
    <row s="12874" customFormat="1" customHeight="1" ht="11.549999999999999">
      <c r="A197" s="1214"/>
      <c r="B197" s="1863"/>
      <c r="C197" s="1863"/>
      <c r="D197" s="578"/>
      <c r="J197" s="4250"/>
      <c r="K197" s="4250"/>
      <c r="L197" s="4250"/>
      <c r="M197" s="4250"/>
      <c r="N197" s="4250"/>
      <c r="O197" s="4250"/>
      <c r="P197" s="10164"/>
      <c r="Q197" s="10164"/>
      <c r="R197" s="10164"/>
      <c r="S197" s="10164"/>
      <c r="T197" s="10164"/>
      <c r="U197" s="10164"/>
      <c r="V197" s="10164"/>
      <c r="W197" s="10164"/>
      <c r="X197" s="10164"/>
      <c r="Y197" s="10164"/>
      <c r="Z197" s="10164"/>
      <c r="AA197" s="10164"/>
      <c r="AB197" s="10164"/>
      <c r="AC197" s="10164"/>
      <c r="AD197" s="10164"/>
      <c r="AE197" s="10164"/>
      <c r="AF197" s="10164"/>
      <c r="AG197" s="10164"/>
      <c r="AH197" s="10164"/>
      <c r="AI197" s="10164"/>
      <c r="AJ197" s="10164"/>
      <c r="AK197" s="10164"/>
      <c r="AL197" s="10164"/>
      <c r="AM197" s="10164"/>
      <c r="AN197" s="10164"/>
      <c r="AO197" s="10164"/>
      <c r="AP197" s="10164"/>
      <c r="AQ197" s="10164"/>
      <c r="AR197" s="10164"/>
      <c r="AS197" s="10164"/>
      <c r="AT197" s="10164"/>
      <c r="AU197" s="10164"/>
      <c r="AV197" s="10164"/>
      <c r="AW197" s="10164"/>
      <c r="AX197" s="10164"/>
      <c r="AY197" s="10164"/>
      <c r="AZ197" s="10164"/>
      <c r="BA197" s="10164"/>
      <c r="BB197" s="10164"/>
      <c r="BC197" s="10164"/>
      <c r="BD197" s="10164"/>
      <c r="BE197" s="10164"/>
      <c r="BF197" s="10164"/>
      <c r="BG197" s="10164"/>
      <c r="BH197" s="10164"/>
      <c r="BI197" s="10164"/>
      <c r="BJ197" s="10164"/>
      <c r="BL197" s="1387"/>
      <c r="BM197" s="1863"/>
      <c r="BN197" s="1863"/>
      <c r="BO197" s="1387"/>
      <c r="BP197" s="1387"/>
      <c r="BQ197" s="1387"/>
      <c r="BR197" s="1387"/>
      <c r="BS197" s="1863"/>
      <c r="BT197" s="1387"/>
      <c r="BU197" s="1387"/>
      <c r="BV197" s="771"/>
      <c r="BW197" s="1387"/>
      <c r="BX197" s="1387"/>
      <c r="BY197" s="1387"/>
      <c r="BZ197" s="1387"/>
      <c r="CA197" s="1387"/>
      <c r="CB197" s="1859"/>
      <c r="CC197" s="793"/>
      <c r="CD197" s="793"/>
      <c r="CE197" s="793"/>
      <c r="CF197" s="793"/>
      <c r="CG197" s="1868">
        <v>11</v>
      </c>
    </row>
    <row s="12874" customFormat="1" customHeight="1" ht="11.549999999999999">
      <c r="A198" s="1214"/>
      <c r="B198" s="1863"/>
      <c r="C198" s="1863"/>
      <c r="D198" s="578"/>
      <c r="J198" s="4250"/>
      <c r="K198" s="4250"/>
      <c r="L198" s="4250"/>
      <c r="M198" s="4250"/>
      <c r="N198" s="4250"/>
      <c r="O198" s="4250"/>
      <c r="P198" s="10164"/>
      <c r="Q198" s="10164"/>
      <c r="R198" s="10164"/>
      <c r="S198" s="10164"/>
      <c r="T198" s="10164"/>
      <c r="U198" s="10164"/>
      <c r="V198" s="10164"/>
      <c r="W198" s="10164"/>
      <c r="X198" s="10164"/>
      <c r="Y198" s="10164"/>
      <c r="Z198" s="10164"/>
      <c r="AA198" s="10164"/>
      <c r="AB198" s="10164"/>
      <c r="AC198" s="10164"/>
      <c r="AD198" s="10164"/>
      <c r="AE198" s="10164"/>
      <c r="AF198" s="10164"/>
      <c r="AG198" s="10164"/>
      <c r="AH198" s="10164"/>
      <c r="AI198" s="10164"/>
      <c r="AJ198" s="10164"/>
      <c r="AK198" s="10164"/>
      <c r="AL198" s="10164"/>
      <c r="AM198" s="10164"/>
      <c r="AN198" s="10164"/>
      <c r="AO198" s="10164"/>
      <c r="AP198" s="10164"/>
      <c r="AQ198" s="10164"/>
      <c r="AR198" s="10164"/>
      <c r="AS198" s="10164"/>
      <c r="AT198" s="10164"/>
      <c r="AU198" s="10164"/>
      <c r="AV198" s="10164"/>
      <c r="AW198" s="10164"/>
      <c r="AX198" s="10164"/>
      <c r="AY198" s="10164"/>
      <c r="AZ198" s="10164"/>
      <c r="BA198" s="10164"/>
      <c r="BB198" s="10164"/>
      <c r="BC198" s="10164"/>
      <c r="BD198" s="10164"/>
      <c r="BE198" s="10164"/>
      <c r="BF198" s="10164"/>
      <c r="BG198" s="10164"/>
      <c r="BH198" s="10164"/>
      <c r="BI198" s="10164"/>
      <c r="BJ198" s="10164"/>
      <c r="BL198" s="1387"/>
      <c r="BM198" s="1863"/>
      <c r="BN198" s="1863"/>
      <c r="BO198" s="1387"/>
      <c r="BP198" s="1387"/>
      <c r="BQ198" s="1387"/>
      <c r="BR198" s="1387"/>
      <c r="BS198" s="1863"/>
      <c r="BT198" s="1387"/>
      <c r="BU198" s="1387"/>
      <c r="BV198" s="771"/>
      <c r="BW198" s="1387"/>
      <c r="BX198" s="1387"/>
      <c r="BY198" s="1387"/>
      <c r="BZ198" s="1387"/>
      <c r="CA198" s="1387"/>
      <c r="CB198" s="1859"/>
      <c r="CC198" s="793"/>
      <c r="CD198" s="793"/>
      <c r="CE198" s="793"/>
      <c r="CF198" s="793"/>
      <c r="CG198" s="1868">
        <v>11</v>
      </c>
    </row>
    <row s="12874" customFormat="1" customHeight="1" ht="11.549999999999999">
      <c r="A199" s="1214"/>
      <c r="B199" s="1863"/>
      <c r="C199" s="1863"/>
      <c r="D199" s="578"/>
      <c r="J199" s="4250"/>
      <c r="K199" s="4250"/>
      <c r="L199" s="4250"/>
      <c r="M199" s="4250"/>
      <c r="N199" s="4250"/>
      <c r="O199" s="4250"/>
      <c r="P199" s="10164"/>
      <c r="Q199" s="10164"/>
      <c r="R199" s="10164"/>
      <c r="S199" s="10164"/>
      <c r="T199" s="10164"/>
      <c r="U199" s="10164"/>
      <c r="V199" s="10164"/>
      <c r="W199" s="10164"/>
      <c r="X199" s="10164"/>
      <c r="Y199" s="10164"/>
      <c r="Z199" s="10164"/>
      <c r="AA199" s="10164"/>
      <c r="AB199" s="10164"/>
      <c r="AC199" s="10164"/>
      <c r="AD199" s="10164"/>
      <c r="AE199" s="10164"/>
      <c r="AF199" s="10164"/>
      <c r="AG199" s="10164"/>
      <c r="AH199" s="10164"/>
      <c r="AI199" s="10164"/>
      <c r="AJ199" s="10164"/>
      <c r="AK199" s="10164"/>
      <c r="AL199" s="10164"/>
      <c r="AM199" s="10164"/>
      <c r="AN199" s="10164"/>
      <c r="AO199" s="10164"/>
      <c r="AP199" s="10164"/>
      <c r="AQ199" s="10164"/>
      <c r="AR199" s="10164"/>
      <c r="AS199" s="10164"/>
      <c r="AT199" s="10164"/>
      <c r="AU199" s="10164"/>
      <c r="AV199" s="10164"/>
      <c r="AW199" s="10164"/>
      <c r="AX199" s="10164"/>
      <c r="AY199" s="10164"/>
      <c r="AZ199" s="10164"/>
      <c r="BA199" s="10164"/>
      <c r="BB199" s="10164"/>
      <c r="BC199" s="10164"/>
      <c r="BD199" s="10164"/>
      <c r="BE199" s="10164"/>
      <c r="BF199" s="10164"/>
      <c r="BG199" s="10164"/>
      <c r="BH199" s="10164"/>
      <c r="BI199" s="10164"/>
      <c r="BJ199" s="10164"/>
      <c r="BL199" s="1387"/>
      <c r="BM199" s="1863"/>
      <c r="BN199" s="1863"/>
      <c r="BO199" s="1387"/>
      <c r="BP199" s="1387"/>
      <c r="BQ199" s="1387"/>
      <c r="BR199" s="1387"/>
      <c r="BS199" s="1863"/>
      <c r="BT199" s="1387"/>
      <c r="BU199" s="1387"/>
      <c r="BV199" s="771"/>
      <c r="BW199" s="1387"/>
      <c r="BX199" s="1387"/>
      <c r="BY199" s="1387"/>
      <c r="BZ199" s="1387"/>
      <c r="CA199" s="1387"/>
      <c r="CB199" s="1859"/>
      <c r="CC199" s="793"/>
      <c r="CD199" s="793"/>
      <c r="CE199" s="793"/>
      <c r="CF199" s="793"/>
      <c r="CG199" s="1868">
        <v>11</v>
      </c>
    </row>
    <row s="12874" customFormat="1" customHeight="1" ht="11.549999999999999">
      <c r="A200" s="1214"/>
      <c r="B200" s="1863"/>
      <c r="C200" s="1863"/>
      <c r="D200" s="578"/>
      <c r="J200" s="4250"/>
      <c r="K200" s="4250"/>
      <c r="L200" s="4250"/>
      <c r="M200" s="4250"/>
      <c r="N200" s="4250"/>
      <c r="O200" s="4250"/>
      <c r="P200" s="10164"/>
      <c r="Q200" s="10164"/>
      <c r="R200" s="10164"/>
      <c r="S200" s="10164"/>
      <c r="T200" s="10164"/>
      <c r="U200" s="10164"/>
      <c r="V200" s="10164"/>
      <c r="W200" s="10164"/>
      <c r="X200" s="10164"/>
      <c r="Y200" s="10164"/>
      <c r="Z200" s="10164"/>
      <c r="AA200" s="10164"/>
      <c r="AB200" s="10164"/>
      <c r="AC200" s="10164"/>
      <c r="AD200" s="10164"/>
      <c r="AE200" s="10164"/>
      <c r="AF200" s="10164"/>
      <c r="AG200" s="10164"/>
      <c r="AH200" s="10164"/>
      <c r="AI200" s="10164"/>
      <c r="AJ200" s="10164"/>
      <c r="AK200" s="10164"/>
      <c r="AL200" s="10164"/>
      <c r="AM200" s="10164"/>
      <c r="AN200" s="10164"/>
      <c r="AO200" s="10164"/>
      <c r="AP200" s="10164"/>
      <c r="AQ200" s="10164"/>
      <c r="AR200" s="10164"/>
      <c r="AS200" s="10164"/>
      <c r="AT200" s="10164"/>
      <c r="AU200" s="10164"/>
      <c r="AV200" s="10164"/>
      <c r="AW200" s="10164"/>
      <c r="AX200" s="10164"/>
      <c r="AY200" s="10164"/>
      <c r="AZ200" s="10164"/>
      <c r="BA200" s="10164"/>
      <c r="BB200" s="10164"/>
      <c r="BC200" s="10164"/>
      <c r="BD200" s="10164"/>
      <c r="BE200" s="10164"/>
      <c r="BF200" s="10164"/>
      <c r="BG200" s="10164"/>
      <c r="BH200" s="10164"/>
      <c r="BI200" s="10164"/>
      <c r="BJ200" s="10164"/>
      <c r="BL200" s="1387"/>
      <c r="BM200" s="1863"/>
      <c r="BN200" s="1863"/>
      <c r="BO200" s="1387"/>
      <c r="BP200" s="1387"/>
      <c r="BQ200" s="1387"/>
      <c r="BR200" s="1387"/>
      <c r="BS200" s="1863"/>
      <c r="BT200" s="1387"/>
      <c r="BU200" s="1387"/>
      <c r="BV200" s="771"/>
      <c r="BW200" s="1387"/>
      <c r="BX200" s="1387"/>
      <c r="BY200" s="1387"/>
      <c r="BZ200" s="1387"/>
      <c r="CA200" s="1387"/>
      <c r="CB200" s="1859"/>
      <c r="CC200" s="793"/>
      <c r="CD200" s="793"/>
      <c r="CE200" s="793"/>
      <c r="CF200" s="793"/>
      <c r="CG200" s="1868">
        <v>11</v>
      </c>
    </row>
    <row s="12874" customFormat="1" customHeight="1" ht="11.549999999999999">
      <c r="A201" s="1214"/>
      <c r="B201" s="1863"/>
      <c r="C201" s="1863"/>
      <c r="D201" s="578"/>
      <c r="J201" s="4250"/>
      <c r="K201" s="4250"/>
      <c r="L201" s="4250"/>
      <c r="M201" s="4250"/>
      <c r="N201" s="4250"/>
      <c r="O201" s="4250"/>
      <c r="P201" s="10164"/>
      <c r="Q201" s="10164"/>
      <c r="R201" s="10164"/>
      <c r="S201" s="10164"/>
      <c r="T201" s="10164"/>
      <c r="U201" s="10164"/>
      <c r="V201" s="10164"/>
      <c r="W201" s="10164"/>
      <c r="X201" s="10164"/>
      <c r="Y201" s="10164"/>
      <c r="Z201" s="10164"/>
      <c r="AA201" s="10164"/>
      <c r="AB201" s="10164"/>
      <c r="AC201" s="10164"/>
      <c r="AD201" s="10164"/>
      <c r="AE201" s="10164"/>
      <c r="AF201" s="10164"/>
      <c r="AG201" s="10164"/>
      <c r="AH201" s="10164"/>
      <c r="AI201" s="10164"/>
      <c r="AJ201" s="10164"/>
      <c r="AK201" s="10164"/>
      <c r="AL201" s="10164"/>
      <c r="AM201" s="10164"/>
      <c r="AN201" s="10164"/>
      <c r="AO201" s="10164"/>
      <c r="AP201" s="10164"/>
      <c r="AQ201" s="10164"/>
      <c r="AR201" s="10164"/>
      <c r="AS201" s="10164"/>
      <c r="AT201" s="10164"/>
      <c r="AU201" s="10164"/>
      <c r="AV201" s="10164"/>
      <c r="AW201" s="10164"/>
      <c r="AX201" s="10164"/>
      <c r="AY201" s="10164"/>
      <c r="AZ201" s="10164"/>
      <c r="BA201" s="10164"/>
      <c r="BB201" s="10164"/>
      <c r="BC201" s="10164"/>
      <c r="BD201" s="10164"/>
      <c r="BE201" s="10164"/>
      <c r="BF201" s="10164"/>
      <c r="BG201" s="10164"/>
      <c r="BH201" s="10164"/>
      <c r="BI201" s="10164"/>
      <c r="BJ201" s="10164"/>
      <c r="BL201" s="1387"/>
      <c r="BM201" s="1863"/>
      <c r="BN201" s="1863"/>
      <c r="BO201" s="1387"/>
      <c r="BP201" s="1387"/>
      <c r="BQ201" s="1387"/>
      <c r="BR201" s="1387"/>
      <c r="BS201" s="1863"/>
      <c r="BT201" s="1387"/>
      <c r="BU201" s="1387"/>
      <c r="BV201" s="771"/>
      <c r="BW201" s="1387"/>
      <c r="BX201" s="1387"/>
      <c r="BY201" s="1387"/>
      <c r="BZ201" s="1387"/>
      <c r="CA201" s="1387"/>
      <c r="CB201" s="1859"/>
      <c r="CC201" s="793"/>
      <c r="CD201" s="793"/>
      <c r="CE201" s="793"/>
      <c r="CF201" s="793"/>
      <c r="CG201" s="1868">
        <v>11</v>
      </c>
    </row>
    <row s="12874" customFormat="1" customHeight="1" ht="11.549999999999999">
      <c r="A202" s="1214"/>
      <c r="B202" s="1863"/>
      <c r="C202" s="1863"/>
      <c r="D202" s="578"/>
      <c r="J202" s="4250"/>
      <c r="K202" s="4250"/>
      <c r="L202" s="4250"/>
      <c r="M202" s="4250"/>
      <c r="N202" s="4250"/>
      <c r="O202" s="4250"/>
      <c r="P202" s="10164"/>
      <c r="Q202" s="10164"/>
      <c r="R202" s="10164"/>
      <c r="S202" s="10164"/>
      <c r="T202" s="10164"/>
      <c r="U202" s="10164"/>
      <c r="V202" s="10164"/>
      <c r="W202" s="10164"/>
      <c r="X202" s="10164"/>
      <c r="Y202" s="10164"/>
      <c r="Z202" s="10164"/>
      <c r="AA202" s="10164"/>
      <c r="AB202" s="10164"/>
      <c r="AC202" s="10164"/>
      <c r="AD202" s="10164"/>
      <c r="AE202" s="10164"/>
      <c r="AF202" s="10164"/>
      <c r="AG202" s="10164"/>
      <c r="AH202" s="10164"/>
      <c r="AI202" s="10164"/>
      <c r="AJ202" s="10164"/>
      <c r="AK202" s="10164"/>
      <c r="AL202" s="10164"/>
      <c r="AM202" s="10164"/>
      <c r="AN202" s="10164"/>
      <c r="AO202" s="10164"/>
      <c r="AP202" s="10164"/>
      <c r="AQ202" s="10164"/>
      <c r="AR202" s="10164"/>
      <c r="AS202" s="10164"/>
      <c r="AT202" s="10164"/>
      <c r="AU202" s="10164"/>
      <c r="AV202" s="10164"/>
      <c r="AW202" s="10164"/>
      <c r="AX202" s="10164"/>
      <c r="AY202" s="10164"/>
      <c r="AZ202" s="10164"/>
      <c r="BA202" s="10164"/>
      <c r="BB202" s="10164"/>
      <c r="BC202" s="10164"/>
      <c r="BD202" s="10164"/>
      <c r="BE202" s="10164"/>
      <c r="BF202" s="10164"/>
      <c r="BG202" s="10164"/>
      <c r="BH202" s="10164"/>
      <c r="BI202" s="10164"/>
      <c r="BJ202" s="10164"/>
      <c r="BL202" s="1387"/>
      <c r="BM202" s="1863"/>
      <c r="BN202" s="1863"/>
      <c r="BO202" s="1387"/>
      <c r="BP202" s="1387"/>
      <c r="BQ202" s="1387"/>
      <c r="BR202" s="1387"/>
      <c r="BS202" s="1863"/>
      <c r="BT202" s="1387"/>
      <c r="BU202" s="1387"/>
      <c r="BV202" s="771"/>
      <c r="BW202" s="1387"/>
      <c r="BX202" s="1387"/>
      <c r="BY202" s="1387"/>
      <c r="BZ202" s="1387"/>
      <c r="CA202" s="1387"/>
      <c r="CB202" s="1859"/>
      <c r="CC202" s="793"/>
      <c r="CD202" s="793"/>
      <c r="CE202" s="793"/>
      <c r="CF202" s="793"/>
      <c r="CG202" s="1868">
        <v>11</v>
      </c>
    </row>
    <row customHeight="1" ht="11.549999999999999">
      <c r="J203" s="4065"/>
      <c r="K203" s="4065"/>
      <c r="L203" s="4065"/>
      <c r="M203" s="4065"/>
      <c r="N203" s="4065"/>
      <c r="O203" s="4065"/>
      <c r="P203" s="9665"/>
      <c r="Q203" s="9665"/>
      <c r="R203" s="9665"/>
      <c r="S203" s="9665"/>
      <c r="T203" s="9665"/>
      <c r="U203" s="9665"/>
      <c r="V203" s="9665"/>
      <c r="W203" s="9665"/>
      <c r="X203" s="9665"/>
      <c r="Y203" s="9665"/>
      <c r="Z203" s="9665"/>
      <c r="AA203" s="9665"/>
      <c r="AB203" s="9665"/>
      <c r="AC203" s="9665"/>
      <c r="AD203" s="9665"/>
      <c r="AE203" s="9665"/>
      <c r="AF203" s="9665"/>
      <c r="AG203" s="9665"/>
      <c r="AH203" s="9665"/>
      <c r="AI203" s="9665"/>
      <c r="AJ203" s="9665"/>
      <c r="AK203" s="9665"/>
      <c r="AL203" s="9665"/>
      <c r="AM203" s="9665"/>
      <c r="AN203" s="9665"/>
      <c r="AO203" s="9665"/>
      <c r="AP203" s="9665"/>
      <c r="AQ203" s="9665"/>
      <c r="AR203" s="9665"/>
      <c r="AS203" s="9665"/>
      <c r="AT203" s="9665"/>
      <c r="AU203" s="9665"/>
      <c r="AV203" s="9665"/>
      <c r="AW203" s="9665"/>
      <c r="AX203" s="9665"/>
      <c r="AY203" s="9665"/>
      <c r="AZ203" s="9665"/>
      <c r="BA203" s="9665"/>
      <c r="BB203" s="9665"/>
      <c r="BC203" s="9665"/>
      <c r="BD203" s="9665"/>
      <c r="BE203" s="9665"/>
      <c r="BF203" s="9665"/>
      <c r="BG203" s="9665"/>
      <c r="BH203" s="9665"/>
      <c r="BI203" s="9665"/>
      <c r="BJ203" s="9665"/>
      <c r="CG203" s="1858">
        <v>11</v>
      </c>
    </row>
    <row customHeight="1" ht="11.549999999999999">
      <c r="J204" s="4065"/>
      <c r="K204" s="4065"/>
      <c r="L204" s="4065"/>
      <c r="M204" s="4065"/>
      <c r="N204" s="4065"/>
      <c r="O204" s="4065"/>
      <c r="P204" s="9665"/>
      <c r="Q204" s="9665"/>
      <c r="R204" s="9665"/>
      <c r="S204" s="9665"/>
      <c r="T204" s="9665"/>
      <c r="U204" s="9665"/>
      <c r="V204" s="9665"/>
      <c r="W204" s="9665"/>
      <c r="X204" s="9665"/>
      <c r="Y204" s="9665"/>
      <c r="Z204" s="9665"/>
      <c r="AA204" s="9665"/>
      <c r="AB204" s="9665"/>
      <c r="AC204" s="9665"/>
      <c r="AD204" s="9665"/>
      <c r="AE204" s="9665"/>
      <c r="AF204" s="9665"/>
      <c r="AG204" s="9665"/>
      <c r="AH204" s="9665"/>
      <c r="AI204" s="9665"/>
      <c r="AJ204" s="9665"/>
      <c r="AK204" s="9665"/>
      <c r="AL204" s="9665"/>
      <c r="AM204" s="9665"/>
      <c r="AN204" s="9665"/>
      <c r="AO204" s="9665"/>
      <c r="AP204" s="9665"/>
      <c r="AQ204" s="9665"/>
      <c r="AR204" s="9665"/>
      <c r="AS204" s="9665"/>
      <c r="AT204" s="9665"/>
      <c r="AU204" s="9665"/>
      <c r="AV204" s="9665"/>
      <c r="AW204" s="9665"/>
      <c r="AX204" s="9665"/>
      <c r="AY204" s="9665"/>
      <c r="AZ204" s="9665"/>
      <c r="BA204" s="9665"/>
      <c r="BB204" s="9665"/>
      <c r="BC204" s="9665"/>
      <c r="BD204" s="9665"/>
      <c r="BE204" s="9665"/>
      <c r="BF204" s="9665"/>
      <c r="BG204" s="9665"/>
      <c r="BH204" s="9665"/>
      <c r="BI204" s="9665"/>
      <c r="BJ204" s="9665"/>
      <c r="CG204" s="1858">
        <v>11</v>
      </c>
    </row>
    <row customHeight="1" ht="11.549999999999999">
      <c r="J205" s="4065"/>
      <c r="K205" s="4065"/>
      <c r="L205" s="4065"/>
      <c r="M205" s="4065"/>
      <c r="N205" s="4065"/>
      <c r="O205" s="4065"/>
      <c r="P205" s="9665"/>
      <c r="Q205" s="9665"/>
      <c r="R205" s="9665"/>
      <c r="S205" s="9665"/>
      <c r="T205" s="9665"/>
      <c r="U205" s="9665"/>
      <c r="V205" s="9665"/>
      <c r="W205" s="9665"/>
      <c r="X205" s="9665"/>
      <c r="Y205" s="9665"/>
      <c r="Z205" s="9665"/>
      <c r="AA205" s="9665"/>
      <c r="AB205" s="9665"/>
      <c r="AC205" s="9665"/>
      <c r="AD205" s="9665"/>
      <c r="AE205" s="9665"/>
      <c r="AF205" s="9665"/>
      <c r="AG205" s="9665"/>
      <c r="AH205" s="9665"/>
      <c r="AI205" s="9665"/>
      <c r="AJ205" s="9665"/>
      <c r="AK205" s="9665"/>
      <c r="AL205" s="9665"/>
      <c r="AM205" s="9665"/>
      <c r="AN205" s="9665"/>
      <c r="AO205" s="9665"/>
      <c r="AP205" s="9665"/>
      <c r="AQ205" s="9665"/>
      <c r="AR205" s="9665"/>
      <c r="AS205" s="9665"/>
      <c r="AT205" s="9665"/>
      <c r="AU205" s="9665"/>
      <c r="AV205" s="9665"/>
      <c r="AW205" s="9665"/>
      <c r="AX205" s="9665"/>
      <c r="AY205" s="9665"/>
      <c r="AZ205" s="9665"/>
      <c r="BA205" s="9665"/>
      <c r="BB205" s="9665"/>
      <c r="BC205" s="9665"/>
      <c r="BD205" s="9665"/>
      <c r="BE205" s="9665"/>
      <c r="BF205" s="9665"/>
      <c r="BG205" s="9665"/>
      <c r="BH205" s="9665"/>
      <c r="BI205" s="9665"/>
      <c r="BJ205" s="9665"/>
      <c r="CG205" s="1858">
        <v>11</v>
      </c>
    </row>
    <row customHeight="1" ht="11.549999999999999">
      <c r="A206" s="1217"/>
      <c r="B206" s="1858"/>
      <c r="D206" s="1858"/>
      <c r="J206" s="4065"/>
      <c r="K206" s="4065"/>
      <c r="L206" s="4065"/>
      <c r="M206" s="4065"/>
      <c r="N206" s="4065"/>
      <c r="O206" s="4065"/>
      <c r="P206" s="9665"/>
      <c r="Q206" s="9665"/>
      <c r="R206" s="9665"/>
      <c r="S206" s="9665"/>
      <c r="T206" s="9665"/>
      <c r="U206" s="9665"/>
      <c r="V206" s="9665"/>
      <c r="W206" s="9665"/>
      <c r="X206" s="9665"/>
      <c r="Y206" s="9665"/>
      <c r="Z206" s="9665"/>
      <c r="AA206" s="9665"/>
      <c r="AB206" s="9665"/>
      <c r="AC206" s="9665"/>
      <c r="AD206" s="9665"/>
      <c r="AE206" s="9665"/>
      <c r="AF206" s="9665"/>
      <c r="AG206" s="9665"/>
      <c r="AH206" s="9665"/>
      <c r="AI206" s="9665"/>
      <c r="AJ206" s="9665"/>
      <c r="AK206" s="9665"/>
      <c r="AL206" s="9665"/>
      <c r="AM206" s="9665"/>
      <c r="AN206" s="9665"/>
      <c r="AO206" s="9665"/>
      <c r="AP206" s="9665"/>
      <c r="AQ206" s="9665"/>
      <c r="AR206" s="9665"/>
      <c r="AS206" s="9665"/>
      <c r="AT206" s="9665"/>
      <c r="AU206" s="9665"/>
      <c r="AV206" s="9665"/>
      <c r="AW206" s="9665"/>
      <c r="AX206" s="9665"/>
      <c r="AY206" s="9665"/>
      <c r="AZ206" s="9665"/>
      <c r="BA206" s="9665"/>
      <c r="BB206" s="9665"/>
      <c r="BC206" s="9665"/>
      <c r="BD206" s="9665"/>
      <c r="BE206" s="9665"/>
      <c r="BF206" s="9665"/>
      <c r="BG206" s="9665"/>
      <c r="BH206" s="9665"/>
      <c r="BI206" s="9665"/>
      <c r="BJ206" s="9665"/>
      <c r="BL206" s="1858"/>
      <c r="BO206" s="1858"/>
      <c r="BP206" s="1858"/>
      <c r="BQ206" s="1858"/>
      <c r="BR206" s="1858"/>
      <c r="BT206" s="1858"/>
      <c r="BU206" s="1858"/>
      <c r="BV206" s="1858"/>
      <c r="BW206" s="1858"/>
      <c r="BX206" s="1858"/>
      <c r="BY206" s="1858"/>
      <c r="BZ206" s="1858"/>
      <c r="CA206" s="1858"/>
      <c r="CB206" s="1858"/>
      <c r="CC206" s="1858"/>
      <c r="CD206" s="1858"/>
      <c r="CE206" s="1858"/>
      <c r="CF206" s="1858"/>
      <c r="CG206" s="1858">
        <v>11</v>
      </c>
    </row>
    <row customHeight="1" ht="11.549999999999999">
      <c r="A207" s="1217"/>
      <c r="B207" s="1858"/>
      <c r="D207" s="1858"/>
      <c r="J207" s="4065"/>
      <c r="K207" s="4065"/>
      <c r="L207" s="4065"/>
      <c r="M207" s="4065"/>
      <c r="N207" s="4065"/>
      <c r="O207" s="4065"/>
      <c r="P207" s="9665"/>
      <c r="Q207" s="9665"/>
      <c r="R207" s="9665"/>
      <c r="S207" s="9665"/>
      <c r="T207" s="9665"/>
      <c r="U207" s="9665"/>
      <c r="V207" s="9665"/>
      <c r="W207" s="9665"/>
      <c r="X207" s="9665"/>
      <c r="Y207" s="9665"/>
      <c r="Z207" s="9665"/>
      <c r="AA207" s="9665"/>
      <c r="AB207" s="9665"/>
      <c r="AC207" s="9665"/>
      <c r="AD207" s="9665"/>
      <c r="AE207" s="9665"/>
      <c r="AF207" s="9665"/>
      <c r="AG207" s="9665"/>
      <c r="AH207" s="9665"/>
      <c r="AI207" s="9665"/>
      <c r="AJ207" s="9665"/>
      <c r="AK207" s="9665"/>
      <c r="AL207" s="9665"/>
      <c r="AM207" s="9665"/>
      <c r="AN207" s="9665"/>
      <c r="AO207" s="9665"/>
      <c r="AP207" s="9665"/>
      <c r="AQ207" s="9665"/>
      <c r="AR207" s="9665"/>
      <c r="AS207" s="9665"/>
      <c r="AT207" s="9665"/>
      <c r="AU207" s="9665"/>
      <c r="AV207" s="9665"/>
      <c r="AW207" s="9665"/>
      <c r="AX207" s="9665"/>
      <c r="AY207" s="9665"/>
      <c r="AZ207" s="9665"/>
      <c r="BA207" s="9665"/>
      <c r="BB207" s="9665"/>
      <c r="BC207" s="9665"/>
      <c r="BD207" s="9665"/>
      <c r="BE207" s="9665"/>
      <c r="BF207" s="9665"/>
      <c r="BG207" s="9665"/>
      <c r="BH207" s="9665"/>
      <c r="BI207" s="9665"/>
      <c r="BJ207" s="9665"/>
      <c r="BL207" s="1858"/>
      <c r="BO207" s="1858"/>
      <c r="BP207" s="1858"/>
      <c r="BQ207" s="1858"/>
      <c r="BR207" s="1858"/>
      <c r="BT207" s="1858"/>
      <c r="BU207" s="1858"/>
      <c r="BV207" s="1858"/>
      <c r="BW207" s="1858"/>
      <c r="BX207" s="1858"/>
      <c r="BY207" s="1858"/>
      <c r="BZ207" s="1858"/>
      <c r="CA207" s="1858"/>
      <c r="CB207" s="1858"/>
      <c r="CC207" s="1858"/>
      <c r="CD207" s="1858"/>
      <c r="CE207" s="1858"/>
      <c r="CF207" s="1858"/>
      <c r="CG207" s="1858">
        <v>11</v>
      </c>
    </row>
    <row customHeight="1" ht="11.549999999999999">
      <c r="A208" s="1217"/>
      <c r="B208" s="1858"/>
      <c r="D208" s="1858"/>
      <c r="J208" s="4065"/>
      <c r="K208" s="4065"/>
      <c r="L208" s="4065"/>
      <c r="M208" s="4065"/>
      <c r="N208" s="4065"/>
      <c r="O208" s="4065"/>
      <c r="P208" s="9665"/>
      <c r="Q208" s="9665"/>
      <c r="R208" s="9665"/>
      <c r="S208" s="9665"/>
      <c r="T208" s="9665"/>
      <c r="U208" s="9665"/>
      <c r="V208" s="9665"/>
      <c r="W208" s="9665"/>
      <c r="X208" s="9665"/>
      <c r="Y208" s="9665"/>
      <c r="Z208" s="9665"/>
      <c r="AA208" s="9665"/>
      <c r="AB208" s="9665"/>
      <c r="AC208" s="9665"/>
      <c r="AD208" s="9665"/>
      <c r="AE208" s="9665"/>
      <c r="AF208" s="9665"/>
      <c r="AG208" s="9665"/>
      <c r="AH208" s="9665"/>
      <c r="AI208" s="9665"/>
      <c r="AJ208" s="9665"/>
      <c r="AK208" s="9665"/>
      <c r="AL208" s="9665"/>
      <c r="AM208" s="9665"/>
      <c r="AN208" s="9665"/>
      <c r="AO208" s="9665"/>
      <c r="AP208" s="9665"/>
      <c r="AQ208" s="9665"/>
      <c r="AR208" s="9665"/>
      <c r="AS208" s="9665"/>
      <c r="AT208" s="9665"/>
      <c r="AU208" s="9665"/>
      <c r="AV208" s="9665"/>
      <c r="AW208" s="9665"/>
      <c r="AX208" s="9665"/>
      <c r="AY208" s="9665"/>
      <c r="AZ208" s="9665"/>
      <c r="BA208" s="9665"/>
      <c r="BB208" s="9665"/>
      <c r="BC208" s="9665"/>
      <c r="BD208" s="9665"/>
      <c r="BE208" s="9665"/>
      <c r="BF208" s="9665"/>
      <c r="BG208" s="9665"/>
      <c r="BH208" s="9665"/>
      <c r="BI208" s="9665"/>
      <c r="BJ208" s="9665"/>
      <c r="BL208" s="1858"/>
      <c r="BO208" s="1858"/>
      <c r="BP208" s="1858"/>
      <c r="BQ208" s="1858"/>
      <c r="BR208" s="1858"/>
      <c r="BT208" s="1858"/>
      <c r="BU208" s="1858"/>
      <c r="BV208" s="1858"/>
      <c r="BW208" s="1858"/>
      <c r="BX208" s="1858"/>
      <c r="BY208" s="1858"/>
      <c r="BZ208" s="1858"/>
      <c r="CA208" s="1858"/>
      <c r="CB208" s="1858"/>
      <c r="CC208" s="1858"/>
      <c r="CD208" s="1858"/>
      <c r="CE208" s="1858"/>
      <c r="CF208" s="1858"/>
      <c r="CG208" s="1858">
        <v>11</v>
      </c>
    </row>
    <row customHeight="1" ht="11.549999999999999">
      <c r="A209" s="1217"/>
      <c r="B209" s="1858"/>
      <c r="D209" s="1858"/>
      <c r="J209" s="4065"/>
      <c r="K209" s="4065"/>
      <c r="L209" s="4065"/>
      <c r="M209" s="4065"/>
      <c r="N209" s="4065"/>
      <c r="O209" s="4065"/>
      <c r="P209" s="9665"/>
      <c r="Q209" s="9665"/>
      <c r="R209" s="9665"/>
      <c r="S209" s="9665"/>
      <c r="T209" s="9665"/>
      <c r="U209" s="9665"/>
      <c r="V209" s="9665"/>
      <c r="W209" s="9665"/>
      <c r="X209" s="9665"/>
      <c r="Y209" s="9665"/>
      <c r="Z209" s="9665"/>
      <c r="AA209" s="9665"/>
      <c r="AB209" s="9665"/>
      <c r="AC209" s="9665"/>
      <c r="AD209" s="9665"/>
      <c r="AE209" s="9665"/>
      <c r="AF209" s="9665"/>
      <c r="AG209" s="9665"/>
      <c r="AH209" s="9665"/>
      <c r="AI209" s="9665"/>
      <c r="AJ209" s="9665"/>
      <c r="AK209" s="9665"/>
      <c r="AL209" s="9665"/>
      <c r="AM209" s="9665"/>
      <c r="AN209" s="9665"/>
      <c r="AO209" s="9665"/>
      <c r="AP209" s="9665"/>
      <c r="AQ209" s="9665"/>
      <c r="AR209" s="9665"/>
      <c r="AS209" s="9665"/>
      <c r="AT209" s="9665"/>
      <c r="AU209" s="9665"/>
      <c r="AV209" s="9665"/>
      <c r="AW209" s="9665"/>
      <c r="AX209" s="9665"/>
      <c r="AY209" s="9665"/>
      <c r="AZ209" s="9665"/>
      <c r="BA209" s="9665"/>
      <c r="BB209" s="9665"/>
      <c r="BC209" s="9665"/>
      <c r="BD209" s="9665"/>
      <c r="BE209" s="9665"/>
      <c r="BF209" s="9665"/>
      <c r="BG209" s="9665"/>
      <c r="BH209" s="9665"/>
      <c r="BI209" s="9665"/>
      <c r="BJ209" s="9665"/>
      <c r="BL209" s="1858"/>
      <c r="BO209" s="1858"/>
      <c r="BP209" s="1858"/>
      <c r="BQ209" s="1858"/>
      <c r="BR209" s="1858"/>
      <c r="BT209" s="1858"/>
      <c r="BU209" s="1858"/>
      <c r="BV209" s="1858"/>
      <c r="BW209" s="1858"/>
      <c r="BX209" s="1858"/>
      <c r="BY209" s="1858"/>
      <c r="BZ209" s="1858"/>
      <c r="CA209" s="1858"/>
      <c r="CB209" s="1858"/>
      <c r="CC209" s="1858"/>
      <c r="CD209" s="1858"/>
      <c r="CE209" s="1858"/>
      <c r="CF209" s="1858"/>
      <c r="CG209" s="1858">
        <v>11</v>
      </c>
    </row>
    <row customHeight="1" ht="11.549999999999999">
      <c r="A210" s="1217"/>
      <c r="B210" s="1858"/>
      <c r="D210" s="1858"/>
      <c r="J210" s="4065"/>
      <c r="K210" s="4065"/>
      <c r="L210" s="4065"/>
      <c r="M210" s="4065"/>
      <c r="N210" s="4065"/>
      <c r="O210" s="4065"/>
      <c r="P210" s="9665"/>
      <c r="Q210" s="9665"/>
      <c r="R210" s="9665"/>
      <c r="S210" s="9665"/>
      <c r="T210" s="9665"/>
      <c r="U210" s="9665"/>
      <c r="V210" s="9665"/>
      <c r="W210" s="9665"/>
      <c r="X210" s="9665"/>
      <c r="Y210" s="9665"/>
      <c r="Z210" s="9665"/>
      <c r="AA210" s="9665"/>
      <c r="AB210" s="9665"/>
      <c r="AC210" s="9665"/>
      <c r="AD210" s="9665"/>
      <c r="AE210" s="9665"/>
      <c r="AF210" s="9665"/>
      <c r="AG210" s="9665"/>
      <c r="AH210" s="9665"/>
      <c r="AI210" s="9665"/>
      <c r="AJ210" s="9665"/>
      <c r="AK210" s="9665"/>
      <c r="AL210" s="9665"/>
      <c r="AM210" s="9665"/>
      <c r="AN210" s="9665"/>
      <c r="AO210" s="9665"/>
      <c r="AP210" s="9665"/>
      <c r="AQ210" s="9665"/>
      <c r="AR210" s="9665"/>
      <c r="AS210" s="9665"/>
      <c r="AT210" s="9665"/>
      <c r="AU210" s="9665"/>
      <c r="AV210" s="9665"/>
      <c r="AW210" s="9665"/>
      <c r="AX210" s="9665"/>
      <c r="AY210" s="9665"/>
      <c r="AZ210" s="9665"/>
      <c r="BA210" s="9665"/>
      <c r="BB210" s="9665"/>
      <c r="BC210" s="9665"/>
      <c r="BD210" s="9665"/>
      <c r="BE210" s="9665"/>
      <c r="BF210" s="9665"/>
      <c r="BG210" s="9665"/>
      <c r="BH210" s="9665"/>
      <c r="BI210" s="9665"/>
      <c r="BJ210" s="9665"/>
      <c r="BL210" s="1858"/>
      <c r="BO210" s="1858"/>
      <c r="BP210" s="1858"/>
      <c r="BQ210" s="1858"/>
      <c r="BR210" s="1858"/>
      <c r="BT210" s="1858"/>
      <c r="BU210" s="1858"/>
      <c r="BV210" s="1858"/>
      <c r="BW210" s="1858"/>
      <c r="BX210" s="1858"/>
      <c r="BY210" s="1858"/>
      <c r="BZ210" s="1858"/>
      <c r="CA210" s="1858"/>
      <c r="CB210" s="1858"/>
      <c r="CC210" s="1858"/>
      <c r="CD210" s="1858"/>
      <c r="CE210" s="1858"/>
      <c r="CF210" s="1858"/>
      <c r="CG210" s="1858">
        <v>11</v>
      </c>
    </row>
    <row customHeight="1" ht="11.549999999999999">
      <c r="A211" s="1217"/>
      <c r="B211" s="1858"/>
      <c r="D211" s="1858"/>
      <c r="J211" s="4065"/>
      <c r="K211" s="4065"/>
      <c r="L211" s="4065"/>
      <c r="M211" s="4065"/>
      <c r="N211" s="4065"/>
      <c r="O211" s="4065"/>
      <c r="P211" s="9665"/>
      <c r="Q211" s="9665"/>
      <c r="R211" s="9665"/>
      <c r="S211" s="9665"/>
      <c r="T211" s="9665"/>
      <c r="U211" s="9665"/>
      <c r="V211" s="9665"/>
      <c r="W211" s="9665"/>
      <c r="X211" s="9665"/>
      <c r="Y211" s="9665"/>
      <c r="Z211" s="9665"/>
      <c r="AA211" s="9665"/>
      <c r="AB211" s="9665"/>
      <c r="AC211" s="9665"/>
      <c r="AD211" s="9665"/>
      <c r="AE211" s="9665"/>
      <c r="AF211" s="9665"/>
      <c r="AG211" s="9665"/>
      <c r="AH211" s="9665"/>
      <c r="AI211" s="9665"/>
      <c r="AJ211" s="9665"/>
      <c r="AK211" s="9665"/>
      <c r="AL211" s="9665"/>
      <c r="AM211" s="9665"/>
      <c r="AN211" s="9665"/>
      <c r="AO211" s="9665"/>
      <c r="AP211" s="9665"/>
      <c r="AQ211" s="9665"/>
      <c r="AR211" s="9665"/>
      <c r="AS211" s="9665"/>
      <c r="AT211" s="9665"/>
      <c r="AU211" s="9665"/>
      <c r="AV211" s="9665"/>
      <c r="AW211" s="9665"/>
      <c r="AX211" s="9665"/>
      <c r="AY211" s="9665"/>
      <c r="AZ211" s="9665"/>
      <c r="BA211" s="9665"/>
      <c r="BB211" s="9665"/>
      <c r="BC211" s="9665"/>
      <c r="BD211" s="9665"/>
      <c r="BE211" s="9665"/>
      <c r="BF211" s="9665"/>
      <c r="BG211" s="9665"/>
      <c r="BH211" s="9665"/>
      <c r="BI211" s="9665"/>
      <c r="BJ211" s="9665"/>
      <c r="BL211" s="1858"/>
      <c r="BO211" s="1858"/>
      <c r="BP211" s="1858"/>
      <c r="BQ211" s="1858"/>
      <c r="BR211" s="1858"/>
      <c r="BT211" s="1858"/>
      <c r="BU211" s="1858"/>
      <c r="BV211" s="1858"/>
      <c r="BW211" s="1858"/>
      <c r="BX211" s="1858"/>
      <c r="BY211" s="1858"/>
      <c r="BZ211" s="1858"/>
      <c r="CA211" s="1858"/>
      <c r="CB211" s="1858"/>
      <c r="CC211" s="1858"/>
      <c r="CD211" s="1858"/>
      <c r="CE211" s="1858"/>
      <c r="CF211" s="1858"/>
      <c r="CG211" s="1858">
        <v>11</v>
      </c>
    </row>
    <row customHeight="1" ht="11.549999999999999">
      <c r="A212" s="1217"/>
      <c r="B212" s="1858"/>
      <c r="D212" s="1858"/>
      <c r="J212" s="4065"/>
      <c r="K212" s="4065"/>
      <c r="L212" s="4065"/>
      <c r="M212" s="4065"/>
      <c r="N212" s="4065"/>
      <c r="O212" s="4065"/>
      <c r="P212" s="9665"/>
      <c r="Q212" s="9665"/>
      <c r="R212" s="9665"/>
      <c r="S212" s="9665"/>
      <c r="T212" s="9665"/>
      <c r="U212" s="9665"/>
      <c r="V212" s="9665"/>
      <c r="W212" s="9665"/>
      <c r="X212" s="9665"/>
      <c r="Y212" s="9665"/>
      <c r="Z212" s="9665"/>
      <c r="AA212" s="9665"/>
      <c r="AB212" s="9665"/>
      <c r="AC212" s="9665"/>
      <c r="AD212" s="9665"/>
      <c r="AE212" s="9665"/>
      <c r="AF212" s="9665"/>
      <c r="AG212" s="9665"/>
      <c r="AH212" s="9665"/>
      <c r="AI212" s="9665"/>
      <c r="AJ212" s="9665"/>
      <c r="AK212" s="9665"/>
      <c r="AL212" s="9665"/>
      <c r="AM212" s="9665"/>
      <c r="AN212" s="9665"/>
      <c r="AO212" s="9665"/>
      <c r="AP212" s="9665"/>
      <c r="AQ212" s="9665"/>
      <c r="AR212" s="9665"/>
      <c r="AS212" s="9665"/>
      <c r="AT212" s="9665"/>
      <c r="AU212" s="9665"/>
      <c r="AV212" s="9665"/>
      <c r="AW212" s="9665"/>
      <c r="AX212" s="9665"/>
      <c r="AY212" s="9665"/>
      <c r="AZ212" s="9665"/>
      <c r="BA212" s="9665"/>
      <c r="BB212" s="9665"/>
      <c r="BC212" s="9665"/>
      <c r="BD212" s="9665"/>
      <c r="BE212" s="9665"/>
      <c r="BF212" s="9665"/>
      <c r="BG212" s="9665"/>
      <c r="BH212" s="9665"/>
      <c r="BI212" s="9665"/>
      <c r="BJ212" s="9665"/>
      <c r="BL212" s="1858"/>
      <c r="BO212" s="1858"/>
      <c r="BP212" s="1858"/>
      <c r="BQ212" s="1858"/>
      <c r="BR212" s="1858"/>
      <c r="BT212" s="1858"/>
      <c r="BU212" s="1858"/>
      <c r="BV212" s="1858"/>
      <c r="BW212" s="1858"/>
      <c r="BX212" s="1858"/>
      <c r="BY212" s="1858"/>
      <c r="BZ212" s="1858"/>
      <c r="CA212" s="1858"/>
      <c r="CB212" s="1858"/>
      <c r="CC212" s="1858"/>
      <c r="CD212" s="1858"/>
      <c r="CE212" s="1858"/>
      <c r="CF212" s="1858"/>
      <c r="CG212" s="1858">
        <v>11</v>
      </c>
    </row>
    <row customHeight="1" ht="11.549999999999999">
      <c r="A213" s="1217"/>
      <c r="B213" s="1858"/>
      <c r="D213" s="1858"/>
      <c r="J213" s="4065"/>
      <c r="K213" s="4065"/>
      <c r="L213" s="4065"/>
      <c r="M213" s="4065"/>
      <c r="N213" s="4065"/>
      <c r="O213" s="4065"/>
      <c r="P213" s="9665"/>
      <c r="Q213" s="9665"/>
      <c r="R213" s="9665"/>
      <c r="S213" s="9665"/>
      <c r="T213" s="9665"/>
      <c r="U213" s="9665"/>
      <c r="V213" s="9665"/>
      <c r="W213" s="9665"/>
      <c r="X213" s="9665"/>
      <c r="Y213" s="9665"/>
      <c r="Z213" s="9665"/>
      <c r="AA213" s="9665"/>
      <c r="AB213" s="9665"/>
      <c r="AC213" s="9665"/>
      <c r="AD213" s="9665"/>
      <c r="AE213" s="9665"/>
      <c r="AF213" s="9665"/>
      <c r="AG213" s="9665"/>
      <c r="AH213" s="9665"/>
      <c r="AI213" s="9665"/>
      <c r="AJ213" s="9665"/>
      <c r="AK213" s="9665"/>
      <c r="AL213" s="9665"/>
      <c r="AM213" s="9665"/>
      <c r="AN213" s="9665"/>
      <c r="AO213" s="9665"/>
      <c r="AP213" s="9665"/>
      <c r="AQ213" s="9665"/>
      <c r="AR213" s="9665"/>
      <c r="AS213" s="9665"/>
      <c r="AT213" s="9665"/>
      <c r="AU213" s="9665"/>
      <c r="AV213" s="9665"/>
      <c r="AW213" s="9665"/>
      <c r="AX213" s="9665"/>
      <c r="AY213" s="9665"/>
      <c r="AZ213" s="9665"/>
      <c r="BA213" s="9665"/>
      <c r="BB213" s="9665"/>
      <c r="BC213" s="9665"/>
      <c r="BD213" s="9665"/>
      <c r="BE213" s="9665"/>
      <c r="BF213" s="9665"/>
      <c r="BG213" s="9665"/>
      <c r="BH213" s="9665"/>
      <c r="BI213" s="9665"/>
      <c r="BJ213" s="9665"/>
      <c r="BL213" s="1858"/>
      <c r="BO213" s="1858"/>
      <c r="BP213" s="1858"/>
      <c r="BQ213" s="1858"/>
      <c r="BR213" s="1858"/>
      <c r="BT213" s="1858"/>
      <c r="BU213" s="1858"/>
      <c r="BV213" s="1858"/>
      <c r="BW213" s="1858"/>
      <c r="BX213" s="1858"/>
      <c r="BY213" s="1858"/>
      <c r="BZ213" s="1858"/>
      <c r="CA213" s="1858"/>
      <c r="CB213" s="1858"/>
      <c r="CC213" s="1858"/>
      <c r="CD213" s="1858"/>
      <c r="CE213" s="1858"/>
      <c r="CF213" s="1858"/>
      <c r="CG213" s="1858">
        <v>11</v>
      </c>
    </row>
    <row customHeight="1" ht="11.549999999999999">
      <c r="A214" s="1217"/>
      <c r="B214" s="1858"/>
      <c r="D214" s="1858"/>
      <c r="J214" s="4065"/>
      <c r="K214" s="4065"/>
      <c r="L214" s="4065"/>
      <c r="M214" s="4065"/>
      <c r="N214" s="4065"/>
      <c r="O214" s="4065"/>
      <c r="P214" s="9665"/>
      <c r="Q214" s="9665"/>
      <c r="R214" s="9665"/>
      <c r="S214" s="9665"/>
      <c r="T214" s="9665"/>
      <c r="U214" s="9665"/>
      <c r="V214" s="9665"/>
      <c r="W214" s="9665"/>
      <c r="X214" s="9665"/>
      <c r="Y214" s="9665"/>
      <c r="Z214" s="9665"/>
      <c r="AA214" s="9665"/>
      <c r="AB214" s="9665"/>
      <c r="AC214" s="9665"/>
      <c r="AD214" s="9665"/>
      <c r="AE214" s="9665"/>
      <c r="AF214" s="9665"/>
      <c r="AG214" s="9665"/>
      <c r="AH214" s="9665"/>
      <c r="AI214" s="9665"/>
      <c r="AJ214" s="9665"/>
      <c r="AK214" s="9665"/>
      <c r="AL214" s="9665"/>
      <c r="AM214" s="9665"/>
      <c r="AN214" s="9665"/>
      <c r="AO214" s="9665"/>
      <c r="AP214" s="9665"/>
      <c r="AQ214" s="9665"/>
      <c r="AR214" s="9665"/>
      <c r="AS214" s="9665"/>
      <c r="AT214" s="9665"/>
      <c r="AU214" s="9665"/>
      <c r="AV214" s="9665"/>
      <c r="AW214" s="9665"/>
      <c r="AX214" s="9665"/>
      <c r="AY214" s="9665"/>
      <c r="AZ214" s="9665"/>
      <c r="BA214" s="9665"/>
      <c r="BB214" s="9665"/>
      <c r="BC214" s="9665"/>
      <c r="BD214" s="9665"/>
      <c r="BE214" s="9665"/>
      <c r="BF214" s="9665"/>
      <c r="BG214" s="9665"/>
      <c r="BH214" s="9665"/>
      <c r="BI214" s="9665"/>
      <c r="BJ214" s="9665"/>
      <c r="BL214" s="1858"/>
      <c r="BO214" s="1858"/>
      <c r="BP214" s="1858"/>
      <c r="BQ214" s="1858"/>
      <c r="BR214" s="1858"/>
      <c r="BT214" s="1858"/>
      <c r="BU214" s="1858"/>
      <c r="BV214" s="1858"/>
      <c r="BW214" s="1858"/>
      <c r="BX214" s="1858"/>
      <c r="BY214" s="1858"/>
      <c r="BZ214" s="1858"/>
      <c r="CA214" s="1858"/>
      <c r="CB214" s="1858"/>
      <c r="CC214" s="1858"/>
      <c r="CD214" s="1858"/>
      <c r="CE214" s="1858"/>
      <c r="CF214" s="1858"/>
      <c r="CG214" s="1858">
        <v>11</v>
      </c>
    </row>
    <row customHeight="1" ht="11.549999999999999">
      <c r="A215" s="1217"/>
      <c r="B215" s="1858"/>
      <c r="D215" s="1858"/>
      <c r="J215" s="4065"/>
      <c r="K215" s="4065"/>
      <c r="L215" s="4065"/>
      <c r="M215" s="4065"/>
      <c r="N215" s="4065"/>
      <c r="O215" s="4065"/>
      <c r="P215" s="9665"/>
      <c r="Q215" s="9665"/>
      <c r="R215" s="9665"/>
      <c r="S215" s="9665"/>
      <c r="T215" s="9665"/>
      <c r="U215" s="9665"/>
      <c r="V215" s="9665"/>
      <c r="W215" s="9665"/>
      <c r="X215" s="9665"/>
      <c r="Y215" s="9665"/>
      <c r="Z215" s="9665"/>
      <c r="AA215" s="9665"/>
      <c r="AB215" s="9665"/>
      <c r="AC215" s="9665"/>
      <c r="AD215" s="9665"/>
      <c r="AE215" s="9665"/>
      <c r="AF215" s="9665"/>
      <c r="AG215" s="9665"/>
      <c r="AH215" s="9665"/>
      <c r="AI215" s="9665"/>
      <c r="AJ215" s="9665"/>
      <c r="AK215" s="9665"/>
      <c r="AL215" s="9665"/>
      <c r="AM215" s="9665"/>
      <c r="AN215" s="9665"/>
      <c r="AO215" s="9665"/>
      <c r="AP215" s="9665"/>
      <c r="AQ215" s="9665"/>
      <c r="AR215" s="9665"/>
      <c r="AS215" s="9665"/>
      <c r="AT215" s="9665"/>
      <c r="AU215" s="9665"/>
      <c r="AV215" s="9665"/>
      <c r="AW215" s="9665"/>
      <c r="AX215" s="9665"/>
      <c r="AY215" s="9665"/>
      <c r="AZ215" s="9665"/>
      <c r="BA215" s="9665"/>
      <c r="BB215" s="9665"/>
      <c r="BC215" s="9665"/>
      <c r="BD215" s="9665"/>
      <c r="BE215" s="9665"/>
      <c r="BF215" s="9665"/>
      <c r="BG215" s="9665"/>
      <c r="BH215" s="9665"/>
      <c r="BI215" s="9665"/>
      <c r="BJ215" s="9665"/>
      <c r="BL215" s="1858"/>
      <c r="BO215" s="1858"/>
      <c r="BP215" s="1858"/>
      <c r="BQ215" s="1858"/>
      <c r="BR215" s="1858"/>
      <c r="BT215" s="1858"/>
      <c r="BU215" s="1858"/>
      <c r="BV215" s="1858"/>
      <c r="BW215" s="1858"/>
      <c r="BX215" s="1858"/>
      <c r="BY215" s="1858"/>
      <c r="BZ215" s="1858"/>
      <c r="CA215" s="1858"/>
      <c r="CB215" s="1858"/>
      <c r="CC215" s="1858"/>
      <c r="CD215" s="1858"/>
      <c r="CE215" s="1858"/>
      <c r="CF215" s="1858"/>
      <c r="CG215" s="1858">
        <v>11</v>
      </c>
    </row>
    <row customHeight="1" ht="11.549999999999999">
      <c r="A216" s="1217"/>
      <c r="B216" s="1858"/>
      <c r="D216" s="1858"/>
      <c r="J216" s="4065"/>
      <c r="K216" s="4065"/>
      <c r="L216" s="4065"/>
      <c r="M216" s="4065"/>
      <c r="N216" s="4065"/>
      <c r="O216" s="4065"/>
      <c r="P216" s="9665"/>
      <c r="Q216" s="9665"/>
      <c r="R216" s="9665"/>
      <c r="S216" s="9665"/>
      <c r="T216" s="9665"/>
      <c r="U216" s="9665"/>
      <c r="V216" s="9665"/>
      <c r="W216" s="9665"/>
      <c r="X216" s="9665"/>
      <c r="Y216" s="9665"/>
      <c r="Z216" s="9665"/>
      <c r="AA216" s="9665"/>
      <c r="AB216" s="9665"/>
      <c r="AC216" s="9665"/>
      <c r="AD216" s="9665"/>
      <c r="AE216" s="9665"/>
      <c r="AF216" s="9665"/>
      <c r="AG216" s="9665"/>
      <c r="AH216" s="9665"/>
      <c r="AI216" s="9665"/>
      <c r="AJ216" s="9665"/>
      <c r="AK216" s="9665"/>
      <c r="AL216" s="9665"/>
      <c r="AM216" s="9665"/>
      <c r="AN216" s="9665"/>
      <c r="AO216" s="9665"/>
      <c r="AP216" s="9665"/>
      <c r="AQ216" s="9665"/>
      <c r="AR216" s="9665"/>
      <c r="AS216" s="9665"/>
      <c r="AT216" s="9665"/>
      <c r="AU216" s="9665"/>
      <c r="AV216" s="9665"/>
      <c r="AW216" s="9665"/>
      <c r="AX216" s="9665"/>
      <c r="AY216" s="9665"/>
      <c r="AZ216" s="9665"/>
      <c r="BA216" s="9665"/>
      <c r="BB216" s="9665"/>
      <c r="BC216" s="9665"/>
      <c r="BD216" s="9665"/>
      <c r="BE216" s="9665"/>
      <c r="BF216" s="9665"/>
      <c r="BG216" s="9665"/>
      <c r="BH216" s="9665"/>
      <c r="BI216" s="9665"/>
      <c r="BJ216" s="9665"/>
      <c r="BL216" s="1858"/>
      <c r="BO216" s="1858"/>
      <c r="BP216" s="1858"/>
      <c r="BQ216" s="1858"/>
      <c r="BR216" s="1858"/>
      <c r="BT216" s="1858"/>
      <c r="BU216" s="1858"/>
      <c r="BV216" s="1858"/>
      <c r="BW216" s="1858"/>
      <c r="BX216" s="1858"/>
      <c r="BY216" s="1858"/>
      <c r="BZ216" s="1858"/>
      <c r="CA216" s="1858"/>
      <c r="CB216" s="1858"/>
      <c r="CC216" s="1858"/>
      <c r="CD216" s="1858"/>
      <c r="CE216" s="1858"/>
      <c r="CF216" s="1858"/>
      <c r="CG216" s="1858">
        <v>11</v>
      </c>
    </row>
    <row customHeight="1" ht="11.25" hidden="1">
      <c r="A217" s="1214" t="s">
        <v>81</v>
      </c>
      <c r="B217" s="1387">
        <v>0</v>
      </c>
      <c r="C217" s="1863">
        <v>0</v>
      </c>
      <c r="D217" s="1862">
        <v>3</v>
      </c>
      <c r="E217" s="1858">
        <v>7</v>
      </c>
      <c r="F217" s="1858">
        <v>56</v>
      </c>
      <c r="G217" s="1858">
        <v>10</v>
      </c>
      <c r="H217" s="1858">
        <v>0</v>
      </c>
      <c r="I217" s="1858">
        <v>40</v>
      </c>
      <c r="J217" s="4065">
        <v>0</v>
      </c>
      <c r="K217" s="4065">
        <v>0</v>
      </c>
      <c r="L217" s="4065">
        <v>0</v>
      </c>
      <c r="M217" s="4065">
        <v>0</v>
      </c>
      <c r="N217" s="4065">
        <v>0</v>
      </c>
      <c r="O217" s="4065">
        <v>0</v>
      </c>
      <c r="P217" s="9665">
        <v>0</v>
      </c>
      <c r="Q217" s="9665">
        <v>0</v>
      </c>
      <c r="R217" s="9665">
        <v>0</v>
      </c>
      <c r="S217" s="9665">
        <v>0</v>
      </c>
      <c r="T217" s="9665">
        <v>0</v>
      </c>
      <c r="U217" s="9665">
        <v>0</v>
      </c>
      <c r="V217" s="9665">
        <v>0</v>
      </c>
      <c r="W217" s="9665">
        <v>0</v>
      </c>
      <c r="X217" s="9665">
        <v>0</v>
      </c>
      <c r="Y217" s="9665">
        <v>0</v>
      </c>
      <c r="Z217" s="9665">
        <v>0</v>
      </c>
      <c r="AA217" s="9665">
        <v>0</v>
      </c>
      <c r="AB217" s="9665">
        <v>0</v>
      </c>
      <c r="AC217" s="9665">
        <v>0</v>
      </c>
      <c r="AD217" s="9665">
        <v>0</v>
      </c>
      <c r="AE217" s="9665">
        <v>0</v>
      </c>
      <c r="AF217" s="9665">
        <v>0</v>
      </c>
      <c r="AG217" s="9665">
        <v>0</v>
      </c>
      <c r="AH217" s="9665">
        <v>0</v>
      </c>
      <c r="AI217" s="9665">
        <v>0</v>
      </c>
      <c r="AJ217" s="9665">
        <v>0</v>
      </c>
      <c r="AK217" s="9665">
        <v>0</v>
      </c>
      <c r="AL217" s="9665">
        <v>0</v>
      </c>
      <c r="AM217" s="9665">
        <v>0</v>
      </c>
      <c r="AN217" s="9665">
        <v>0</v>
      </c>
      <c r="AO217" s="9665">
        <v>0</v>
      </c>
      <c r="AP217" s="9665">
        <v>0</v>
      </c>
      <c r="AQ217" s="9665">
        <v>0</v>
      </c>
      <c r="AR217" s="9665">
        <v>0</v>
      </c>
      <c r="AS217" s="9665">
        <v>0</v>
      </c>
      <c r="AT217" s="9665">
        <v>0</v>
      </c>
      <c r="AU217" s="9665">
        <v>0</v>
      </c>
      <c r="AV217" s="9665">
        <v>0</v>
      </c>
      <c r="AW217" s="9665">
        <v>0</v>
      </c>
      <c r="AX217" s="9665">
        <v>0</v>
      </c>
      <c r="AY217" s="9665">
        <v>0</v>
      </c>
      <c r="AZ217" s="9665">
        <v>0</v>
      </c>
      <c r="BA217" s="9665">
        <v>0</v>
      </c>
      <c r="BB217" s="9665">
        <v>0</v>
      </c>
      <c r="BC217" s="9665">
        <v>0</v>
      </c>
      <c r="BD217" s="9665">
        <v>0</v>
      </c>
      <c r="BE217" s="9665">
        <v>0</v>
      </c>
      <c r="BF217" s="9665">
        <v>0</v>
      </c>
      <c r="BG217" s="9665">
        <v>0</v>
      </c>
      <c r="BH217" s="9665">
        <v>0</v>
      </c>
      <c r="BI217" s="9665">
        <v>0</v>
      </c>
      <c r="BJ217" s="9665">
        <v>0</v>
      </c>
      <c r="BK217" s="1858">
        <v>102</v>
      </c>
      <c r="BL217" s="1387">
        <v>9</v>
      </c>
      <c r="BM217" s="1863">
        <v>5</v>
      </c>
      <c r="BN217" s="1863">
        <v>3</v>
      </c>
      <c r="BO217" s="1387">
        <v>3</v>
      </c>
      <c r="BP217" s="1387">
        <v>3</v>
      </c>
      <c r="BQ217" s="1387">
        <v>3</v>
      </c>
      <c r="BR217" s="1387">
        <v>3</v>
      </c>
      <c r="BS217" s="1863">
        <v>10</v>
      </c>
      <c r="BT217" s="1387">
        <v>34</v>
      </c>
      <c r="BU217" s="1387">
        <v>9</v>
      </c>
      <c r="BV217" s="771">
        <v>8</v>
      </c>
      <c r="BW217" s="1387">
        <v>8</v>
      </c>
      <c r="BX217" s="1387">
        <v>8</v>
      </c>
      <c r="BY217" s="1387">
        <v>8</v>
      </c>
      <c r="BZ217" s="1387">
        <v>8</v>
      </c>
      <c r="CA217" s="1387">
        <v>8</v>
      </c>
      <c r="CB217" s="1859">
        <v>8</v>
      </c>
      <c r="CC217" s="1859">
        <v>8</v>
      </c>
      <c r="CD217" s="1859">
        <v>8</v>
      </c>
      <c r="CE217" s="1859">
        <v>8</v>
      </c>
      <c r="CF217" s="1859">
        <v>8</v>
      </c>
      <c r="CG217" s="1858">
        <v>11</v>
      </c>
    </row>
  </sheetData>
  <sheetProtection formatColumns="0" formatRows="0" autoFilter="0" sort="0" insertRows="0" insertColumns="1" deleteRows="0" deleteColumns="0"/>
  <mergeCells count="7">
    <mergeCell ref="E6:I6"/>
    <mergeCell ref="E7:I7"/>
    <mergeCell ref="F10:G10"/>
    <mergeCell ref="BK10:BK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BJ33">
      <formula1>900</formula1>
    </dataValidation>
    <dataValidation type="decimal" allowBlank="1" showErrorMessage="1" errorTitle="Ошибка" error="Допускается ввод только неотрицательных чисел!" sqref="H38:BJ39 H2:BJ2 H15:BJ15 H17:BJ32 H35:BJ35 H44:B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BJ43">
      <formula1>900</formula1>
    </dataValidation>
    <dataValidation type="decimal" allowBlank="1" showErrorMessage="1" errorTitle="Ошибка" error="Допускается ввод только действительных чисел!" sqref="H36:BJ37">
      <formula1>-9.99999999999999E+23</formula1>
      <formula2>9.99999999999999E+23</formula2>
    </dataValidation>
    <dataValidation type="decimal" allowBlank="1" showErrorMessage="1" errorTitle="Ошибка" error="Допускается ввод только действительных чисел!" sqref="H40:BJ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3345-3C7F-C051-FF72-02289402AC54}" mc:Ignorable="x14ac xr xr2 xr3">
  <sheetPr>
    <tabColor theme="9" tint="-0.25"/>
  </sheetPr>
  <dimension ref="A1:CG210"/>
  <sheetViews>
    <sheetView topLeftCell="A1" showGridLines="0" zoomScale="90" workbookViewId="0">
      <selection activeCell="BJ9" sqref="BJ9"/>
    </sheetView>
  </sheetViews>
  <sheetFormatPr defaultColWidth="9.140625" customHeight="1" defaultRowHeight="11.25"/>
  <cols>
    <col min="1" max="1" style="13919" width="10.7109375" hidden="1" customWidth="1"/>
    <col min="2" max="2" style="12330" width="16.8515625" hidden="1" customWidth="1"/>
    <col min="3" max="3" style="12331" width="5.57421875" hidden="1" customWidth="1"/>
    <col min="4" max="4" style="12253" width="3.00390625" customWidth="1"/>
    <col min="5" max="5" style="12253" width="7.00390625" customWidth="1"/>
    <col min="6" max="6" style="12253" width="54.00390625" customWidth="1"/>
    <col min="7" max="7" style="12253" width="10.00390625" customWidth="1"/>
    <col min="8" max="8" style="12253" width="40.7109375" hidden="1" customWidth="1"/>
    <col min="9" max="9" style="12253" width="40.00390625" customWidth="1"/>
    <col min="10" max="15" style="13920" width="40.7109375" customWidth="1"/>
    <col min="16" max="62" style="13416" width="40.7109375" customWidth="1"/>
    <col min="63" max="63" style="12253" width="102.00390625" customWidth="1"/>
    <col min="64" max="64" style="12330" width="9.00390625" customWidth="1"/>
    <col min="65" max="65" style="12331" width="5.00390625" customWidth="1"/>
    <col min="66" max="66" style="12331" width="3.00390625" customWidth="1"/>
    <col min="67" max="70" style="12330" width="3.00390625" customWidth="1"/>
    <col min="71" max="71" style="12331" width="10.00390625" customWidth="1"/>
    <col min="72" max="72" style="12330" width="34.00390625" customWidth="1"/>
    <col min="73" max="73" style="12330" width="9.00390625" customWidth="1"/>
    <col min="74" max="74" style="13921" width="8.00390625" customWidth="1"/>
    <col min="75" max="79" style="12330" width="8.00390625" customWidth="1"/>
    <col min="80" max="84" style="12217" width="8.00390625" customWidth="1"/>
    <col min="85" max="85" style="12253" width="9.140625" hidden="1"/>
  </cols>
  <sheetData>
    <row s="12330" customFormat="1" customHeight="1" ht="22.5" hidden="1">
      <c r="A1" s="1214"/>
      <c r="C1" s="1863"/>
      <c r="D1" s="764"/>
      <c r="H1" s="1387">
        <v>4</v>
      </c>
      <c r="I1" s="1387">
        <v>4</v>
      </c>
      <c r="J1" s="4086">
        <v>4</v>
      </c>
      <c r="K1" s="4086">
        <v>4</v>
      </c>
      <c r="L1" s="4086">
        <v>4</v>
      </c>
      <c r="M1" s="4086">
        <v>4</v>
      </c>
      <c r="N1" s="4086">
        <v>4</v>
      </c>
      <c r="O1" s="4086">
        <v>4</v>
      </c>
      <c r="P1" s="9691">
        <v>4</v>
      </c>
      <c r="Q1" s="9691">
        <v>4</v>
      </c>
      <c r="R1" s="9691">
        <v>4</v>
      </c>
      <c r="S1" s="9691">
        <v>4</v>
      </c>
      <c r="T1" s="9691">
        <v>4</v>
      </c>
      <c r="U1" s="9691">
        <v>4</v>
      </c>
      <c r="V1" s="9691">
        <v>4</v>
      </c>
      <c r="W1" s="9691">
        <v>4</v>
      </c>
      <c r="X1" s="9691">
        <v>4</v>
      </c>
      <c r="Y1" s="9691">
        <v>4</v>
      </c>
      <c r="Z1" s="9691">
        <v>4</v>
      </c>
      <c r="AA1" s="9691">
        <v>4</v>
      </c>
      <c r="AB1" s="9691">
        <v>4</v>
      </c>
      <c r="AC1" s="9691">
        <v>4</v>
      </c>
      <c r="AD1" s="9691">
        <v>4</v>
      </c>
      <c r="AE1" s="9691">
        <v>4</v>
      </c>
      <c r="AF1" s="9691">
        <v>4</v>
      </c>
      <c r="AG1" s="9691">
        <v>4</v>
      </c>
      <c r="AH1" s="9691">
        <v>4</v>
      </c>
      <c r="AI1" s="9691">
        <v>4</v>
      </c>
      <c r="AJ1" s="9691">
        <v>4</v>
      </c>
      <c r="AK1" s="9691">
        <v>4</v>
      </c>
      <c r="AL1" s="9691">
        <v>4</v>
      </c>
      <c r="AM1" s="9691">
        <v>4</v>
      </c>
      <c r="AN1" s="9691">
        <v>4</v>
      </c>
      <c r="AO1" s="9691">
        <v>4</v>
      </c>
      <c r="AP1" s="9691">
        <v>4</v>
      </c>
      <c r="AQ1" s="9691">
        <v>4</v>
      </c>
      <c r="AR1" s="9691">
        <v>4</v>
      </c>
      <c r="AS1" s="9691">
        <v>4</v>
      </c>
      <c r="AT1" s="9691">
        <v>4</v>
      </c>
      <c r="AU1" s="9691">
        <v>4</v>
      </c>
      <c r="AV1" s="9691">
        <v>4</v>
      </c>
      <c r="AW1" s="9691">
        <v>4</v>
      </c>
      <c r="AX1" s="9691">
        <v>4</v>
      </c>
      <c r="AY1" s="9691">
        <v>4</v>
      </c>
      <c r="AZ1" s="9691">
        <v>4</v>
      </c>
      <c r="BA1" s="9691">
        <v>4</v>
      </c>
      <c r="BB1" s="9691">
        <v>4</v>
      </c>
      <c r="BC1" s="9691">
        <v>4</v>
      </c>
      <c r="BD1" s="9691">
        <v>4</v>
      </c>
      <c r="BE1" s="9691">
        <v>4</v>
      </c>
      <c r="BF1" s="9691">
        <v>4</v>
      </c>
      <c r="BG1" s="9691">
        <v>4</v>
      </c>
      <c r="BH1" s="9691">
        <v>4</v>
      </c>
      <c r="BI1" s="9691">
        <v>4</v>
      </c>
      <c r="BJ1" s="9691">
        <v>4</v>
      </c>
      <c r="BM1" s="1863"/>
      <c r="BN1" s="1863"/>
      <c r="BS1" s="1863"/>
      <c r="CG1" s="1387" t="s">
        <v>14</v>
      </c>
    </row>
    <row s="12330" customFormat="1" customHeight="1" ht="22.5" hidden="1">
      <c r="A2" s="1214"/>
      <c r="C2" s="1863"/>
      <c r="D2" s="765"/>
      <c r="E2" s="1885"/>
      <c r="F2" s="767"/>
      <c r="G2" s="1884" t="s">
        <v>631</v>
      </c>
      <c r="H2" s="768"/>
      <c r="I2" s="768"/>
      <c r="J2" s="4082"/>
      <c r="K2" s="4082"/>
      <c r="L2" s="4082"/>
      <c r="M2" s="4082"/>
      <c r="N2" s="4082"/>
      <c r="O2" s="4082"/>
      <c r="P2" s="9685"/>
      <c r="Q2" s="9685"/>
      <c r="R2" s="9685"/>
      <c r="S2" s="9685"/>
      <c r="T2" s="9685"/>
      <c r="U2" s="9685"/>
      <c r="V2" s="9685"/>
      <c r="W2" s="9685"/>
      <c r="X2" s="9685"/>
      <c r="Y2" s="9685"/>
      <c r="Z2" s="9685"/>
      <c r="AA2" s="9685"/>
      <c r="AB2" s="9685"/>
      <c r="AC2" s="9685"/>
      <c r="AD2" s="9685"/>
      <c r="AE2" s="9685"/>
      <c r="AF2" s="9685"/>
      <c r="AG2" s="9685"/>
      <c r="AH2" s="9685"/>
      <c r="AI2" s="9685"/>
      <c r="AJ2" s="9685"/>
      <c r="AK2" s="9685"/>
      <c r="AL2" s="9685"/>
      <c r="AM2" s="9685"/>
      <c r="AN2" s="9685"/>
      <c r="AO2" s="9685"/>
      <c r="AP2" s="9685"/>
      <c r="AQ2" s="9685"/>
      <c r="AR2" s="9685"/>
      <c r="AS2" s="9685"/>
      <c r="AT2" s="9685"/>
      <c r="AU2" s="9685"/>
      <c r="AV2" s="9685"/>
      <c r="AW2" s="9685"/>
      <c r="AX2" s="9685"/>
      <c r="AY2" s="9685"/>
      <c r="AZ2" s="9685"/>
      <c r="BA2" s="9685"/>
      <c r="BB2" s="9685"/>
      <c r="BC2" s="9685"/>
      <c r="BD2" s="9685"/>
      <c r="BE2" s="9685"/>
      <c r="BF2" s="9685"/>
      <c r="BG2" s="9685"/>
      <c r="BH2" s="9685"/>
      <c r="BI2" s="9685"/>
      <c r="BJ2" s="9685"/>
      <c r="BK2" s="769" t="s">
        <v>634</v>
      </c>
      <c r="BL2" s="770"/>
      <c r="BM2" s="1863"/>
      <c r="BN2" s="1863"/>
      <c r="BS2" s="1863"/>
      <c r="BV2" s="771"/>
      <c r="CB2" s="1859"/>
      <c r="CC2" s="1859"/>
      <c r="CD2" s="1859"/>
      <c r="CE2" s="1859"/>
      <c r="CF2" s="1859"/>
      <c r="CG2" s="1387">
        <v>0</v>
      </c>
    </row>
    <row customHeight="1" ht="11.25" hidden="1">
      <c r="J3" s="4065"/>
      <c r="K3" s="4065"/>
      <c r="L3" s="4065"/>
      <c r="M3" s="4065"/>
      <c r="N3" s="4065"/>
      <c r="O3" s="4065"/>
      <c r="P3" s="9665"/>
      <c r="Q3" s="9665"/>
      <c r="R3" s="9665"/>
      <c r="S3" s="9665"/>
      <c r="T3" s="9665"/>
      <c r="U3" s="9665"/>
      <c r="V3" s="9665"/>
      <c r="W3" s="9665"/>
      <c r="X3" s="9665"/>
      <c r="Y3" s="9665"/>
      <c r="Z3" s="9665"/>
      <c r="AA3" s="9665"/>
      <c r="AB3" s="9665"/>
      <c r="AC3" s="9665"/>
      <c r="AD3" s="9665"/>
      <c r="AE3" s="9665"/>
      <c r="AF3" s="9665"/>
      <c r="AG3" s="9665"/>
      <c r="AH3" s="9665"/>
      <c r="AI3" s="9665"/>
      <c r="AJ3" s="9665"/>
      <c r="AK3" s="9665"/>
      <c r="AL3" s="9665"/>
      <c r="AM3" s="9665"/>
      <c r="AN3" s="9665"/>
      <c r="AO3" s="9665"/>
      <c r="AP3" s="9665"/>
      <c r="AQ3" s="9665"/>
      <c r="AR3" s="9665"/>
      <c r="AS3" s="9665"/>
      <c r="AT3" s="9665"/>
      <c r="AU3" s="9665"/>
      <c r="AV3" s="9665"/>
      <c r="AW3" s="9665"/>
      <c r="AX3" s="9665"/>
      <c r="AY3" s="9665"/>
      <c r="AZ3" s="9665"/>
      <c r="BA3" s="9665"/>
      <c r="BB3" s="9665"/>
      <c r="BC3" s="9665"/>
      <c r="BD3" s="9665"/>
      <c r="BE3" s="9665"/>
      <c r="BF3" s="9665"/>
      <c r="BG3" s="9665"/>
      <c r="BH3" s="9665"/>
      <c r="BI3" s="9665"/>
      <c r="BJ3" s="9665"/>
      <c r="CG3" s="1858">
        <v>0</v>
      </c>
    </row>
    <row s="12217" customFormat="1" customHeight="1" ht="11.25" hidden="1">
      <c r="A4" s="1214"/>
      <c r="B4" s="1387"/>
      <c r="C4" s="1863"/>
      <c r="D4" s="589"/>
      <c r="J4" s="4096"/>
      <c r="K4" s="4096"/>
      <c r="L4" s="4096"/>
      <c r="M4" s="4096"/>
      <c r="N4" s="4096"/>
      <c r="O4" s="4096"/>
      <c r="P4" s="9703"/>
      <c r="Q4" s="9703"/>
      <c r="R4" s="9703"/>
      <c r="S4" s="9703"/>
      <c r="T4" s="9703"/>
      <c r="U4" s="9703"/>
      <c r="V4" s="9703"/>
      <c r="W4" s="9703"/>
      <c r="X4" s="9703"/>
      <c r="Y4" s="9703"/>
      <c r="Z4" s="9703"/>
      <c r="AA4" s="9703"/>
      <c r="AB4" s="9703"/>
      <c r="AC4" s="9703"/>
      <c r="AD4" s="9703"/>
      <c r="AE4" s="9703"/>
      <c r="AF4" s="9703"/>
      <c r="AG4" s="9703"/>
      <c r="AH4" s="9703"/>
      <c r="AI4" s="9703"/>
      <c r="AJ4" s="9703"/>
      <c r="AK4" s="9703"/>
      <c r="AL4" s="9703"/>
      <c r="AM4" s="9703"/>
      <c r="AN4" s="9703"/>
      <c r="AO4" s="9703"/>
      <c r="AP4" s="9703"/>
      <c r="AQ4" s="9703"/>
      <c r="AR4" s="9703"/>
      <c r="AS4" s="9703"/>
      <c r="AT4" s="9703"/>
      <c r="AU4" s="9703"/>
      <c r="AV4" s="9703"/>
      <c r="AW4" s="9703"/>
      <c r="AX4" s="9703"/>
      <c r="AY4" s="9703"/>
      <c r="AZ4" s="9703"/>
      <c r="BA4" s="9703"/>
      <c r="BB4" s="9703"/>
      <c r="BC4" s="9703"/>
      <c r="BD4" s="9703"/>
      <c r="BE4" s="9703"/>
      <c r="BF4" s="9703"/>
      <c r="BG4" s="9703"/>
      <c r="BH4" s="9703"/>
      <c r="BI4" s="9703"/>
      <c r="BJ4" s="9703"/>
      <c r="BK4" s="1859">
        <v>4</v>
      </c>
      <c r="BL4" s="1387"/>
      <c r="BM4" s="1863"/>
      <c r="BN4" s="1863"/>
      <c r="BO4" s="1387"/>
      <c r="BP4" s="1387"/>
      <c r="BQ4" s="1387"/>
      <c r="BR4" s="1387"/>
      <c r="BS4" s="1863"/>
      <c r="BT4" s="1387"/>
      <c r="BU4" s="1387"/>
      <c r="BV4" s="771"/>
      <c r="BW4" s="1387"/>
      <c r="BX4" s="1387"/>
      <c r="BY4" s="1387"/>
      <c r="BZ4" s="1387"/>
      <c r="CA4" s="1387"/>
      <c r="CG4" s="1859">
        <v>0</v>
      </c>
    </row>
    <row customHeight="1" ht="11.549999999999999">
      <c r="J5" s="4065"/>
      <c r="K5" s="4065"/>
      <c r="L5" s="4065"/>
      <c r="M5" s="4065"/>
      <c r="N5" s="4065"/>
      <c r="O5" s="4065"/>
      <c r="P5" s="9665"/>
      <c r="Q5" s="9665"/>
      <c r="R5" s="9665"/>
      <c r="S5" s="9665"/>
      <c r="T5" s="9665"/>
      <c r="U5" s="9665"/>
      <c r="V5" s="9665"/>
      <c r="W5" s="9665"/>
      <c r="X5" s="9665"/>
      <c r="Y5" s="9665"/>
      <c r="Z5" s="9665"/>
      <c r="AA5" s="9665"/>
      <c r="AB5" s="9665"/>
      <c r="AC5" s="9665"/>
      <c r="AD5" s="9665"/>
      <c r="AE5" s="9665"/>
      <c r="AF5" s="9665"/>
      <c r="AG5" s="9665"/>
      <c r="AH5" s="9665"/>
      <c r="AI5" s="9665"/>
      <c r="AJ5" s="9665"/>
      <c r="AK5" s="9665"/>
      <c r="AL5" s="9665"/>
      <c r="AM5" s="9665"/>
      <c r="AN5" s="9665"/>
      <c r="AO5" s="9665"/>
      <c r="AP5" s="9665"/>
      <c r="AQ5" s="9665"/>
      <c r="AR5" s="9665"/>
      <c r="AS5" s="9665"/>
      <c r="AT5" s="9665"/>
      <c r="AU5" s="9665"/>
      <c r="AV5" s="9665"/>
      <c r="AW5" s="9665"/>
      <c r="AX5" s="9665"/>
      <c r="AY5" s="9665"/>
      <c r="AZ5" s="9665"/>
      <c r="BA5" s="9665"/>
      <c r="BB5" s="9665"/>
      <c r="BC5" s="9665"/>
      <c r="BD5" s="9665"/>
      <c r="BE5" s="9665"/>
      <c r="BF5" s="9665"/>
      <c r="BG5" s="9665"/>
      <c r="BH5" s="9665"/>
      <c r="BI5" s="9665"/>
      <c r="BJ5" s="9665"/>
      <c r="CG5" s="1858">
        <v>11</v>
      </c>
    </row>
    <row customHeight="1" ht="33.75">
      <c r="E6" s="2475" t="s">
        <v>927</v>
      </c>
      <c r="F6" s="2475"/>
      <c r="G6" s="2475"/>
      <c r="H6" s="2475"/>
      <c r="I6" s="2475"/>
      <c r="J6" s="4097"/>
      <c r="K6" s="4097"/>
      <c r="L6" s="4097"/>
      <c r="M6" s="4097"/>
      <c r="N6" s="4097"/>
      <c r="O6" s="4097"/>
      <c r="P6" s="9705"/>
      <c r="Q6" s="9705"/>
      <c r="R6" s="9705"/>
      <c r="S6" s="9705"/>
      <c r="T6" s="9705"/>
      <c r="U6" s="9705"/>
      <c r="V6" s="9705"/>
      <c r="W6" s="9705"/>
      <c r="X6" s="9705"/>
      <c r="Y6" s="9705"/>
      <c r="Z6" s="9705"/>
      <c r="AA6" s="9705"/>
      <c r="AB6" s="9705"/>
      <c r="AC6" s="9705"/>
      <c r="AD6" s="9705"/>
      <c r="AE6" s="9705"/>
      <c r="AF6" s="9705"/>
      <c r="AG6" s="9705"/>
      <c r="AH6" s="9705"/>
      <c r="AI6" s="9705"/>
      <c r="AJ6" s="9705"/>
      <c r="AK6" s="9705"/>
      <c r="AL6" s="9705"/>
      <c r="AM6" s="9705"/>
      <c r="AN6" s="9705"/>
      <c r="AO6" s="9705"/>
      <c r="AP6" s="9705"/>
      <c r="AQ6" s="9705"/>
      <c r="AR6" s="9705"/>
      <c r="AS6" s="9705"/>
      <c r="AT6" s="9705"/>
      <c r="AU6" s="9705"/>
      <c r="AV6" s="9705"/>
      <c r="AW6" s="9705"/>
      <c r="AX6" s="9705"/>
      <c r="AY6" s="9705"/>
      <c r="AZ6" s="9705"/>
      <c r="BA6" s="9705"/>
      <c r="BB6" s="9705"/>
      <c r="BC6" s="9705"/>
      <c r="BD6" s="9705"/>
      <c r="BE6" s="9705"/>
      <c r="BF6" s="9705"/>
      <c r="BG6" s="9705"/>
      <c r="BH6" s="9705"/>
      <c r="BI6" s="9705"/>
      <c r="BJ6" s="9705"/>
      <c r="BK6" s="783"/>
      <c r="CG6" s="1858">
        <v>32</v>
      </c>
    </row>
    <row customHeight="1" ht="25.2">
      <c r="E7" s="2476" t="str">
        <f>IF(org=0,"Не определено",org)</f>
        <v>АО "Байкалэнерго"</v>
      </c>
      <c r="F7" s="2476"/>
      <c r="G7" s="2476"/>
      <c r="H7" s="2476"/>
      <c r="I7" s="2476"/>
      <c r="J7" s="4099"/>
      <c r="K7" s="4099"/>
      <c r="L7" s="4099"/>
      <c r="M7" s="4099"/>
      <c r="N7" s="4099"/>
      <c r="O7" s="4099"/>
      <c r="P7" s="9708"/>
      <c r="Q7" s="9708"/>
      <c r="R7" s="9708"/>
      <c r="S7" s="9708"/>
      <c r="T7" s="9708"/>
      <c r="U7" s="9708"/>
      <c r="V7" s="9708"/>
      <c r="W7" s="9708"/>
      <c r="X7" s="9708"/>
      <c r="Y7" s="9708"/>
      <c r="Z7" s="9708"/>
      <c r="AA7" s="9708"/>
      <c r="AB7" s="9708"/>
      <c r="AC7" s="9708"/>
      <c r="AD7" s="9708"/>
      <c r="AE7" s="9708"/>
      <c r="AF7" s="9708"/>
      <c r="AG7" s="9708"/>
      <c r="AH7" s="9708"/>
      <c r="AI7" s="9708"/>
      <c r="AJ7" s="9708"/>
      <c r="AK7" s="9708"/>
      <c r="AL7" s="9708"/>
      <c r="AM7" s="9708"/>
      <c r="AN7" s="9708"/>
      <c r="AO7" s="9708"/>
      <c r="AP7" s="9708"/>
      <c r="AQ7" s="9708"/>
      <c r="AR7" s="9708"/>
      <c r="AS7" s="9708"/>
      <c r="AT7" s="9708"/>
      <c r="AU7" s="9708"/>
      <c r="AV7" s="9708"/>
      <c r="AW7" s="9708"/>
      <c r="AX7" s="9708"/>
      <c r="AY7" s="9708"/>
      <c r="AZ7" s="9708"/>
      <c r="BA7" s="9708"/>
      <c r="BB7" s="9708"/>
      <c r="BC7" s="9708"/>
      <c r="BD7" s="9708"/>
      <c r="BE7" s="9708"/>
      <c r="BF7" s="9708"/>
      <c r="BG7" s="9708"/>
      <c r="BH7" s="9708"/>
      <c r="BI7" s="9708"/>
      <c r="BJ7" s="9708"/>
      <c r="CG7" s="1858">
        <v>24</v>
      </c>
    </row>
    <row customHeight="1" ht="11.549999999999999">
      <c r="E8" s="1362"/>
      <c r="F8" s="1362"/>
      <c r="G8" s="1362"/>
      <c r="H8" s="1362"/>
      <c r="I8" s="1362"/>
      <c r="J8" s="4101" t="s">
        <v>22</v>
      </c>
      <c r="K8" s="4101" t="s">
        <v>22</v>
      </c>
      <c r="L8" s="4101" t="s">
        <v>22</v>
      </c>
      <c r="M8" s="4101" t="s">
        <v>22</v>
      </c>
      <c r="N8" s="4101" t="s">
        <v>22</v>
      </c>
      <c r="O8" s="4101" t="s">
        <v>22</v>
      </c>
      <c r="P8" s="9711" t="s">
        <v>22</v>
      </c>
      <c r="Q8" s="9711" t="s">
        <v>22</v>
      </c>
      <c r="R8" s="9711" t="s">
        <v>22</v>
      </c>
      <c r="S8" s="9711" t="s">
        <v>22</v>
      </c>
      <c r="T8" s="9711" t="s">
        <v>22</v>
      </c>
      <c r="U8" s="9711" t="s">
        <v>22</v>
      </c>
      <c r="V8" s="9711" t="s">
        <v>22</v>
      </c>
      <c r="W8" s="9711" t="s">
        <v>22</v>
      </c>
      <c r="X8" s="9711" t="s">
        <v>22</v>
      </c>
      <c r="Y8" s="9711" t="s">
        <v>22</v>
      </c>
      <c r="Z8" s="9711" t="s">
        <v>22</v>
      </c>
      <c r="AA8" s="9711" t="s">
        <v>22</v>
      </c>
      <c r="AB8" s="9711" t="s">
        <v>22</v>
      </c>
      <c r="AC8" s="9711" t="s">
        <v>22</v>
      </c>
      <c r="AD8" s="9711" t="s">
        <v>22</v>
      </c>
      <c r="AE8" s="9711" t="s">
        <v>22</v>
      </c>
      <c r="AF8" s="9711" t="s">
        <v>22</v>
      </c>
      <c r="AG8" s="9711" t="s">
        <v>22</v>
      </c>
      <c r="AH8" s="9711" t="s">
        <v>22</v>
      </c>
      <c r="AI8" s="9711" t="s">
        <v>22</v>
      </c>
      <c r="AJ8" s="9711" t="s">
        <v>22</v>
      </c>
      <c r="AK8" s="9711" t="s">
        <v>22</v>
      </c>
      <c r="AL8" s="9711" t="s">
        <v>22</v>
      </c>
      <c r="AM8" s="9711" t="s">
        <v>22</v>
      </c>
      <c r="AN8" s="9711" t="s">
        <v>22</v>
      </c>
      <c r="AO8" s="9711" t="s">
        <v>22</v>
      </c>
      <c r="AP8" s="9711" t="s">
        <v>22</v>
      </c>
      <c r="AQ8" s="9711" t="s">
        <v>22</v>
      </c>
      <c r="AR8" s="9711" t="s">
        <v>22</v>
      </c>
      <c r="AS8" s="9711" t="s">
        <v>22</v>
      </c>
      <c r="AT8" s="9711" t="s">
        <v>22</v>
      </c>
      <c r="AU8" s="9711" t="s">
        <v>22</v>
      </c>
      <c r="AV8" s="9711" t="s">
        <v>22</v>
      </c>
      <c r="AW8" s="9711" t="s">
        <v>22</v>
      </c>
      <c r="AX8" s="9711" t="s">
        <v>22</v>
      </c>
      <c r="AY8" s="9711" t="s">
        <v>22</v>
      </c>
      <c r="AZ8" s="9711" t="s">
        <v>22</v>
      </c>
      <c r="BA8" s="9711" t="s">
        <v>22</v>
      </c>
      <c r="BB8" s="9711" t="s">
        <v>22</v>
      </c>
      <c r="BC8" s="9711" t="s">
        <v>22</v>
      </c>
      <c r="BD8" s="9711" t="s">
        <v>22</v>
      </c>
      <c r="BE8" s="9711" t="s">
        <v>22</v>
      </c>
      <c r="BF8" s="9711" t="s">
        <v>22</v>
      </c>
      <c r="BG8" s="9711" t="s">
        <v>22</v>
      </c>
      <c r="BH8" s="9711" t="s">
        <v>22</v>
      </c>
      <c r="BI8" s="9711" t="s">
        <v>22</v>
      </c>
      <c r="BJ8" s="9711" t="s">
        <v>22</v>
      </c>
      <c r="CG8" s="1858">
        <v>11</v>
      </c>
    </row>
    <row s="12331" customFormat="1" customHeight="1" ht="1.05">
      <c r="A9" s="1394"/>
      <c r="D9" s="1869"/>
      <c r="H9" s="1116"/>
      <c r="I9" s="1116" t="s">
        <v>123</v>
      </c>
      <c r="J9" s="4103" t="s">
        <v>127</v>
      </c>
      <c r="K9" s="4103" t="s">
        <v>129</v>
      </c>
      <c r="L9" s="4103" t="s">
        <v>131</v>
      </c>
      <c r="M9" s="4103" t="s">
        <v>133</v>
      </c>
      <c r="N9" s="4103" t="s">
        <v>194</v>
      </c>
      <c r="O9" s="4103" t="s">
        <v>197</v>
      </c>
      <c r="P9" s="9714" t="s">
        <v>136</v>
      </c>
      <c r="Q9" s="9714" t="s">
        <v>643</v>
      </c>
      <c r="R9" s="9714" t="s">
        <v>200</v>
      </c>
      <c r="S9" s="9714" t="s">
        <v>644</v>
      </c>
      <c r="T9" s="9714" t="s">
        <v>645</v>
      </c>
      <c r="U9" s="9714" t="s">
        <v>646</v>
      </c>
      <c r="V9" s="9714" t="s">
        <v>647</v>
      </c>
      <c r="W9" s="9714" t="s">
        <v>648</v>
      </c>
      <c r="X9" s="9714" t="s">
        <v>649</v>
      </c>
      <c r="Y9" s="9714" t="s">
        <v>650</v>
      </c>
      <c r="Z9" s="9714" t="s">
        <v>651</v>
      </c>
      <c r="AA9" s="9714" t="s">
        <v>652</v>
      </c>
      <c r="AB9" s="9714" t="s">
        <v>653</v>
      </c>
      <c r="AC9" s="9714" t="s">
        <v>654</v>
      </c>
      <c r="AD9" s="9714" t="s">
        <v>655</v>
      </c>
      <c r="AE9" s="9714" t="s">
        <v>656</v>
      </c>
      <c r="AF9" s="9714" t="s">
        <v>657</v>
      </c>
      <c r="AG9" s="9714" t="s">
        <v>658</v>
      </c>
      <c r="AH9" s="9714" t="s">
        <v>659</v>
      </c>
      <c r="AI9" s="9714" t="s">
        <v>660</v>
      </c>
      <c r="AJ9" s="9714" t="s">
        <v>661</v>
      </c>
      <c r="AK9" s="9714" t="s">
        <v>662</v>
      </c>
      <c r="AL9" s="9714" t="s">
        <v>663</v>
      </c>
      <c r="AM9" s="9714" t="s">
        <v>203</v>
      </c>
      <c r="AN9" s="9714" t="s">
        <v>205</v>
      </c>
      <c r="AO9" s="9714" t="s">
        <v>207</v>
      </c>
      <c r="AP9" s="9714" t="s">
        <v>138</v>
      </c>
      <c r="AQ9" s="9714" t="s">
        <v>140</v>
      </c>
      <c r="AR9" s="9714" t="s">
        <v>142</v>
      </c>
      <c r="AS9" s="9714" t="s">
        <v>144</v>
      </c>
      <c r="AT9" s="9714" t="s">
        <v>146</v>
      </c>
      <c r="AU9" s="9714" t="s">
        <v>148</v>
      </c>
      <c r="AV9" s="9714" t="s">
        <v>150</v>
      </c>
      <c r="AW9" s="9714" t="s">
        <v>153</v>
      </c>
      <c r="AX9" s="9714" t="s">
        <v>156</v>
      </c>
      <c r="AY9" s="9714" t="s">
        <v>159</v>
      </c>
      <c r="AZ9" s="9714" t="s">
        <v>162</v>
      </c>
      <c r="BA9" s="9714" t="s">
        <v>165</v>
      </c>
      <c r="BB9" s="9714" t="s">
        <v>168</v>
      </c>
      <c r="BC9" s="9714" t="s">
        <v>171</v>
      </c>
      <c r="BD9" s="9714" t="s">
        <v>174</v>
      </c>
      <c r="BE9" s="9714" t="s">
        <v>177</v>
      </c>
      <c r="BF9" s="9714" t="s">
        <v>180</v>
      </c>
      <c r="BG9" s="9714" t="s">
        <v>183</v>
      </c>
      <c r="BH9" s="9714" t="s">
        <v>186</v>
      </c>
      <c r="BI9" s="9714" t="s">
        <v>189</v>
      </c>
      <c r="BJ9" s="9714" t="s">
        <v>192</v>
      </c>
      <c r="CG9" s="1863">
        <v>1</v>
      </c>
    </row>
    <row customHeight="1" ht="11.549999999999999">
      <c r="E10" s="938"/>
      <c r="F10" s="2594" t="s">
        <v>111</v>
      </c>
      <c r="G10" s="2595"/>
      <c r="H10" s="1886" t="str">
        <f>IF(H9="","",INDEX(DIFFERENTIATION_UNMERGE_VD,MATCH(H9,DIFFERENTIATION_ID_DIFF,0)))</f>
        <v/>
      </c>
      <c r="I10" s="1886" t="str">
        <f>IF(I9="","",INDEX(DIFFERENTIATION_UNMERGE_VD,MATCH(I9,DIFFERENTIATION_ID_DIFF,0)))</f>
        <v>Производство тепловой энергии. Некомбинированная выработка</v>
      </c>
      <c r="J10" s="4108" t="str">
        <f>IF(J9="","",INDEX(DIFFERENTIATION_UNMERGE_VD,MATCH(J9,DIFFERENTIATION_ID_DIFF,0)))</f>
        <v>Производство тепловой энергии. Некомбинированная выработка</v>
      </c>
      <c r="K10" s="4108" t="str">
        <f>IF(K9="","",INDEX(DIFFERENTIATION_UNMERGE_VD,MATCH(K9,DIFFERENTIATION_ID_DIFF,0)))</f>
        <v>Производство тепловой энергии. Некомбинированная выработка</v>
      </c>
      <c r="L10" s="4108" t="str">
        <f>IF(L9="","",INDEX(DIFFERENTIATION_UNMERGE_VD,MATCH(L9,DIFFERENTIATION_ID_DIFF,0)))</f>
        <v>Производство тепловой энергии. Некомбинированная выработка</v>
      </c>
      <c r="M10" s="4108" t="str">
        <f>IF(M9="","",INDEX(DIFFERENTIATION_UNMERGE_VD,MATCH(M9,DIFFERENTIATION_ID_DIFF,0)))</f>
        <v>Производство тепловой энергии. Некомбинированная выработка</v>
      </c>
      <c r="N10" s="4108" t="str">
        <f>IF(N9="","",INDEX(DIFFERENTIATION_UNMERGE_VD,MATCH(N9,DIFFERENTIATION_ID_DIFF,0)))</f>
        <v>Производство. Теплоноситель</v>
      </c>
      <c r="O10" s="4108" t="str">
        <f>IF(O9="","",INDEX(DIFFERENTIATION_UNMERGE_VD,MATCH(O9,DIFFERENTIATION_ID_DIFF,0)))</f>
        <v>Передача. Теплоноситель</v>
      </c>
      <c r="P10" s="9720" t="str">
        <f>IF(P9="","",INDEX(DIFFERENTIATION_UNMERGE_VD,MATCH(P9,DIFFERENTIATION_ID_DIFF,0)))</f>
        <v>Производство тепловой энергии. Некомбинированная выработка</v>
      </c>
      <c r="Q10" s="9720">
        <f>IF(Q9="","",INDEX(DIFFERENTIATION_UNMERGE_VD,MATCH(Q9,DIFFERENTIATION_ID_DIFF,0)))</f>
      </c>
      <c r="R10" s="9720" t="str">
        <f>IF(R9="","",INDEX(DIFFERENTIATION_UNMERGE_VD,MATCH(R9,DIFFERENTIATION_ID_DIFF,0)))</f>
        <v>Передача. Тепловая энергия</v>
      </c>
      <c r="S10" s="9720">
        <f>IF(S9="","",INDEX(DIFFERENTIATION_UNMERGE_VD,MATCH(S9,DIFFERENTIATION_ID_DIFF,0)))</f>
      </c>
      <c r="T10" s="9720">
        <f>IF(T9="","",INDEX(DIFFERENTIATION_UNMERGE_VD,MATCH(T9,DIFFERENTIATION_ID_DIFF,0)))</f>
      </c>
      <c r="U10" s="9720">
        <f>IF(U9="","",INDEX(DIFFERENTIATION_UNMERGE_VD,MATCH(U9,DIFFERENTIATION_ID_DIFF,0)))</f>
      </c>
      <c r="V10" s="9720">
        <f>IF(V9="","",INDEX(DIFFERENTIATION_UNMERGE_VD,MATCH(V9,DIFFERENTIATION_ID_DIFF,0)))</f>
      </c>
      <c r="W10" s="9720">
        <f>IF(W9="","",INDEX(DIFFERENTIATION_UNMERGE_VD,MATCH(W9,DIFFERENTIATION_ID_DIFF,0)))</f>
      </c>
      <c r="X10" s="9720">
        <f>IF(X9="","",INDEX(DIFFERENTIATION_UNMERGE_VD,MATCH(X9,DIFFERENTIATION_ID_DIFF,0)))</f>
      </c>
      <c r="Y10" s="9720">
        <f>IF(Y9="","",INDEX(DIFFERENTIATION_UNMERGE_VD,MATCH(Y9,DIFFERENTIATION_ID_DIFF,0)))</f>
      </c>
      <c r="Z10" s="9720">
        <f>IF(Z9="","",INDEX(DIFFERENTIATION_UNMERGE_VD,MATCH(Z9,DIFFERENTIATION_ID_DIFF,0)))</f>
      </c>
      <c r="AA10" s="9720">
        <f>IF(AA9="","",INDEX(DIFFERENTIATION_UNMERGE_VD,MATCH(AA9,DIFFERENTIATION_ID_DIFF,0)))</f>
      </c>
      <c r="AB10" s="9720">
        <f>IF(AB9="","",INDEX(DIFFERENTIATION_UNMERGE_VD,MATCH(AB9,DIFFERENTIATION_ID_DIFF,0)))</f>
      </c>
      <c r="AC10" s="9720">
        <f>IF(AC9="","",INDEX(DIFFERENTIATION_UNMERGE_VD,MATCH(AC9,DIFFERENTIATION_ID_DIFF,0)))</f>
      </c>
      <c r="AD10" s="9720">
        <f>IF(AD9="","",INDEX(DIFFERENTIATION_UNMERGE_VD,MATCH(AD9,DIFFERENTIATION_ID_DIFF,0)))</f>
      </c>
      <c r="AE10" s="9720">
        <f>IF(AE9="","",INDEX(DIFFERENTIATION_UNMERGE_VD,MATCH(AE9,DIFFERENTIATION_ID_DIFF,0)))</f>
      </c>
      <c r="AF10" s="9720">
        <f>IF(AF9="","",INDEX(DIFFERENTIATION_UNMERGE_VD,MATCH(AF9,DIFFERENTIATION_ID_DIFF,0)))</f>
      </c>
      <c r="AG10" s="9720">
        <f>IF(AG9="","",INDEX(DIFFERENTIATION_UNMERGE_VD,MATCH(AG9,DIFFERENTIATION_ID_DIFF,0)))</f>
      </c>
      <c r="AH10" s="9720">
        <f>IF(AH9="","",INDEX(DIFFERENTIATION_UNMERGE_VD,MATCH(AH9,DIFFERENTIATION_ID_DIFF,0)))</f>
      </c>
      <c r="AI10" s="9720">
        <f>IF(AI9="","",INDEX(DIFFERENTIATION_UNMERGE_VD,MATCH(AI9,DIFFERENTIATION_ID_DIFF,0)))</f>
      </c>
      <c r="AJ10" s="9720">
        <f>IF(AJ9="","",INDEX(DIFFERENTIATION_UNMERGE_VD,MATCH(AJ9,DIFFERENTIATION_ID_DIFF,0)))</f>
      </c>
      <c r="AK10" s="9720">
        <f>IF(AK9="","",INDEX(DIFFERENTIATION_UNMERGE_VD,MATCH(AK9,DIFFERENTIATION_ID_DIFF,0)))</f>
      </c>
      <c r="AL10" s="9720">
        <f>IF(AL9="","",INDEX(DIFFERENTIATION_UNMERGE_VD,MATCH(AL9,DIFFERENTIATION_ID_DIFF,0)))</f>
      </c>
      <c r="AM10" s="9720" t="str">
        <f>IF(AM9="","",INDEX(DIFFERENTIATION_UNMERGE_VD,MATCH(AM9,DIFFERENTIATION_ID_DIFF,0)))</f>
        <v>Передача. Тепловая энергия</v>
      </c>
      <c r="AN10" s="9720" t="str">
        <f>IF(AN9="","",INDEX(DIFFERENTIATION_UNMERGE_VD,MATCH(AN9,DIFFERENTIATION_ID_DIFF,0)))</f>
        <v>Передача. Тепловая энергия</v>
      </c>
      <c r="AO10" s="9720" t="str">
        <f>IF(AO9="","",INDEX(DIFFERENTIATION_UNMERGE_VD,MATCH(AO9,DIFFERENTIATION_ID_DIFF,0)))</f>
        <v>Передача. Тепловая энергия</v>
      </c>
      <c r="AP10" s="9720" t="str">
        <f>IF(AP9="","",INDEX(DIFFERENTIATION_UNMERGE_VD,MATCH(AP9,DIFFERENTIATION_ID_DIFF,0)))</f>
        <v>Производство тепловой энергии. Некомбинированная выработка</v>
      </c>
      <c r="AQ10" s="9720" t="str">
        <f>IF(AQ9="","",INDEX(DIFFERENTIATION_UNMERGE_VD,MATCH(AQ9,DIFFERENTIATION_ID_DIFF,0)))</f>
        <v>Производство тепловой энергии. Некомбинированная выработка</v>
      </c>
      <c r="AR10" s="9720" t="str">
        <f>IF(AR9="","",INDEX(DIFFERENTIATION_UNMERGE_VD,MATCH(AR9,DIFFERENTIATION_ID_DIFF,0)))</f>
        <v>Производство тепловой энергии. Некомбинированная выработка</v>
      </c>
      <c r="AS10" s="9720" t="str">
        <f>IF(AS9="","",INDEX(DIFFERENTIATION_UNMERGE_VD,MATCH(AS9,DIFFERENTIATION_ID_DIFF,0)))</f>
        <v>Производство тепловой энергии. Некомбинированная выработка</v>
      </c>
      <c r="AT10" s="9720" t="str">
        <f>IF(AT9="","",INDEX(DIFFERENTIATION_UNMERGE_VD,MATCH(AT9,DIFFERENTIATION_ID_DIFF,0)))</f>
        <v>Производство тепловой энергии. Некомбинированная выработка</v>
      </c>
      <c r="AU10" s="9720" t="str">
        <f>IF(AU9="","",INDEX(DIFFERENTIATION_UNMERGE_VD,MATCH(AU9,DIFFERENTIATION_ID_DIFF,0)))</f>
        <v>Производство тепловой энергии. Некомбинированная выработка</v>
      </c>
      <c r="AV10" s="9720" t="str">
        <f>IF(AV9="","",INDEX(DIFFERENTIATION_UNMERGE_VD,MATCH(AV9,DIFFERENTIATION_ID_DIFF,0)))</f>
        <v>Производство тепловой энергии. Некомбинированная выработка</v>
      </c>
      <c r="AW10" s="9720" t="str">
        <f>IF(AW9="","",INDEX(DIFFERENTIATION_UNMERGE_VD,MATCH(AW9,DIFFERENTIATION_ID_DIFF,0)))</f>
        <v>Производство тепловой энергии. Некомбинированная выработка</v>
      </c>
      <c r="AX10" s="9720" t="str">
        <f>IF(AX9="","",INDEX(DIFFERENTIATION_UNMERGE_VD,MATCH(AX9,DIFFERENTIATION_ID_DIFF,0)))</f>
        <v>Производство тепловой энергии. Некомбинированная выработка</v>
      </c>
      <c r="AY10" s="9720" t="str">
        <f>IF(AY9="","",INDEX(DIFFERENTIATION_UNMERGE_VD,MATCH(AY9,DIFFERENTIATION_ID_DIFF,0)))</f>
        <v>Производство тепловой энергии. Некомбинированная выработка</v>
      </c>
      <c r="AZ10" s="9720" t="str">
        <f>IF(AZ9="","",INDEX(DIFFERENTIATION_UNMERGE_VD,MATCH(AZ9,DIFFERENTIATION_ID_DIFF,0)))</f>
        <v>Производство тепловой энергии. Некомбинированная выработка</v>
      </c>
      <c r="BA10" s="9720" t="str">
        <f>IF(BA9="","",INDEX(DIFFERENTIATION_UNMERGE_VD,MATCH(BA9,DIFFERENTIATION_ID_DIFF,0)))</f>
        <v>Производство тепловой энергии. Некомбинированная выработка</v>
      </c>
      <c r="BB10" s="9720" t="str">
        <f>IF(BB9="","",INDEX(DIFFERENTIATION_UNMERGE_VD,MATCH(BB9,DIFFERENTIATION_ID_DIFF,0)))</f>
        <v>Производство тепловой энергии. Некомбинированная выработка</v>
      </c>
      <c r="BC10" s="9720" t="str">
        <f>IF(BC9="","",INDEX(DIFFERENTIATION_UNMERGE_VD,MATCH(BC9,DIFFERENTIATION_ID_DIFF,0)))</f>
        <v>Производство тепловой энергии. Некомбинированная выработка</v>
      </c>
      <c r="BD10" s="9720" t="str">
        <f>IF(BD9="","",INDEX(DIFFERENTIATION_UNMERGE_VD,MATCH(BD9,DIFFERENTIATION_ID_DIFF,0)))</f>
        <v>Производство тепловой энергии. Некомбинированная выработка</v>
      </c>
      <c r="BE10" s="9720" t="str">
        <f>IF(BE9="","",INDEX(DIFFERENTIATION_UNMERGE_VD,MATCH(BE9,DIFFERENTIATION_ID_DIFF,0)))</f>
        <v>Производство тепловой энергии. Некомбинированная выработка</v>
      </c>
      <c r="BF10" s="9720" t="str">
        <f>IF(BF9="","",INDEX(DIFFERENTIATION_UNMERGE_VD,MATCH(BF9,DIFFERENTIATION_ID_DIFF,0)))</f>
        <v>Производство тепловой энергии. Некомбинированная выработка</v>
      </c>
      <c r="BG10" s="9720" t="str">
        <f>IF(BG9="","",INDEX(DIFFERENTIATION_UNMERGE_VD,MATCH(BG9,DIFFERENTIATION_ID_DIFF,0)))</f>
        <v>Производство тепловой энергии. Некомбинированная выработка</v>
      </c>
      <c r="BH10" s="9720" t="str">
        <f>IF(BH9="","",INDEX(DIFFERENTIATION_UNMERGE_VD,MATCH(BH9,DIFFERENTIATION_ID_DIFF,0)))</f>
        <v>Производство тепловой энергии. Некомбинированная выработка</v>
      </c>
      <c r="BI10" s="9720" t="str">
        <f>IF(BI9="","",INDEX(DIFFERENTIATION_UNMERGE_VD,MATCH(BI9,DIFFERENTIATION_ID_DIFF,0)))</f>
        <v>Производство тепловой энергии. Некомбинированная выработка</v>
      </c>
      <c r="BJ10" s="9720" t="str">
        <f>IF(BJ9="","",INDEX(DIFFERENTIATION_UNMERGE_VD,MATCH(BJ9,DIFFERENTIATION_ID_DIFF,0)))</f>
        <v>Производство тепловой энергии. Некомбинированная выработка</v>
      </c>
      <c r="BK10" s="2354"/>
      <c r="CG10" s="1858">
        <v>11</v>
      </c>
    </row>
    <row customHeight="1" ht="11.549999999999999">
      <c r="E11" s="938"/>
      <c r="F11" s="2594" t="s">
        <v>664</v>
      </c>
      <c r="G11" s="2595"/>
      <c r="H11" s="1886" t="str">
        <f>IF(H9="","",INDEX(DIFFERENTIATION_UNMERGE_AREA,MATCH(H9,DIFFERENTIATION_ID_DIFF,0)))</f>
        <v/>
      </c>
      <c r="I11" s="1886" t="str">
        <f>IF(I9="","",INDEX(DIFFERENTIATION_UNMERGE_AREA,MATCH(I9,DIFFERENTIATION_ID_DIFF,0)))</f>
        <v>Территория 1</v>
      </c>
      <c r="J11" s="4108" t="str">
        <f>IF(J9="","",INDEX(DIFFERENTIATION_UNMERGE_AREA,MATCH(J9,DIFFERENTIATION_ID_DIFF,0)))</f>
        <v>Территория 1</v>
      </c>
      <c r="K11" s="4108" t="str">
        <f>IF(K9="","",INDEX(DIFFERENTIATION_UNMERGE_AREA,MATCH(K9,DIFFERENTIATION_ID_DIFF,0)))</f>
        <v>Территория 1</v>
      </c>
      <c r="L11" s="4108" t="str">
        <f>IF(L9="","",INDEX(DIFFERENTIATION_UNMERGE_AREA,MATCH(L9,DIFFERENTIATION_ID_DIFF,0)))</f>
        <v>Территория 1</v>
      </c>
      <c r="M11" s="4108" t="str">
        <f>IF(M9="","",INDEX(DIFFERENTIATION_UNMERGE_AREA,MATCH(M9,DIFFERENTIATION_ID_DIFF,0)))</f>
        <v>Территория 1</v>
      </c>
      <c r="N11" s="4108" t="str">
        <f>IF(N9="","",INDEX(DIFFERENTIATION_UNMERGE_AREA,MATCH(N9,DIFFERENTIATION_ID_DIFF,0)))</f>
        <v>Территория 1</v>
      </c>
      <c r="O11" s="4108" t="str">
        <f>IF(O9="","",INDEX(DIFFERENTIATION_UNMERGE_AREA,MATCH(O9,DIFFERENTIATION_ID_DIFF,0)))</f>
        <v>Территория 1</v>
      </c>
      <c r="P11" s="9720" t="str">
        <f>IF(P9="","",INDEX(DIFFERENTIATION_UNMERGE_AREA,MATCH(P9,DIFFERENTIATION_ID_DIFF,0)))</f>
        <v>Территория 2</v>
      </c>
      <c r="Q11" s="9720">
        <f>IF(Q9="","",INDEX(DIFFERENTIATION_UNMERGE_AREA,MATCH(Q9,DIFFERENTIATION_ID_DIFF,0)))</f>
      </c>
      <c r="R11" s="9720" t="str">
        <f>IF(R9="","",INDEX(DIFFERENTIATION_UNMERGE_AREA,MATCH(R9,DIFFERENTIATION_ID_DIFF,0)))</f>
        <v>Территория 2</v>
      </c>
      <c r="S11" s="9720">
        <f>IF(S9="","",INDEX(DIFFERENTIATION_UNMERGE_AREA,MATCH(S9,DIFFERENTIATION_ID_DIFF,0)))</f>
      </c>
      <c r="T11" s="9720">
        <f>IF(T9="","",INDEX(DIFFERENTIATION_UNMERGE_AREA,MATCH(T9,DIFFERENTIATION_ID_DIFF,0)))</f>
      </c>
      <c r="U11" s="9720">
        <f>IF(U9="","",INDEX(DIFFERENTIATION_UNMERGE_AREA,MATCH(U9,DIFFERENTIATION_ID_DIFF,0)))</f>
      </c>
      <c r="V11" s="9720">
        <f>IF(V9="","",INDEX(DIFFERENTIATION_UNMERGE_AREA,MATCH(V9,DIFFERENTIATION_ID_DIFF,0)))</f>
      </c>
      <c r="W11" s="9720">
        <f>IF(W9="","",INDEX(DIFFERENTIATION_UNMERGE_AREA,MATCH(W9,DIFFERENTIATION_ID_DIFF,0)))</f>
      </c>
      <c r="X11" s="9720">
        <f>IF(X9="","",INDEX(DIFFERENTIATION_UNMERGE_AREA,MATCH(X9,DIFFERENTIATION_ID_DIFF,0)))</f>
      </c>
      <c r="Y11" s="9720">
        <f>IF(Y9="","",INDEX(DIFFERENTIATION_UNMERGE_AREA,MATCH(Y9,DIFFERENTIATION_ID_DIFF,0)))</f>
      </c>
      <c r="Z11" s="9720">
        <f>IF(Z9="","",INDEX(DIFFERENTIATION_UNMERGE_AREA,MATCH(Z9,DIFFERENTIATION_ID_DIFF,0)))</f>
      </c>
      <c r="AA11" s="9720">
        <f>IF(AA9="","",INDEX(DIFFERENTIATION_UNMERGE_AREA,MATCH(AA9,DIFFERENTIATION_ID_DIFF,0)))</f>
      </c>
      <c r="AB11" s="9720">
        <f>IF(AB9="","",INDEX(DIFFERENTIATION_UNMERGE_AREA,MATCH(AB9,DIFFERENTIATION_ID_DIFF,0)))</f>
      </c>
      <c r="AC11" s="9720">
        <f>IF(AC9="","",INDEX(DIFFERENTIATION_UNMERGE_AREA,MATCH(AC9,DIFFERENTIATION_ID_DIFF,0)))</f>
      </c>
      <c r="AD11" s="9720">
        <f>IF(AD9="","",INDEX(DIFFERENTIATION_UNMERGE_AREA,MATCH(AD9,DIFFERENTIATION_ID_DIFF,0)))</f>
      </c>
      <c r="AE11" s="9720">
        <f>IF(AE9="","",INDEX(DIFFERENTIATION_UNMERGE_AREA,MATCH(AE9,DIFFERENTIATION_ID_DIFF,0)))</f>
      </c>
      <c r="AF11" s="9720">
        <f>IF(AF9="","",INDEX(DIFFERENTIATION_UNMERGE_AREA,MATCH(AF9,DIFFERENTIATION_ID_DIFF,0)))</f>
      </c>
      <c r="AG11" s="9720">
        <f>IF(AG9="","",INDEX(DIFFERENTIATION_UNMERGE_AREA,MATCH(AG9,DIFFERENTIATION_ID_DIFF,0)))</f>
      </c>
      <c r="AH11" s="9720">
        <f>IF(AH9="","",INDEX(DIFFERENTIATION_UNMERGE_AREA,MATCH(AH9,DIFFERENTIATION_ID_DIFF,0)))</f>
      </c>
      <c r="AI11" s="9720">
        <f>IF(AI9="","",INDEX(DIFFERENTIATION_UNMERGE_AREA,MATCH(AI9,DIFFERENTIATION_ID_DIFF,0)))</f>
      </c>
      <c r="AJ11" s="9720">
        <f>IF(AJ9="","",INDEX(DIFFERENTIATION_UNMERGE_AREA,MATCH(AJ9,DIFFERENTIATION_ID_DIFF,0)))</f>
      </c>
      <c r="AK11" s="9720">
        <f>IF(AK9="","",INDEX(DIFFERENTIATION_UNMERGE_AREA,MATCH(AK9,DIFFERENTIATION_ID_DIFF,0)))</f>
      </c>
      <c r="AL11" s="9720">
        <f>IF(AL9="","",INDEX(DIFFERENTIATION_UNMERGE_AREA,MATCH(AL9,DIFFERENTIATION_ID_DIFF,0)))</f>
      </c>
      <c r="AM11" s="9720" t="str">
        <f>IF(AM9="","",INDEX(DIFFERENTIATION_UNMERGE_AREA,MATCH(AM9,DIFFERENTIATION_ID_DIFF,0)))</f>
        <v>Территория 2</v>
      </c>
      <c r="AN11" s="9720" t="str">
        <f>IF(AN9="","",INDEX(DIFFERENTIATION_UNMERGE_AREA,MATCH(AN9,DIFFERENTIATION_ID_DIFF,0)))</f>
        <v>Территория 2</v>
      </c>
      <c r="AO11" s="9720" t="str">
        <f>IF(AO9="","",INDEX(DIFFERENTIATION_UNMERGE_AREA,MATCH(AO9,DIFFERENTIATION_ID_DIFF,0)))</f>
        <v>Территория 2</v>
      </c>
      <c r="AP11" s="9720" t="str">
        <f>IF(AP9="","",INDEX(DIFFERENTIATION_UNMERGE_AREA,MATCH(AP9,DIFFERENTIATION_ID_DIFF,0)))</f>
        <v>Территория 2</v>
      </c>
      <c r="AQ11" s="9720" t="str">
        <f>IF(AQ9="","",INDEX(DIFFERENTIATION_UNMERGE_AREA,MATCH(AQ9,DIFFERENTIATION_ID_DIFF,0)))</f>
        <v>Территория 2</v>
      </c>
      <c r="AR11" s="9720" t="str">
        <f>IF(AR9="","",INDEX(DIFFERENTIATION_UNMERGE_AREA,MATCH(AR9,DIFFERENTIATION_ID_DIFF,0)))</f>
        <v>Территория 2</v>
      </c>
      <c r="AS11" s="9720" t="str">
        <f>IF(AS9="","",INDEX(DIFFERENTIATION_UNMERGE_AREA,MATCH(AS9,DIFFERENTIATION_ID_DIFF,0)))</f>
        <v>Территория 2</v>
      </c>
      <c r="AT11" s="9720" t="str">
        <f>IF(AT9="","",INDEX(DIFFERENTIATION_UNMERGE_AREA,MATCH(AT9,DIFFERENTIATION_ID_DIFF,0)))</f>
        <v>Территория 2</v>
      </c>
      <c r="AU11" s="9720" t="str">
        <f>IF(AU9="","",INDEX(DIFFERENTIATION_UNMERGE_AREA,MATCH(AU9,DIFFERENTIATION_ID_DIFF,0)))</f>
        <v>Территория 2</v>
      </c>
      <c r="AV11" s="9720" t="str">
        <f>IF(AV9="","",INDEX(DIFFERENTIATION_UNMERGE_AREA,MATCH(AV9,DIFFERENTIATION_ID_DIFF,0)))</f>
        <v>Территория 2</v>
      </c>
      <c r="AW11" s="9720" t="str">
        <f>IF(AW9="","",INDEX(DIFFERENTIATION_UNMERGE_AREA,MATCH(AW9,DIFFERENTIATION_ID_DIFF,0)))</f>
        <v>Территория 2</v>
      </c>
      <c r="AX11" s="9720" t="str">
        <f>IF(AX9="","",INDEX(DIFFERENTIATION_UNMERGE_AREA,MATCH(AX9,DIFFERENTIATION_ID_DIFF,0)))</f>
        <v>Территория 2</v>
      </c>
      <c r="AY11" s="9720" t="str">
        <f>IF(AY9="","",INDEX(DIFFERENTIATION_UNMERGE_AREA,MATCH(AY9,DIFFERENTIATION_ID_DIFF,0)))</f>
        <v>Территория 2</v>
      </c>
      <c r="AZ11" s="9720" t="str">
        <f>IF(AZ9="","",INDEX(DIFFERENTIATION_UNMERGE_AREA,MATCH(AZ9,DIFFERENTIATION_ID_DIFF,0)))</f>
        <v>Территория 2</v>
      </c>
      <c r="BA11" s="9720" t="str">
        <f>IF(BA9="","",INDEX(DIFFERENTIATION_UNMERGE_AREA,MATCH(BA9,DIFFERENTIATION_ID_DIFF,0)))</f>
        <v>Территория 2</v>
      </c>
      <c r="BB11" s="9720" t="str">
        <f>IF(BB9="","",INDEX(DIFFERENTIATION_UNMERGE_AREA,MATCH(BB9,DIFFERENTIATION_ID_DIFF,0)))</f>
        <v>Территория 2</v>
      </c>
      <c r="BC11" s="9720" t="str">
        <f>IF(BC9="","",INDEX(DIFFERENTIATION_UNMERGE_AREA,MATCH(BC9,DIFFERENTIATION_ID_DIFF,0)))</f>
        <v>Территория 2</v>
      </c>
      <c r="BD11" s="9720" t="str">
        <f>IF(BD9="","",INDEX(DIFFERENTIATION_UNMERGE_AREA,MATCH(BD9,DIFFERENTIATION_ID_DIFF,0)))</f>
        <v>Территория 2</v>
      </c>
      <c r="BE11" s="9720" t="str">
        <f>IF(BE9="","",INDEX(DIFFERENTIATION_UNMERGE_AREA,MATCH(BE9,DIFFERENTIATION_ID_DIFF,0)))</f>
        <v>Территория 2</v>
      </c>
      <c r="BF11" s="9720" t="str">
        <f>IF(BF9="","",INDEX(DIFFERENTIATION_UNMERGE_AREA,MATCH(BF9,DIFFERENTIATION_ID_DIFF,0)))</f>
        <v>Территория 2</v>
      </c>
      <c r="BG11" s="9720" t="str">
        <f>IF(BG9="","",INDEX(DIFFERENTIATION_UNMERGE_AREA,MATCH(BG9,DIFFERENTIATION_ID_DIFF,0)))</f>
        <v>Территория 2</v>
      </c>
      <c r="BH11" s="9720" t="str">
        <f>IF(BH9="","",INDEX(DIFFERENTIATION_UNMERGE_AREA,MATCH(BH9,DIFFERENTIATION_ID_DIFF,0)))</f>
        <v>Территория 2</v>
      </c>
      <c r="BI11" s="9720" t="str">
        <f>IF(BI9="","",INDEX(DIFFERENTIATION_UNMERGE_AREA,MATCH(BI9,DIFFERENTIATION_ID_DIFF,0)))</f>
        <v>Территория 2</v>
      </c>
      <c r="BJ11" s="9720" t="str">
        <f>IF(BJ9="","",INDEX(DIFFERENTIATION_UNMERGE_AREA,MATCH(BJ9,DIFFERENTIATION_ID_DIFF,0)))</f>
        <v>Территория 2</v>
      </c>
      <c r="BK11" s="2354"/>
      <c r="CG11" s="1858">
        <v>11</v>
      </c>
    </row>
    <row customHeight="1" ht="11.25" hidden="1">
      <c r="E12" s="1889"/>
      <c r="F12" s="2617" t="s">
        <v>665</v>
      </c>
      <c r="G12" s="2618"/>
      <c r="H12" s="1890" t="str">
        <f>IF(H9="","",INDEX(DIFFERENTIATION_UNMERGE_SYSTEM,MATCH(H9,DIFFERENTIATION_ID_DIFF,0)))</f>
        <v/>
      </c>
      <c r="I12" s="1890" t="str">
        <f>IF(I9="","",INDEX(DIFFERENTIATION_UNMERGE_SYSTEM,MATCH(I9,DIFFERENTIATION_ID_DIFF,0)))</f>
        <v>Котельная №1</v>
      </c>
      <c r="J12" s="4424" t="str">
        <f>IF(J9="","",INDEX(DIFFERENTIATION_UNMERGE_SYSTEM,MATCH(J9,DIFFERENTIATION_ID_DIFF,0)))</f>
        <v>Котельная №2</v>
      </c>
      <c r="K12" s="4424" t="str">
        <f>IF(K9="","",INDEX(DIFFERENTIATION_UNMERGE_SYSTEM,MATCH(K9,DIFFERENTIATION_ID_DIFF,0)))</f>
        <v>Котельная №3</v>
      </c>
      <c r="L12" s="4424" t="str">
        <f>IF(L9="","",INDEX(DIFFERENTIATION_UNMERGE_SYSTEM,MATCH(L9,DIFFERENTIATION_ID_DIFF,0)))</f>
        <v>Котельная №4</v>
      </c>
      <c r="M12" s="4424" t="str">
        <f>IF(M9="","",INDEX(DIFFERENTIATION_UNMERGE_SYSTEM,MATCH(M9,DIFFERENTIATION_ID_DIFF,0)))</f>
        <v>Котельная №5</v>
      </c>
      <c r="N12" s="4424" t="str">
        <f>IF(N9="","",INDEX(DIFFERENTIATION_UNMERGE_SYSTEM,MATCH(N9,DIFFERENTIATION_ID_DIFF,0)))</f>
        <v>Котельная №1</v>
      </c>
      <c r="O12" s="4424" t="str">
        <f>IF(O9="","",INDEX(DIFFERENTIATION_UNMERGE_SYSTEM,MATCH(O9,DIFFERENTIATION_ID_DIFF,0)))</f>
        <v>Тепловые сети</v>
      </c>
      <c r="P12" s="10400" t="str">
        <f>IF(P9="","",INDEX(DIFFERENTIATION_UNMERGE_SYSTEM,MATCH(P9,DIFFERENTIATION_ID_DIFF,0)))</f>
        <v>Ленская 6</v>
      </c>
      <c r="Q12" s="10400">
        <f>IF(Q9="","",INDEX(DIFFERENTIATION_UNMERGE_SYSTEM,MATCH(Q9,DIFFERENTIATION_ID_DIFF,0)))</f>
      </c>
      <c r="R12" s="10400" t="str">
        <f>IF(R9="","",INDEX(DIFFERENTIATION_UNMERGE_SYSTEM,MATCH(R9,DIFFERENTIATION_ID_DIFF,0)))</f>
        <v>Тепловые сети источник Ново-Иркутская ТЭЦ</v>
      </c>
      <c r="S12" s="10400">
        <f>IF(S9="","",INDEX(DIFFERENTIATION_UNMERGE_SYSTEM,MATCH(S9,DIFFERENTIATION_ID_DIFF,0)))</f>
      </c>
      <c r="T12" s="10400">
        <f>IF(T9="","",INDEX(DIFFERENTIATION_UNMERGE_SYSTEM,MATCH(T9,DIFFERENTIATION_ID_DIFF,0)))</f>
      </c>
      <c r="U12" s="10400">
        <f>IF(U9="","",INDEX(DIFFERENTIATION_UNMERGE_SYSTEM,MATCH(U9,DIFFERENTIATION_ID_DIFF,0)))</f>
      </c>
      <c r="V12" s="10400">
        <f>IF(V9="","",INDEX(DIFFERENTIATION_UNMERGE_SYSTEM,MATCH(V9,DIFFERENTIATION_ID_DIFF,0)))</f>
      </c>
      <c r="W12" s="10400">
        <f>IF(W9="","",INDEX(DIFFERENTIATION_UNMERGE_SYSTEM,MATCH(W9,DIFFERENTIATION_ID_DIFF,0)))</f>
      </c>
      <c r="X12" s="10400">
        <f>IF(X9="","",INDEX(DIFFERENTIATION_UNMERGE_SYSTEM,MATCH(X9,DIFFERENTIATION_ID_DIFF,0)))</f>
      </c>
      <c r="Y12" s="10400">
        <f>IF(Y9="","",INDEX(DIFFERENTIATION_UNMERGE_SYSTEM,MATCH(Y9,DIFFERENTIATION_ID_DIFF,0)))</f>
      </c>
      <c r="Z12" s="10400">
        <f>IF(Z9="","",INDEX(DIFFERENTIATION_UNMERGE_SYSTEM,MATCH(Z9,DIFFERENTIATION_ID_DIFF,0)))</f>
      </c>
      <c r="AA12" s="10400">
        <f>IF(AA9="","",INDEX(DIFFERENTIATION_UNMERGE_SYSTEM,MATCH(AA9,DIFFERENTIATION_ID_DIFF,0)))</f>
      </c>
      <c r="AB12" s="10400">
        <f>IF(AB9="","",INDEX(DIFFERENTIATION_UNMERGE_SYSTEM,MATCH(AB9,DIFFERENTIATION_ID_DIFF,0)))</f>
      </c>
      <c r="AC12" s="10400">
        <f>IF(AC9="","",INDEX(DIFFERENTIATION_UNMERGE_SYSTEM,MATCH(AC9,DIFFERENTIATION_ID_DIFF,0)))</f>
      </c>
      <c r="AD12" s="10400">
        <f>IF(AD9="","",INDEX(DIFFERENTIATION_UNMERGE_SYSTEM,MATCH(AD9,DIFFERENTIATION_ID_DIFF,0)))</f>
      </c>
      <c r="AE12" s="10400">
        <f>IF(AE9="","",INDEX(DIFFERENTIATION_UNMERGE_SYSTEM,MATCH(AE9,DIFFERENTIATION_ID_DIFF,0)))</f>
      </c>
      <c r="AF12" s="10400">
        <f>IF(AF9="","",INDEX(DIFFERENTIATION_UNMERGE_SYSTEM,MATCH(AF9,DIFFERENTIATION_ID_DIFF,0)))</f>
      </c>
      <c r="AG12" s="10400">
        <f>IF(AG9="","",INDEX(DIFFERENTIATION_UNMERGE_SYSTEM,MATCH(AG9,DIFFERENTIATION_ID_DIFF,0)))</f>
      </c>
      <c r="AH12" s="10400">
        <f>IF(AH9="","",INDEX(DIFFERENTIATION_UNMERGE_SYSTEM,MATCH(AH9,DIFFERENTIATION_ID_DIFF,0)))</f>
      </c>
      <c r="AI12" s="10400">
        <f>IF(AI9="","",INDEX(DIFFERENTIATION_UNMERGE_SYSTEM,MATCH(AI9,DIFFERENTIATION_ID_DIFF,0)))</f>
      </c>
      <c r="AJ12" s="10400">
        <f>IF(AJ9="","",INDEX(DIFFERENTIATION_UNMERGE_SYSTEM,MATCH(AJ9,DIFFERENTIATION_ID_DIFF,0)))</f>
      </c>
      <c r="AK12" s="10400">
        <f>IF(AK9="","",INDEX(DIFFERENTIATION_UNMERGE_SYSTEM,MATCH(AK9,DIFFERENTIATION_ID_DIFF,0)))</f>
      </c>
      <c r="AL12" s="10400">
        <f>IF(AL9="","",INDEX(DIFFERENTIATION_UNMERGE_SYSTEM,MATCH(AL9,DIFFERENTIATION_ID_DIFF,0)))</f>
      </c>
      <c r="AM12" s="10400" t="str">
        <f>IF(AM9="","",INDEX(DIFFERENTIATION_UNMERGE_SYSTEM,MATCH(AM9,DIFFERENTIATION_ID_DIFF,0)))</f>
        <v>Сибтехинвест, Полярная, 97</v>
      </c>
      <c r="AN12" s="10400" t="str">
        <f>IF(AN9="","",INDEX(DIFFERENTIATION_UNMERGE_SYSTEM,MATCH(AN9,DIFFERENTIATION_ID_DIFF,0)))</f>
        <v>Иркутскнефтепродукт, Полярная, 199</v>
      </c>
      <c r="AO12" s="10400" t="str">
        <f>IF(AO9="","",INDEX(DIFFERENTIATION_UNMERGE_SYSTEM,MATCH(AO9,DIFFERENTIATION_ID_DIFF,0)))</f>
        <v>РТРС, 4 Советская, 1</v>
      </c>
      <c r="AP12" s="10400" t="str">
        <f>IF(AP9="","",INDEX(DIFFERENTIATION_UNMERGE_SYSTEM,MATCH(AP9,DIFFERENTIATION_ID_DIFF,0)))</f>
        <v>Баррикад 159</v>
      </c>
      <c r="AQ12" s="10400" t="str">
        <f>IF(AQ9="","",INDEX(DIFFERENTIATION_UNMERGE_SYSTEM,MATCH(AQ9,DIFFERENTIATION_ID_DIFF,0)))</f>
        <v>Баррикад 145</v>
      </c>
      <c r="AR12" s="10400" t="str">
        <f>IF(AR9="","",INDEX(DIFFERENTIATION_UNMERGE_SYSTEM,MATCH(AR9,DIFFERENTIATION_ID_DIFF,0)))</f>
        <v>Зимняя 6</v>
      </c>
      <c r="AS12" s="10400" t="str">
        <f>IF(AS9="","",INDEX(DIFFERENTIATION_UNMERGE_SYSTEM,MATCH(AS9,DIFFERENTIATION_ID_DIFF,0)))</f>
        <v>Радищева 67</v>
      </c>
      <c r="AT12" s="10400" t="str">
        <f>IF(AT9="","",INDEX(DIFFERENTIATION_UNMERGE_SYSTEM,MATCH(AT9,DIFFERENTIATION_ID_DIFF,0)))</f>
        <v>Нестерова 14</v>
      </c>
      <c r="AU12" s="10400" t="str">
        <f>IF(AU9="","",INDEX(DIFFERENTIATION_UNMERGE_SYSTEM,MATCH(AU9,DIFFERENTIATION_ID_DIFF,0)))</f>
        <v>Нестерова 32</v>
      </c>
      <c r="AV12" s="10400" t="str">
        <f>IF(AV9="","",INDEX(DIFFERENTIATION_UNMERGE_SYSTEM,MATCH(AV9,DIFFERENTIATION_ID_DIFF,0)))</f>
        <v>4 Советская 1</v>
      </c>
      <c r="AW12" s="10400" t="str">
        <f>IF(AW9="","",INDEX(DIFFERENTIATION_UNMERGE_SYSTEM,MATCH(AW9,DIFFERENTIATION_ID_DIFF,0)))</f>
        <v>Вьюжная 2</v>
      </c>
      <c r="AX12" s="10400" t="str">
        <f>IF(AX9="","",INDEX(DIFFERENTIATION_UNMERGE_SYSTEM,MATCH(AX9,DIFFERENTIATION_ID_DIFF,0)))</f>
        <v>Шахтерская 22</v>
      </c>
      <c r="AY12" s="10400" t="str">
        <f>IF(AY9="","",INDEX(DIFFERENTIATION_UNMERGE_SYSTEM,MATCH(AY9,DIFFERENTIATION_ID_DIFF,0)))</f>
        <v>Иртышская 5</v>
      </c>
      <c r="AZ12" s="10400" t="str">
        <f>IF(AZ9="","",INDEX(DIFFERENTIATION_UNMERGE_SYSTEM,MATCH(AZ9,DIFFERENTIATION_ID_DIFF,0)))</f>
        <v>Сварщик</v>
      </c>
      <c r="BA12" s="10400" t="str">
        <f>IF(BA9="","",INDEX(DIFFERENTIATION_UNMERGE_SYSTEM,MATCH(BA9,DIFFERENTIATION_ID_DIFF,0)))</f>
        <v>Школа, 20</v>
      </c>
      <c r="BB12" s="10400" t="str">
        <f>IF(BB9="","",INDEX(DIFFERENTIATION_UNMERGE_SYSTEM,MATCH(BB9,DIFFERENTIATION_ID_DIFF,0)))</f>
        <v>Воровского, 18а</v>
      </c>
      <c r="BC12" s="10400" t="str">
        <f>IF(BC9="","",INDEX(DIFFERENTIATION_UNMERGE_SYSTEM,MATCH(BC9,DIFFERENTIATION_ID_DIFF,0)))</f>
        <v>1 Московская 1а</v>
      </c>
      <c r="BD12" s="10400" t="str">
        <f>IF(BD9="","",INDEX(DIFFERENTIATION_UNMERGE_SYSTEM,MATCH(BD9,DIFFERENTIATION_ID_DIFF,0)))</f>
        <v>Завод "Стройдеталь"</v>
      </c>
      <c r="BE12" s="10400" t="str">
        <f>IF(BE9="","",INDEX(DIFFERENTIATION_UNMERGE_SYSTEM,MATCH(BE9,DIFFERENTIATION_ID_DIFF,0)))</f>
        <v>КСПУ</v>
      </c>
      <c r="BF12" s="10400" t="str">
        <f>IF(BF9="","",INDEX(DIFFERENTIATION_UNMERGE_SYSTEM,MATCH(BF9,DIFFERENTIATION_ID_DIFF,0)))</f>
        <v>Напольная 90</v>
      </c>
      <c r="BG12" s="10400" t="str">
        <f>IF(BG9="","",INDEX(DIFFERENTIATION_UNMERGE_SYSTEM,MATCH(BG9,DIFFERENTIATION_ID_DIFF,0)))</f>
        <v>ДИБ</v>
      </c>
      <c r="BH12" s="10400" t="str">
        <f>IF(BH9="","",INDEX(DIFFERENTIATION_UNMERGE_SYSTEM,MATCH(BH9,DIFFERENTIATION_ID_DIFF,0)))</f>
        <v>ИЗО</v>
      </c>
      <c r="BI12" s="10400" t="str">
        <f>IF(BI9="","",INDEX(DIFFERENTIATION_UNMERGE_SYSTEM,MATCH(BI9,DIFFERENTIATION_ID_DIFF,0)))</f>
        <v>Вересовка</v>
      </c>
      <c r="BJ12" s="10400" t="str">
        <f>IF(BJ9="","",INDEX(DIFFERENTIATION_UNMERGE_SYSTEM,MATCH(BJ9,DIFFERENTIATION_ID_DIFF,0)))</f>
        <v>Падь Еловая</v>
      </c>
      <c r="BK12" s="2354"/>
      <c r="CG12" s="1858">
        <v>0</v>
      </c>
    </row>
    <row customHeight="1" ht="11.549999999999999">
      <c r="E13" s="2596" t="s">
        <v>379</v>
      </c>
      <c r="F13" s="2597"/>
      <c r="G13" s="2597"/>
      <c r="H13" s="1883"/>
      <c r="I13" s="1883"/>
      <c r="J13" s="4112"/>
      <c r="K13" s="4112"/>
      <c r="L13" s="4112"/>
      <c r="M13" s="4112"/>
      <c r="N13" s="4112"/>
      <c r="O13" s="4112"/>
      <c r="P13" s="9725"/>
      <c r="Q13" s="9725"/>
      <c r="R13" s="9725"/>
      <c r="S13" s="9725"/>
      <c r="T13" s="9725"/>
      <c r="U13" s="9725"/>
      <c r="V13" s="9725"/>
      <c r="W13" s="9725"/>
      <c r="X13" s="9725"/>
      <c r="Y13" s="9725"/>
      <c r="Z13" s="9725"/>
      <c r="AA13" s="9725"/>
      <c r="AB13" s="9725"/>
      <c r="AC13" s="9725"/>
      <c r="AD13" s="9725"/>
      <c r="AE13" s="9725"/>
      <c r="AF13" s="9725"/>
      <c r="AG13" s="9725"/>
      <c r="AH13" s="9725"/>
      <c r="AI13" s="9725"/>
      <c r="AJ13" s="9725"/>
      <c r="AK13" s="9725"/>
      <c r="AL13" s="9725"/>
      <c r="AM13" s="9725"/>
      <c r="AN13" s="9725"/>
      <c r="AO13" s="9725"/>
      <c r="AP13" s="9725"/>
      <c r="AQ13" s="9725"/>
      <c r="AR13" s="9725"/>
      <c r="AS13" s="9725"/>
      <c r="AT13" s="9725"/>
      <c r="AU13" s="9725"/>
      <c r="AV13" s="9725"/>
      <c r="AW13" s="9725"/>
      <c r="AX13" s="9725"/>
      <c r="AY13" s="9725"/>
      <c r="AZ13" s="9725"/>
      <c r="BA13" s="9725"/>
      <c r="BB13" s="9725"/>
      <c r="BC13" s="9725"/>
      <c r="BD13" s="9725"/>
      <c r="BE13" s="9725"/>
      <c r="BF13" s="9725"/>
      <c r="BG13" s="9725"/>
      <c r="BH13" s="9725"/>
      <c r="BI13" s="9725"/>
      <c r="BJ13" s="9725"/>
      <c r="BK13" s="2354"/>
      <c r="CG13" s="1858">
        <v>11</v>
      </c>
    </row>
    <row customHeight="1" ht="24">
      <c r="E14" s="1884" t="s">
        <v>87</v>
      </c>
      <c r="F14" s="1887" t="s">
        <v>381</v>
      </c>
      <c r="G14" s="1887" t="s">
        <v>666</v>
      </c>
      <c r="H14" s="1887" t="s">
        <v>382</v>
      </c>
      <c r="I14" s="1887" t="s">
        <v>382</v>
      </c>
      <c r="J14" s="4071" t="s">
        <v>382</v>
      </c>
      <c r="K14" s="4071" t="s">
        <v>382</v>
      </c>
      <c r="L14" s="4071" t="s">
        <v>382</v>
      </c>
      <c r="M14" s="4071" t="s">
        <v>382</v>
      </c>
      <c r="N14" s="4071" t="s">
        <v>382</v>
      </c>
      <c r="O14" s="4071" t="s">
        <v>382</v>
      </c>
      <c r="P14" s="9672" t="s">
        <v>382</v>
      </c>
      <c r="Q14" s="9672" t="s">
        <v>382</v>
      </c>
      <c r="R14" s="9672" t="s">
        <v>382</v>
      </c>
      <c r="S14" s="9672" t="s">
        <v>382</v>
      </c>
      <c r="T14" s="9672" t="s">
        <v>382</v>
      </c>
      <c r="U14" s="9672" t="s">
        <v>382</v>
      </c>
      <c r="V14" s="9672" t="s">
        <v>382</v>
      </c>
      <c r="W14" s="9672" t="s">
        <v>382</v>
      </c>
      <c r="X14" s="9672" t="s">
        <v>382</v>
      </c>
      <c r="Y14" s="9672" t="s">
        <v>382</v>
      </c>
      <c r="Z14" s="9672" t="s">
        <v>382</v>
      </c>
      <c r="AA14" s="9672" t="s">
        <v>382</v>
      </c>
      <c r="AB14" s="9672" t="s">
        <v>382</v>
      </c>
      <c r="AC14" s="9672" t="s">
        <v>382</v>
      </c>
      <c r="AD14" s="9672" t="s">
        <v>382</v>
      </c>
      <c r="AE14" s="9672" t="s">
        <v>382</v>
      </c>
      <c r="AF14" s="9672" t="s">
        <v>382</v>
      </c>
      <c r="AG14" s="9672" t="s">
        <v>382</v>
      </c>
      <c r="AH14" s="9672" t="s">
        <v>382</v>
      </c>
      <c r="AI14" s="9672" t="s">
        <v>382</v>
      </c>
      <c r="AJ14" s="9672" t="s">
        <v>382</v>
      </c>
      <c r="AK14" s="9672" t="s">
        <v>382</v>
      </c>
      <c r="AL14" s="9672" t="s">
        <v>382</v>
      </c>
      <c r="AM14" s="9672" t="s">
        <v>382</v>
      </c>
      <c r="AN14" s="9672" t="s">
        <v>382</v>
      </c>
      <c r="AO14" s="9672" t="s">
        <v>382</v>
      </c>
      <c r="AP14" s="9672" t="s">
        <v>382</v>
      </c>
      <c r="AQ14" s="9672" t="s">
        <v>382</v>
      </c>
      <c r="AR14" s="9672" t="s">
        <v>382</v>
      </c>
      <c r="AS14" s="9672" t="s">
        <v>382</v>
      </c>
      <c r="AT14" s="9672" t="s">
        <v>382</v>
      </c>
      <c r="AU14" s="9672" t="s">
        <v>382</v>
      </c>
      <c r="AV14" s="9672" t="s">
        <v>382</v>
      </c>
      <c r="AW14" s="9672" t="s">
        <v>382</v>
      </c>
      <c r="AX14" s="9672" t="s">
        <v>382</v>
      </c>
      <c r="AY14" s="9672" t="s">
        <v>382</v>
      </c>
      <c r="AZ14" s="9672" t="s">
        <v>382</v>
      </c>
      <c r="BA14" s="9672" t="s">
        <v>382</v>
      </c>
      <c r="BB14" s="9672" t="s">
        <v>382</v>
      </c>
      <c r="BC14" s="9672" t="s">
        <v>382</v>
      </c>
      <c r="BD14" s="9672" t="s">
        <v>382</v>
      </c>
      <c r="BE14" s="9672" t="s">
        <v>382</v>
      </c>
      <c r="BF14" s="9672" t="s">
        <v>382</v>
      </c>
      <c r="BG14" s="9672" t="s">
        <v>382</v>
      </c>
      <c r="BH14" s="9672" t="s">
        <v>382</v>
      </c>
      <c r="BI14" s="9672" t="s">
        <v>382</v>
      </c>
      <c r="BJ14" s="9672" t="s">
        <v>382</v>
      </c>
      <c r="BK14" s="2354"/>
      <c r="CG14" s="1858">
        <v>23</v>
      </c>
    </row>
    <row customHeight="1" ht="19.95">
      <c r="D15" s="1865"/>
      <c r="E15" s="1857" t="s">
        <v>115</v>
      </c>
      <c r="F15" s="934" t="s">
        <v>928</v>
      </c>
      <c r="G15" s="1884" t="s">
        <v>631</v>
      </c>
      <c r="H15" s="784"/>
      <c r="I15" s="784"/>
      <c r="J15" s="4117"/>
      <c r="K15" s="4117"/>
      <c r="L15" s="4117"/>
      <c r="M15" s="4117"/>
      <c r="N15" s="4117"/>
      <c r="O15" s="4117"/>
      <c r="P15" s="9731"/>
      <c r="Q15" s="9731"/>
      <c r="R15" s="9731"/>
      <c r="S15" s="9731"/>
      <c r="T15" s="9731"/>
      <c r="U15" s="9731"/>
      <c r="V15" s="9731"/>
      <c r="W15" s="9731"/>
      <c r="X15" s="9731"/>
      <c r="Y15" s="9731"/>
      <c r="Z15" s="9731"/>
      <c r="AA15" s="9731"/>
      <c r="AB15" s="9731"/>
      <c r="AC15" s="9731"/>
      <c r="AD15" s="9731"/>
      <c r="AE15" s="9731"/>
      <c r="AF15" s="9731"/>
      <c r="AG15" s="9731"/>
      <c r="AH15" s="9731"/>
      <c r="AI15" s="9731"/>
      <c r="AJ15" s="9731"/>
      <c r="AK15" s="9731"/>
      <c r="AL15" s="9731"/>
      <c r="AM15" s="9731"/>
      <c r="AN15" s="9731"/>
      <c r="AO15" s="9731"/>
      <c r="AP15" s="9731"/>
      <c r="AQ15" s="9731"/>
      <c r="AR15" s="9731"/>
      <c r="AS15" s="9731"/>
      <c r="AT15" s="9731"/>
      <c r="AU15" s="9731"/>
      <c r="AV15" s="9731"/>
      <c r="AW15" s="9731"/>
      <c r="AX15" s="9731"/>
      <c r="AY15" s="9731"/>
      <c r="AZ15" s="9731"/>
      <c r="BA15" s="9731"/>
      <c r="BB15" s="9731"/>
      <c r="BC15" s="9731"/>
      <c r="BD15" s="9731"/>
      <c r="BE15" s="9731"/>
      <c r="BF15" s="9731"/>
      <c r="BG15" s="9731"/>
      <c r="BH15" s="9731"/>
      <c r="BI15" s="9731"/>
      <c r="BJ15" s="9731"/>
      <c r="BK15" s="516" t="s">
        <v>929</v>
      </c>
      <c r="BL15" s="770" t="s">
        <v>783</v>
      </c>
      <c r="CG15" s="1858">
        <v>19</v>
      </c>
    </row>
    <row customHeight="1" ht="24">
      <c r="D16" s="1865"/>
      <c r="E16" s="1857" t="s">
        <v>103</v>
      </c>
      <c r="F16" s="1892" t="s">
        <v>930</v>
      </c>
      <c r="G16" s="1884" t="s">
        <v>631</v>
      </c>
      <c r="H16" s="785">
        <f>SUM(H17,H20:H27)</f>
        <v>0</v>
      </c>
      <c r="I16" s="785">
        <f>SUM(I17,I20:I27)</f>
        <v>0</v>
      </c>
      <c r="J16" s="4119">
        <f>SUM(J17,J20:J27)</f>
        <v>0</v>
      </c>
      <c r="K16" s="4119">
        <f>SUM(K17,K20:K27)</f>
        <v>0</v>
      </c>
      <c r="L16" s="4119">
        <f>SUM(L17,L20:L27)</f>
        <v>0</v>
      </c>
      <c r="M16" s="4119">
        <f>SUM(M17,M20:M27)</f>
        <v>0</v>
      </c>
      <c r="N16" s="4119">
        <f>SUM(N17,N20:N27)</f>
        <v>0</v>
      </c>
      <c r="O16" s="4119">
        <f>SUM(O17,O20:O27)</f>
        <v>0</v>
      </c>
      <c r="P16" s="9734">
        <f>SUM(P17,P20:P27)</f>
        <v>0</v>
      </c>
      <c r="Q16" s="9734">
        <f>SUM(Q17,Q20:Q27)</f>
        <v>0</v>
      </c>
      <c r="R16" s="9734">
        <f>SUM(R17,R20:R27)</f>
        <v>0</v>
      </c>
      <c r="S16" s="9734">
        <f>SUM(S17,S20:S27)</f>
        <v>0</v>
      </c>
      <c r="T16" s="9734">
        <f>SUM(T17,T20:T27)</f>
        <v>0</v>
      </c>
      <c r="U16" s="9734">
        <f>SUM(U17,U20:U27)</f>
        <v>0</v>
      </c>
      <c r="V16" s="9734">
        <f>SUM(V17,V20:V27)</f>
        <v>0</v>
      </c>
      <c r="W16" s="9734">
        <f>SUM(W17,W20:W27)</f>
        <v>0</v>
      </c>
      <c r="X16" s="9734">
        <f>SUM(X17,X20:X27)</f>
        <v>0</v>
      </c>
      <c r="Y16" s="9734">
        <f>SUM(Y17,Y20:Y27)</f>
        <v>0</v>
      </c>
      <c r="Z16" s="9734">
        <f>SUM(Z17,Z20:Z27)</f>
        <v>0</v>
      </c>
      <c r="AA16" s="9734">
        <f>SUM(AA17,AA20:AA27)</f>
        <v>0</v>
      </c>
      <c r="AB16" s="9734">
        <f>SUM(AB17,AB20:AB27)</f>
        <v>0</v>
      </c>
      <c r="AC16" s="9734">
        <f>SUM(AC17,AC20:AC27)</f>
        <v>0</v>
      </c>
      <c r="AD16" s="9734">
        <f>SUM(AD17,AD20:AD27)</f>
        <v>0</v>
      </c>
      <c r="AE16" s="9734">
        <f>SUM(AE17,AE20:AE27)</f>
        <v>0</v>
      </c>
      <c r="AF16" s="9734">
        <f>SUM(AF17,AF20:AF27)</f>
        <v>0</v>
      </c>
      <c r="AG16" s="9734">
        <f>SUM(AG17,AG20:AG27)</f>
        <v>0</v>
      </c>
      <c r="AH16" s="9734">
        <f>SUM(AH17,AH20:AH27)</f>
        <v>0</v>
      </c>
      <c r="AI16" s="9734">
        <f>SUM(AI17,AI20:AI27)</f>
        <v>0</v>
      </c>
      <c r="AJ16" s="9734">
        <f>SUM(AJ17,AJ20:AJ27)</f>
        <v>0</v>
      </c>
      <c r="AK16" s="9734">
        <f>SUM(AK17,AK20:AK27)</f>
        <v>0</v>
      </c>
      <c r="AL16" s="9734">
        <f>SUM(AL17,AL20:AL27)</f>
        <v>0</v>
      </c>
      <c r="AM16" s="9734">
        <f>SUM(AM17,AM20:AM27)</f>
        <v>0</v>
      </c>
      <c r="AN16" s="9734">
        <f>SUM(AN17,AN20:AN27)</f>
        <v>0</v>
      </c>
      <c r="AO16" s="9734">
        <f>SUM(AO17,AO20:AO27)</f>
        <v>0</v>
      </c>
      <c r="AP16" s="9734">
        <f>SUM(AP17,AP20:AP27)</f>
        <v>0</v>
      </c>
      <c r="AQ16" s="9734">
        <f>SUM(AQ17,AQ20:AQ27)</f>
        <v>0</v>
      </c>
      <c r="AR16" s="9734">
        <f>SUM(AR17,AR20:AR27)</f>
        <v>0</v>
      </c>
      <c r="AS16" s="9734">
        <f>SUM(AS17,AS20:AS27)</f>
        <v>0</v>
      </c>
      <c r="AT16" s="9734">
        <f>SUM(AT17,AT20:AT27)</f>
        <v>0</v>
      </c>
      <c r="AU16" s="9734">
        <f>SUM(AU17,AU20:AU27)</f>
        <v>0</v>
      </c>
      <c r="AV16" s="9734">
        <f>SUM(AV17,AV20:AV27)</f>
        <v>0</v>
      </c>
      <c r="AW16" s="9734">
        <f>SUM(AW17,AW20:AW27)</f>
        <v>0</v>
      </c>
      <c r="AX16" s="9734">
        <f>SUM(AX17,AX20:AX27)</f>
        <v>0</v>
      </c>
      <c r="AY16" s="9734">
        <f>SUM(AY17,AY20:AY27)</f>
        <v>0</v>
      </c>
      <c r="AZ16" s="9734">
        <f>SUM(AZ17,AZ20:AZ27)</f>
        <v>0</v>
      </c>
      <c r="BA16" s="9734">
        <f>SUM(BA17,BA20:BA27)</f>
        <v>0</v>
      </c>
      <c r="BB16" s="9734">
        <f>SUM(BB17,BB20:BB27)</f>
        <v>0</v>
      </c>
      <c r="BC16" s="9734">
        <f>SUM(BC17,BC20:BC27)</f>
        <v>0</v>
      </c>
      <c r="BD16" s="9734">
        <f>SUM(BD17,BD20:BD27)</f>
        <v>0</v>
      </c>
      <c r="BE16" s="9734">
        <f>SUM(BE17,BE20:BE27)</f>
        <v>0</v>
      </c>
      <c r="BF16" s="9734">
        <f>SUM(BF17,BF20:BF27)</f>
        <v>0</v>
      </c>
      <c r="BG16" s="9734">
        <f>SUM(BG17,BG20:BG27)</f>
        <v>0</v>
      </c>
      <c r="BH16" s="9734">
        <f>SUM(BH17,BH20:BH27)</f>
        <v>0</v>
      </c>
      <c r="BI16" s="9734">
        <f>SUM(BI17,BI20:BI27)</f>
        <v>0</v>
      </c>
      <c r="BJ16" s="9734">
        <f>SUM(BJ17,BJ20:BJ27)</f>
        <v>0</v>
      </c>
      <c r="BK16" s="516" t="s">
        <v>931</v>
      </c>
      <c r="BL16" s="770" t="s">
        <v>783</v>
      </c>
      <c r="CG16" s="1858">
        <v>23</v>
      </c>
    </row>
    <row customHeight="1" ht="35.699999999999996">
      <c r="D17" s="1865"/>
      <c r="E17" s="1891" t="s">
        <v>861</v>
      </c>
      <c r="F17" s="1894" t="s">
        <v>932</v>
      </c>
      <c r="G17" s="1881" t="s">
        <v>631</v>
      </c>
      <c r="H17" s="784"/>
      <c r="I17" s="784"/>
      <c r="J17" s="4117"/>
      <c r="K17" s="4117"/>
      <c r="L17" s="4117"/>
      <c r="M17" s="4117"/>
      <c r="N17" s="4117"/>
      <c r="O17" s="4117"/>
      <c r="P17" s="9731"/>
      <c r="Q17" s="9731"/>
      <c r="R17" s="9731"/>
      <c r="S17" s="9731"/>
      <c r="T17" s="9731"/>
      <c r="U17" s="9731"/>
      <c r="V17" s="9731"/>
      <c r="W17" s="9731"/>
      <c r="X17" s="9731"/>
      <c r="Y17" s="9731"/>
      <c r="Z17" s="9731"/>
      <c r="AA17" s="9731"/>
      <c r="AB17" s="9731"/>
      <c r="AC17" s="9731"/>
      <c r="AD17" s="9731"/>
      <c r="AE17" s="9731"/>
      <c r="AF17" s="9731"/>
      <c r="AG17" s="9731"/>
      <c r="AH17" s="9731"/>
      <c r="AI17" s="9731"/>
      <c r="AJ17" s="9731"/>
      <c r="AK17" s="9731"/>
      <c r="AL17" s="9731"/>
      <c r="AM17" s="9731"/>
      <c r="AN17" s="9731"/>
      <c r="AO17" s="9731"/>
      <c r="AP17" s="9731"/>
      <c r="AQ17" s="9731"/>
      <c r="AR17" s="9731"/>
      <c r="AS17" s="9731"/>
      <c r="AT17" s="9731"/>
      <c r="AU17" s="9731"/>
      <c r="AV17" s="9731"/>
      <c r="AW17" s="9731"/>
      <c r="AX17" s="9731"/>
      <c r="AY17" s="9731"/>
      <c r="AZ17" s="9731"/>
      <c r="BA17" s="9731"/>
      <c r="BB17" s="9731"/>
      <c r="BC17" s="9731"/>
      <c r="BD17" s="9731"/>
      <c r="BE17" s="9731"/>
      <c r="BF17" s="9731"/>
      <c r="BG17" s="9731"/>
      <c r="BH17" s="9731"/>
      <c r="BI17" s="9731"/>
      <c r="BJ17" s="9731"/>
      <c r="BK17" s="516" t="s">
        <v>933</v>
      </c>
      <c r="BL17" s="770"/>
      <c r="CG17" s="1858">
        <v>34</v>
      </c>
    </row>
    <row customHeight="1" ht="19.95">
      <c r="D18" s="1865"/>
      <c r="E18" s="1891" t="s">
        <v>864</v>
      </c>
      <c r="F18" s="1895" t="s">
        <v>934</v>
      </c>
      <c r="G18" s="1881" t="s">
        <v>631</v>
      </c>
      <c r="H18" s="784"/>
      <c r="I18" s="784"/>
      <c r="J18" s="4117"/>
      <c r="K18" s="4117"/>
      <c r="L18" s="4117"/>
      <c r="M18" s="4117"/>
      <c r="N18" s="4117"/>
      <c r="O18" s="4117"/>
      <c r="P18" s="9731"/>
      <c r="Q18" s="9731"/>
      <c r="R18" s="9731"/>
      <c r="S18" s="9731"/>
      <c r="T18" s="9731"/>
      <c r="U18" s="9731"/>
      <c r="V18" s="9731"/>
      <c r="W18" s="9731"/>
      <c r="X18" s="9731"/>
      <c r="Y18" s="9731"/>
      <c r="Z18" s="9731"/>
      <c r="AA18" s="9731"/>
      <c r="AB18" s="9731"/>
      <c r="AC18" s="9731"/>
      <c r="AD18" s="9731"/>
      <c r="AE18" s="9731"/>
      <c r="AF18" s="9731"/>
      <c r="AG18" s="9731"/>
      <c r="AH18" s="9731"/>
      <c r="AI18" s="9731"/>
      <c r="AJ18" s="9731"/>
      <c r="AK18" s="9731"/>
      <c r="AL18" s="9731"/>
      <c r="AM18" s="9731"/>
      <c r="AN18" s="9731"/>
      <c r="AO18" s="9731"/>
      <c r="AP18" s="9731"/>
      <c r="AQ18" s="9731"/>
      <c r="AR18" s="9731"/>
      <c r="AS18" s="9731"/>
      <c r="AT18" s="9731"/>
      <c r="AU18" s="9731"/>
      <c r="AV18" s="9731"/>
      <c r="AW18" s="9731"/>
      <c r="AX18" s="9731"/>
      <c r="AY18" s="9731"/>
      <c r="AZ18" s="9731"/>
      <c r="BA18" s="9731"/>
      <c r="BB18" s="9731"/>
      <c r="BC18" s="9731"/>
      <c r="BD18" s="9731"/>
      <c r="BE18" s="9731"/>
      <c r="BF18" s="9731"/>
      <c r="BG18" s="9731"/>
      <c r="BH18" s="9731"/>
      <c r="BI18" s="9731"/>
      <c r="BJ18" s="9731"/>
      <c r="BK18" s="516"/>
      <c r="BL18" s="770"/>
      <c r="CG18" s="1858">
        <v>19</v>
      </c>
    </row>
    <row customHeight="1" ht="24">
      <c r="D19" s="1865"/>
      <c r="E19" s="1891" t="s">
        <v>867</v>
      </c>
      <c r="F19" s="1895" t="s">
        <v>935</v>
      </c>
      <c r="G19" s="1881" t="s">
        <v>631</v>
      </c>
      <c r="H19" s="784"/>
      <c r="I19" s="784"/>
      <c r="J19" s="4117"/>
      <c r="K19" s="4117"/>
      <c r="L19" s="4117"/>
      <c r="M19" s="4117"/>
      <c r="N19" s="4117"/>
      <c r="O19" s="4117"/>
      <c r="P19" s="9731"/>
      <c r="Q19" s="9731"/>
      <c r="R19" s="9731"/>
      <c r="S19" s="9731"/>
      <c r="T19" s="9731"/>
      <c r="U19" s="9731"/>
      <c r="V19" s="9731"/>
      <c r="W19" s="9731"/>
      <c r="X19" s="9731"/>
      <c r="Y19" s="9731"/>
      <c r="Z19" s="9731"/>
      <c r="AA19" s="9731"/>
      <c r="AB19" s="9731"/>
      <c r="AC19" s="9731"/>
      <c r="AD19" s="9731"/>
      <c r="AE19" s="9731"/>
      <c r="AF19" s="9731"/>
      <c r="AG19" s="9731"/>
      <c r="AH19" s="9731"/>
      <c r="AI19" s="9731"/>
      <c r="AJ19" s="9731"/>
      <c r="AK19" s="9731"/>
      <c r="AL19" s="9731"/>
      <c r="AM19" s="9731"/>
      <c r="AN19" s="9731"/>
      <c r="AO19" s="9731"/>
      <c r="AP19" s="9731"/>
      <c r="AQ19" s="9731"/>
      <c r="AR19" s="9731"/>
      <c r="AS19" s="9731"/>
      <c r="AT19" s="9731"/>
      <c r="AU19" s="9731"/>
      <c r="AV19" s="9731"/>
      <c r="AW19" s="9731"/>
      <c r="AX19" s="9731"/>
      <c r="AY19" s="9731"/>
      <c r="AZ19" s="9731"/>
      <c r="BA19" s="9731"/>
      <c r="BB19" s="9731"/>
      <c r="BC19" s="9731"/>
      <c r="BD19" s="9731"/>
      <c r="BE19" s="9731"/>
      <c r="BF19" s="9731"/>
      <c r="BG19" s="9731"/>
      <c r="BH19" s="9731"/>
      <c r="BI19" s="9731"/>
      <c r="BJ19" s="9731"/>
      <c r="BK19" s="516"/>
      <c r="BL19" s="770"/>
      <c r="CG19" s="1858">
        <v>23</v>
      </c>
    </row>
    <row customHeight="1" ht="35.699999999999996">
      <c r="D20" s="1865"/>
      <c r="E20" s="1891" t="s">
        <v>386</v>
      </c>
      <c r="F20" s="1894" t="s">
        <v>936</v>
      </c>
      <c r="G20" s="1881" t="s">
        <v>631</v>
      </c>
      <c r="H20" s="784"/>
      <c r="I20" s="784"/>
      <c r="J20" s="4117"/>
      <c r="K20" s="4117"/>
      <c r="L20" s="4117"/>
      <c r="M20" s="4117"/>
      <c r="N20" s="4117"/>
      <c r="O20" s="4117"/>
      <c r="P20" s="9731"/>
      <c r="Q20" s="9731"/>
      <c r="R20" s="9731"/>
      <c r="S20" s="9731"/>
      <c r="T20" s="9731"/>
      <c r="U20" s="9731"/>
      <c r="V20" s="9731"/>
      <c r="W20" s="9731"/>
      <c r="X20" s="9731"/>
      <c r="Y20" s="9731"/>
      <c r="Z20" s="9731"/>
      <c r="AA20" s="9731"/>
      <c r="AB20" s="9731"/>
      <c r="AC20" s="9731"/>
      <c r="AD20" s="9731"/>
      <c r="AE20" s="9731"/>
      <c r="AF20" s="9731"/>
      <c r="AG20" s="9731"/>
      <c r="AH20" s="9731"/>
      <c r="AI20" s="9731"/>
      <c r="AJ20" s="9731"/>
      <c r="AK20" s="9731"/>
      <c r="AL20" s="9731"/>
      <c r="AM20" s="9731"/>
      <c r="AN20" s="9731"/>
      <c r="AO20" s="9731"/>
      <c r="AP20" s="9731"/>
      <c r="AQ20" s="9731"/>
      <c r="AR20" s="9731"/>
      <c r="AS20" s="9731"/>
      <c r="AT20" s="9731"/>
      <c r="AU20" s="9731"/>
      <c r="AV20" s="9731"/>
      <c r="AW20" s="9731"/>
      <c r="AX20" s="9731"/>
      <c r="AY20" s="9731"/>
      <c r="AZ20" s="9731"/>
      <c r="BA20" s="9731"/>
      <c r="BB20" s="9731"/>
      <c r="BC20" s="9731"/>
      <c r="BD20" s="9731"/>
      <c r="BE20" s="9731"/>
      <c r="BF20" s="9731"/>
      <c r="BG20" s="9731"/>
      <c r="BH20" s="9731"/>
      <c r="BI20" s="9731"/>
      <c r="BJ20" s="9731"/>
      <c r="BK20" s="516"/>
      <c r="BL20" s="770"/>
      <c r="CG20" s="1858">
        <v>34</v>
      </c>
    </row>
    <row customHeight="1" ht="48.29999999999999">
      <c r="D21" s="1865"/>
      <c r="E21" s="1891" t="s">
        <v>389</v>
      </c>
      <c r="F21" s="1894" t="s">
        <v>937</v>
      </c>
      <c r="G21" s="1881" t="s">
        <v>631</v>
      </c>
      <c r="H21" s="784"/>
      <c r="I21" s="784"/>
      <c r="J21" s="4117"/>
      <c r="K21" s="4117"/>
      <c r="L21" s="4117"/>
      <c r="M21" s="4117"/>
      <c r="N21" s="4117"/>
      <c r="O21" s="4117"/>
      <c r="P21" s="9731"/>
      <c r="Q21" s="9731"/>
      <c r="R21" s="9731"/>
      <c r="S21" s="9731"/>
      <c r="T21" s="9731"/>
      <c r="U21" s="9731"/>
      <c r="V21" s="9731"/>
      <c r="W21" s="9731"/>
      <c r="X21" s="9731"/>
      <c r="Y21" s="9731"/>
      <c r="Z21" s="9731"/>
      <c r="AA21" s="9731"/>
      <c r="AB21" s="9731"/>
      <c r="AC21" s="9731"/>
      <c r="AD21" s="9731"/>
      <c r="AE21" s="9731"/>
      <c r="AF21" s="9731"/>
      <c r="AG21" s="9731"/>
      <c r="AH21" s="9731"/>
      <c r="AI21" s="9731"/>
      <c r="AJ21" s="9731"/>
      <c r="AK21" s="9731"/>
      <c r="AL21" s="9731"/>
      <c r="AM21" s="9731"/>
      <c r="AN21" s="9731"/>
      <c r="AO21" s="9731"/>
      <c r="AP21" s="9731"/>
      <c r="AQ21" s="9731"/>
      <c r="AR21" s="9731"/>
      <c r="AS21" s="9731"/>
      <c r="AT21" s="9731"/>
      <c r="AU21" s="9731"/>
      <c r="AV21" s="9731"/>
      <c r="AW21" s="9731"/>
      <c r="AX21" s="9731"/>
      <c r="AY21" s="9731"/>
      <c r="AZ21" s="9731"/>
      <c r="BA21" s="9731"/>
      <c r="BB21" s="9731"/>
      <c r="BC21" s="9731"/>
      <c r="BD21" s="9731"/>
      <c r="BE21" s="9731"/>
      <c r="BF21" s="9731"/>
      <c r="BG21" s="9731"/>
      <c r="BH21" s="9731"/>
      <c r="BI21" s="9731"/>
      <c r="BJ21" s="9731"/>
      <c r="BK21" s="516"/>
      <c r="BL21" s="770"/>
      <c r="CG21" s="1858">
        <v>46</v>
      </c>
    </row>
    <row customHeight="1" ht="60">
      <c r="D22" s="1865"/>
      <c r="E22" s="1891" t="s">
        <v>881</v>
      </c>
      <c r="F22" s="1894" t="s">
        <v>938</v>
      </c>
      <c r="G22" s="1881" t="s">
        <v>631</v>
      </c>
      <c r="H22" s="784"/>
      <c r="I22" s="784"/>
      <c r="J22" s="4117"/>
      <c r="K22" s="4117"/>
      <c r="L22" s="4117"/>
      <c r="M22" s="4117"/>
      <c r="N22" s="4117"/>
      <c r="O22" s="4117"/>
      <c r="P22" s="9731"/>
      <c r="Q22" s="9731"/>
      <c r="R22" s="9731"/>
      <c r="S22" s="9731"/>
      <c r="T22" s="9731"/>
      <c r="U22" s="9731"/>
      <c r="V22" s="9731"/>
      <c r="W22" s="9731"/>
      <c r="X22" s="9731"/>
      <c r="Y22" s="9731"/>
      <c r="Z22" s="9731"/>
      <c r="AA22" s="9731"/>
      <c r="AB22" s="9731"/>
      <c r="AC22" s="9731"/>
      <c r="AD22" s="9731"/>
      <c r="AE22" s="9731"/>
      <c r="AF22" s="9731"/>
      <c r="AG22" s="9731"/>
      <c r="AH22" s="9731"/>
      <c r="AI22" s="9731"/>
      <c r="AJ22" s="9731"/>
      <c r="AK22" s="9731"/>
      <c r="AL22" s="9731"/>
      <c r="AM22" s="9731"/>
      <c r="AN22" s="9731"/>
      <c r="AO22" s="9731"/>
      <c r="AP22" s="9731"/>
      <c r="AQ22" s="9731"/>
      <c r="AR22" s="9731"/>
      <c r="AS22" s="9731"/>
      <c r="AT22" s="9731"/>
      <c r="AU22" s="9731"/>
      <c r="AV22" s="9731"/>
      <c r="AW22" s="9731"/>
      <c r="AX22" s="9731"/>
      <c r="AY22" s="9731"/>
      <c r="AZ22" s="9731"/>
      <c r="BA22" s="9731"/>
      <c r="BB22" s="9731"/>
      <c r="BC22" s="9731"/>
      <c r="BD22" s="9731"/>
      <c r="BE22" s="9731"/>
      <c r="BF22" s="9731"/>
      <c r="BG22" s="9731"/>
      <c r="BH22" s="9731"/>
      <c r="BI22" s="9731"/>
      <c r="BJ22" s="9731"/>
      <c r="BK22" s="516"/>
      <c r="BL22" s="770"/>
      <c r="CG22" s="1858">
        <v>57</v>
      </c>
    </row>
    <row customHeight="1" ht="35.699999999999996">
      <c r="D23" s="1865"/>
      <c r="E23" s="1891" t="s">
        <v>888</v>
      </c>
      <c r="F23" s="1894" t="s">
        <v>939</v>
      </c>
      <c r="G23" s="1881" t="s">
        <v>631</v>
      </c>
      <c r="H23" s="784"/>
      <c r="I23" s="784"/>
      <c r="J23" s="4117"/>
      <c r="K23" s="4117"/>
      <c r="L23" s="4117"/>
      <c r="M23" s="4117"/>
      <c r="N23" s="4117"/>
      <c r="O23" s="4117"/>
      <c r="P23" s="9731"/>
      <c r="Q23" s="9731"/>
      <c r="R23" s="9731"/>
      <c r="S23" s="9731"/>
      <c r="T23" s="9731"/>
      <c r="U23" s="9731"/>
      <c r="V23" s="9731"/>
      <c r="W23" s="9731"/>
      <c r="X23" s="9731"/>
      <c r="Y23" s="9731"/>
      <c r="Z23" s="9731"/>
      <c r="AA23" s="9731"/>
      <c r="AB23" s="9731"/>
      <c r="AC23" s="9731"/>
      <c r="AD23" s="9731"/>
      <c r="AE23" s="9731"/>
      <c r="AF23" s="9731"/>
      <c r="AG23" s="9731"/>
      <c r="AH23" s="9731"/>
      <c r="AI23" s="9731"/>
      <c r="AJ23" s="9731"/>
      <c r="AK23" s="9731"/>
      <c r="AL23" s="9731"/>
      <c r="AM23" s="9731"/>
      <c r="AN23" s="9731"/>
      <c r="AO23" s="9731"/>
      <c r="AP23" s="9731"/>
      <c r="AQ23" s="9731"/>
      <c r="AR23" s="9731"/>
      <c r="AS23" s="9731"/>
      <c r="AT23" s="9731"/>
      <c r="AU23" s="9731"/>
      <c r="AV23" s="9731"/>
      <c r="AW23" s="9731"/>
      <c r="AX23" s="9731"/>
      <c r="AY23" s="9731"/>
      <c r="AZ23" s="9731"/>
      <c r="BA23" s="9731"/>
      <c r="BB23" s="9731"/>
      <c r="BC23" s="9731"/>
      <c r="BD23" s="9731"/>
      <c r="BE23" s="9731"/>
      <c r="BF23" s="9731"/>
      <c r="BG23" s="9731"/>
      <c r="BH23" s="9731"/>
      <c r="BI23" s="9731"/>
      <c r="BJ23" s="9731"/>
      <c r="BK23" s="516"/>
      <c r="BL23" s="770"/>
      <c r="CG23" s="1858">
        <v>34</v>
      </c>
    </row>
    <row customHeight="1" ht="35.699999999999996">
      <c r="D24" s="1865"/>
      <c r="E24" s="1891" t="s">
        <v>890</v>
      </c>
      <c r="F24" s="1894" t="s">
        <v>940</v>
      </c>
      <c r="G24" s="1881" t="s">
        <v>631</v>
      </c>
      <c r="H24" s="784"/>
      <c r="I24" s="784"/>
      <c r="J24" s="4117"/>
      <c r="K24" s="4117"/>
      <c r="L24" s="4117"/>
      <c r="M24" s="4117"/>
      <c r="N24" s="4117"/>
      <c r="O24" s="4117"/>
      <c r="P24" s="9731"/>
      <c r="Q24" s="9731"/>
      <c r="R24" s="9731"/>
      <c r="S24" s="9731"/>
      <c r="T24" s="9731"/>
      <c r="U24" s="9731"/>
      <c r="V24" s="9731"/>
      <c r="W24" s="9731"/>
      <c r="X24" s="9731"/>
      <c r="Y24" s="9731"/>
      <c r="Z24" s="9731"/>
      <c r="AA24" s="9731"/>
      <c r="AB24" s="9731"/>
      <c r="AC24" s="9731"/>
      <c r="AD24" s="9731"/>
      <c r="AE24" s="9731"/>
      <c r="AF24" s="9731"/>
      <c r="AG24" s="9731"/>
      <c r="AH24" s="9731"/>
      <c r="AI24" s="9731"/>
      <c r="AJ24" s="9731"/>
      <c r="AK24" s="9731"/>
      <c r="AL24" s="9731"/>
      <c r="AM24" s="9731"/>
      <c r="AN24" s="9731"/>
      <c r="AO24" s="9731"/>
      <c r="AP24" s="9731"/>
      <c r="AQ24" s="9731"/>
      <c r="AR24" s="9731"/>
      <c r="AS24" s="9731"/>
      <c r="AT24" s="9731"/>
      <c r="AU24" s="9731"/>
      <c r="AV24" s="9731"/>
      <c r="AW24" s="9731"/>
      <c r="AX24" s="9731"/>
      <c r="AY24" s="9731"/>
      <c r="AZ24" s="9731"/>
      <c r="BA24" s="9731"/>
      <c r="BB24" s="9731"/>
      <c r="BC24" s="9731"/>
      <c r="BD24" s="9731"/>
      <c r="BE24" s="9731"/>
      <c r="BF24" s="9731"/>
      <c r="BG24" s="9731"/>
      <c r="BH24" s="9731"/>
      <c r="BI24" s="9731"/>
      <c r="BJ24" s="9731"/>
      <c r="BK24" s="516"/>
      <c r="BL24" s="770"/>
      <c r="CG24" s="1858">
        <v>34</v>
      </c>
    </row>
    <row customHeight="1" ht="24">
      <c r="D25" s="1865"/>
      <c r="E25" s="1891" t="s">
        <v>892</v>
      </c>
      <c r="F25" s="1894" t="s">
        <v>941</v>
      </c>
      <c r="G25" s="1881" t="s">
        <v>631</v>
      </c>
      <c r="H25" s="784"/>
      <c r="I25" s="784"/>
      <c r="J25" s="4117"/>
      <c r="K25" s="4117"/>
      <c r="L25" s="4117"/>
      <c r="M25" s="4117"/>
      <c r="N25" s="4117"/>
      <c r="O25" s="4117"/>
      <c r="P25" s="9731"/>
      <c r="Q25" s="9731"/>
      <c r="R25" s="9731"/>
      <c r="S25" s="9731"/>
      <c r="T25" s="9731"/>
      <c r="U25" s="9731"/>
      <c r="V25" s="9731"/>
      <c r="W25" s="9731"/>
      <c r="X25" s="9731"/>
      <c r="Y25" s="9731"/>
      <c r="Z25" s="9731"/>
      <c r="AA25" s="9731"/>
      <c r="AB25" s="9731"/>
      <c r="AC25" s="9731"/>
      <c r="AD25" s="9731"/>
      <c r="AE25" s="9731"/>
      <c r="AF25" s="9731"/>
      <c r="AG25" s="9731"/>
      <c r="AH25" s="9731"/>
      <c r="AI25" s="9731"/>
      <c r="AJ25" s="9731"/>
      <c r="AK25" s="9731"/>
      <c r="AL25" s="9731"/>
      <c r="AM25" s="9731"/>
      <c r="AN25" s="9731"/>
      <c r="AO25" s="9731"/>
      <c r="AP25" s="9731"/>
      <c r="AQ25" s="9731"/>
      <c r="AR25" s="9731"/>
      <c r="AS25" s="9731"/>
      <c r="AT25" s="9731"/>
      <c r="AU25" s="9731"/>
      <c r="AV25" s="9731"/>
      <c r="AW25" s="9731"/>
      <c r="AX25" s="9731"/>
      <c r="AY25" s="9731"/>
      <c r="AZ25" s="9731"/>
      <c r="BA25" s="9731"/>
      <c r="BB25" s="9731"/>
      <c r="BC25" s="9731"/>
      <c r="BD25" s="9731"/>
      <c r="BE25" s="9731"/>
      <c r="BF25" s="9731"/>
      <c r="BG25" s="9731"/>
      <c r="BH25" s="9731"/>
      <c r="BI25" s="9731"/>
      <c r="BJ25" s="9731"/>
      <c r="BK25" s="516"/>
      <c r="BL25" s="770"/>
      <c r="CG25" s="1858">
        <v>23</v>
      </c>
    </row>
    <row customHeight="1" ht="76.5">
      <c r="D26" s="1865"/>
      <c r="E26" s="1891" t="s">
        <v>894</v>
      </c>
      <c r="F26" s="1894" t="s">
        <v>942</v>
      </c>
      <c r="G26" s="1881" t="s">
        <v>631</v>
      </c>
      <c r="H26" s="784"/>
      <c r="I26" s="784"/>
      <c r="J26" s="4117"/>
      <c r="K26" s="4117"/>
      <c r="L26" s="4117"/>
      <c r="M26" s="4117"/>
      <c r="N26" s="4117"/>
      <c r="O26" s="4117"/>
      <c r="P26" s="9731"/>
      <c r="Q26" s="9731"/>
      <c r="R26" s="9731"/>
      <c r="S26" s="9731"/>
      <c r="T26" s="9731"/>
      <c r="U26" s="9731"/>
      <c r="V26" s="9731"/>
      <c r="W26" s="9731"/>
      <c r="X26" s="9731"/>
      <c r="Y26" s="9731"/>
      <c r="Z26" s="9731"/>
      <c r="AA26" s="9731"/>
      <c r="AB26" s="9731"/>
      <c r="AC26" s="9731"/>
      <c r="AD26" s="9731"/>
      <c r="AE26" s="9731"/>
      <c r="AF26" s="9731"/>
      <c r="AG26" s="9731"/>
      <c r="AH26" s="9731"/>
      <c r="AI26" s="9731"/>
      <c r="AJ26" s="9731"/>
      <c r="AK26" s="9731"/>
      <c r="AL26" s="9731"/>
      <c r="AM26" s="9731"/>
      <c r="AN26" s="9731"/>
      <c r="AO26" s="9731"/>
      <c r="AP26" s="9731"/>
      <c r="AQ26" s="9731"/>
      <c r="AR26" s="9731"/>
      <c r="AS26" s="9731"/>
      <c r="AT26" s="9731"/>
      <c r="AU26" s="9731"/>
      <c r="AV26" s="9731"/>
      <c r="AW26" s="9731"/>
      <c r="AX26" s="9731"/>
      <c r="AY26" s="9731"/>
      <c r="AZ26" s="9731"/>
      <c r="BA26" s="9731"/>
      <c r="BB26" s="9731"/>
      <c r="BC26" s="9731"/>
      <c r="BD26" s="9731"/>
      <c r="BE26" s="9731"/>
      <c r="BF26" s="9731"/>
      <c r="BG26" s="9731"/>
      <c r="BH26" s="9731"/>
      <c r="BI26" s="9731"/>
      <c r="BJ26" s="9731"/>
      <c r="BK26" s="516"/>
      <c r="BL26" s="770"/>
      <c r="CG26" s="1858">
        <v>73</v>
      </c>
    </row>
    <row s="12330" customFormat="1" customHeight="1" ht="35.699999999999996">
      <c r="A27" s="1214"/>
      <c r="C27" s="1863"/>
      <c r="D27" s="1865"/>
      <c r="E27" s="1856" t="s">
        <v>898</v>
      </c>
      <c r="F27" s="1855" t="s">
        <v>943</v>
      </c>
      <c r="G27" s="1882" t="s">
        <v>631</v>
      </c>
      <c r="H27" s="806">
        <f>SUM(H28:H29)</f>
        <v>0</v>
      </c>
      <c r="I27" s="806">
        <f>SUM(I28:I29)</f>
        <v>0</v>
      </c>
      <c r="J27" s="4159">
        <f>SUM(J28:J29)</f>
        <v>0</v>
      </c>
      <c r="K27" s="4159">
        <f>SUM(K28:K29)</f>
        <v>0</v>
      </c>
      <c r="L27" s="4159">
        <f>SUM(L28:L29)</f>
        <v>0</v>
      </c>
      <c r="M27" s="4159">
        <f>SUM(M28:M29)</f>
        <v>0</v>
      </c>
      <c r="N27" s="4159">
        <f>SUM(N28:N29)</f>
        <v>0</v>
      </c>
      <c r="O27" s="4159">
        <f>SUM(O28:O29)</f>
        <v>0</v>
      </c>
      <c r="P27" s="9828">
        <f>SUM(P28:P29)</f>
        <v>0</v>
      </c>
      <c r="Q27" s="9828">
        <f>SUM(Q28:Q29)</f>
        <v>0</v>
      </c>
      <c r="R27" s="9828">
        <f>SUM(R28:R29)</f>
        <v>0</v>
      </c>
      <c r="S27" s="9828">
        <f>SUM(S28:S29)</f>
        <v>0</v>
      </c>
      <c r="T27" s="9828">
        <f>SUM(T28:T29)</f>
        <v>0</v>
      </c>
      <c r="U27" s="9828">
        <f>SUM(U28:U29)</f>
        <v>0</v>
      </c>
      <c r="V27" s="9828">
        <f>SUM(V28:V29)</f>
        <v>0</v>
      </c>
      <c r="W27" s="9828">
        <f>SUM(W28:W29)</f>
        <v>0</v>
      </c>
      <c r="X27" s="9828">
        <f>SUM(X28:X29)</f>
        <v>0</v>
      </c>
      <c r="Y27" s="9828">
        <f>SUM(Y28:Y29)</f>
        <v>0</v>
      </c>
      <c r="Z27" s="9828">
        <f>SUM(Z28:Z29)</f>
        <v>0</v>
      </c>
      <c r="AA27" s="9828">
        <f>SUM(AA28:AA29)</f>
        <v>0</v>
      </c>
      <c r="AB27" s="9828">
        <f>SUM(AB28:AB29)</f>
        <v>0</v>
      </c>
      <c r="AC27" s="9828">
        <f>SUM(AC28:AC29)</f>
        <v>0</v>
      </c>
      <c r="AD27" s="9828">
        <f>SUM(AD28:AD29)</f>
        <v>0</v>
      </c>
      <c r="AE27" s="9828">
        <f>SUM(AE28:AE29)</f>
        <v>0</v>
      </c>
      <c r="AF27" s="9828">
        <f>SUM(AF28:AF29)</f>
        <v>0</v>
      </c>
      <c r="AG27" s="9828">
        <f>SUM(AG28:AG29)</f>
        <v>0</v>
      </c>
      <c r="AH27" s="9828">
        <f>SUM(AH28:AH29)</f>
        <v>0</v>
      </c>
      <c r="AI27" s="9828">
        <f>SUM(AI28:AI29)</f>
        <v>0</v>
      </c>
      <c r="AJ27" s="9828">
        <f>SUM(AJ28:AJ29)</f>
        <v>0</v>
      </c>
      <c r="AK27" s="9828">
        <f>SUM(AK28:AK29)</f>
        <v>0</v>
      </c>
      <c r="AL27" s="9828">
        <f>SUM(AL28:AL29)</f>
        <v>0</v>
      </c>
      <c r="AM27" s="9828">
        <f>SUM(AM28:AM29)</f>
        <v>0</v>
      </c>
      <c r="AN27" s="9828">
        <f>SUM(AN28:AN29)</f>
        <v>0</v>
      </c>
      <c r="AO27" s="9828">
        <f>SUM(AO28:AO29)</f>
        <v>0</v>
      </c>
      <c r="AP27" s="9828">
        <f>SUM(AP28:AP29)</f>
        <v>0</v>
      </c>
      <c r="AQ27" s="9828">
        <f>SUM(AQ28:AQ29)</f>
        <v>0</v>
      </c>
      <c r="AR27" s="9828">
        <f>SUM(AR28:AR29)</f>
        <v>0</v>
      </c>
      <c r="AS27" s="9828">
        <f>SUM(AS28:AS29)</f>
        <v>0</v>
      </c>
      <c r="AT27" s="9828">
        <f>SUM(AT28:AT29)</f>
        <v>0</v>
      </c>
      <c r="AU27" s="9828">
        <f>SUM(AU28:AU29)</f>
        <v>0</v>
      </c>
      <c r="AV27" s="9828">
        <f>SUM(AV28:AV29)</f>
        <v>0</v>
      </c>
      <c r="AW27" s="9828">
        <f>SUM(AW28:AW29)</f>
        <v>0</v>
      </c>
      <c r="AX27" s="9828">
        <f>SUM(AX28:AX29)</f>
        <v>0</v>
      </c>
      <c r="AY27" s="9828">
        <f>SUM(AY28:AY29)</f>
        <v>0</v>
      </c>
      <c r="AZ27" s="9828">
        <f>SUM(AZ28:AZ29)</f>
        <v>0</v>
      </c>
      <c r="BA27" s="9828">
        <f>SUM(BA28:BA29)</f>
        <v>0</v>
      </c>
      <c r="BB27" s="9828">
        <f>SUM(BB28:BB29)</f>
        <v>0</v>
      </c>
      <c r="BC27" s="9828">
        <f>SUM(BC28:BC29)</f>
        <v>0</v>
      </c>
      <c r="BD27" s="9828">
        <f>SUM(BD28:BD29)</f>
        <v>0</v>
      </c>
      <c r="BE27" s="9828">
        <f>SUM(BE28:BE29)</f>
        <v>0</v>
      </c>
      <c r="BF27" s="9828">
        <f>SUM(BF28:BF29)</f>
        <v>0</v>
      </c>
      <c r="BG27" s="9828">
        <f>SUM(BG28:BG29)</f>
        <v>0</v>
      </c>
      <c r="BH27" s="9828">
        <f>SUM(BH28:BH29)</f>
        <v>0</v>
      </c>
      <c r="BI27" s="9828">
        <f>SUM(BI28:BI29)</f>
        <v>0</v>
      </c>
      <c r="BJ27" s="9828">
        <f>SUM(BJ28:BJ29)</f>
        <v>0</v>
      </c>
      <c r="BK27" s="516" t="s">
        <v>896</v>
      </c>
      <c r="BL27" s="770"/>
      <c r="BM27" s="1863"/>
      <c r="BN27" s="1863"/>
      <c r="BS27" s="1863"/>
      <c r="BV27" s="771"/>
      <c r="CB27" s="1859"/>
      <c r="CC27" s="1859"/>
      <c r="CD27" s="1859"/>
      <c r="CE27" s="1859"/>
      <c r="CF27" s="1859"/>
      <c r="CG27" s="1387">
        <v>34</v>
      </c>
    </row>
    <row s="12331" customFormat="1" customHeight="1" ht="1.05">
      <c r="A28" s="1394"/>
      <c r="D28" s="775"/>
      <c r="E28" s="1029" t="str">
        <f>E27&amp;".0"</f>
        <v>2.9.0</v>
      </c>
      <c r="F28" s="1218"/>
      <c r="G28" s="778"/>
      <c r="H28" s="1219"/>
      <c r="I28" s="1219"/>
      <c r="J28" s="4162"/>
      <c r="K28" s="4162"/>
      <c r="L28" s="4162"/>
      <c r="M28" s="4162"/>
      <c r="N28" s="4162"/>
      <c r="O28" s="4162"/>
      <c r="P28" s="9832"/>
      <c r="Q28" s="9832"/>
      <c r="R28" s="9832"/>
      <c r="S28" s="9832"/>
      <c r="T28" s="9832"/>
      <c r="U28" s="9832"/>
      <c r="V28" s="9832"/>
      <c r="W28" s="9832"/>
      <c r="X28" s="9832"/>
      <c r="Y28" s="9832"/>
      <c r="Z28" s="9832"/>
      <c r="AA28" s="9832"/>
      <c r="AB28" s="9832"/>
      <c r="AC28" s="9832"/>
      <c r="AD28" s="9832"/>
      <c r="AE28" s="9832"/>
      <c r="AF28" s="9832"/>
      <c r="AG28" s="9832"/>
      <c r="AH28" s="9832"/>
      <c r="AI28" s="9832"/>
      <c r="AJ28" s="9832"/>
      <c r="AK28" s="9832"/>
      <c r="AL28" s="9832"/>
      <c r="AM28" s="9832"/>
      <c r="AN28" s="9832"/>
      <c r="AO28" s="9832"/>
      <c r="AP28" s="9832"/>
      <c r="AQ28" s="9832"/>
      <c r="AR28" s="9832"/>
      <c r="AS28" s="9832"/>
      <c r="AT28" s="9832"/>
      <c r="AU28" s="9832"/>
      <c r="AV28" s="9832"/>
      <c r="AW28" s="9832"/>
      <c r="AX28" s="9832"/>
      <c r="AY28" s="9832"/>
      <c r="AZ28" s="9832"/>
      <c r="BA28" s="9832"/>
      <c r="BB28" s="9832"/>
      <c r="BC28" s="9832"/>
      <c r="BD28" s="9832"/>
      <c r="BE28" s="9832"/>
      <c r="BF28" s="9832"/>
      <c r="BG28" s="9832"/>
      <c r="BH28" s="9832"/>
      <c r="BI28" s="9832"/>
      <c r="BJ28" s="9832"/>
      <c r="BK28" s="1220"/>
      <c r="CG28" s="1863">
        <v>1</v>
      </c>
    </row>
    <row s="12330" customFormat="1" customHeight="1" ht="19.95">
      <c r="A29" s="1214"/>
      <c r="C29" s="1863"/>
      <c r="D29" s="1860"/>
      <c r="E29" s="797"/>
      <c r="F29" s="1893" t="s">
        <v>677</v>
      </c>
      <c r="G29" s="799"/>
      <c r="H29" s="800"/>
      <c r="I29" s="800"/>
      <c r="J29" s="4450"/>
      <c r="K29" s="4451"/>
      <c r="L29" s="4452"/>
      <c r="M29" s="4453"/>
      <c r="N29" s="4454"/>
      <c r="O29" s="4455"/>
      <c r="P29" s="10480"/>
      <c r="Q29" s="10481"/>
      <c r="R29" s="10482"/>
      <c r="S29" s="10483"/>
      <c r="T29" s="10484"/>
      <c r="U29" s="10485"/>
      <c r="V29" s="10486"/>
      <c r="W29" s="10487"/>
      <c r="X29" s="10488"/>
      <c r="Y29" s="10489"/>
      <c r="Z29" s="10490"/>
      <c r="AA29" s="10491"/>
      <c r="AB29" s="10492"/>
      <c r="AC29" s="10493"/>
      <c r="AD29" s="10494"/>
      <c r="AE29" s="10495"/>
      <c r="AF29" s="10496"/>
      <c r="AG29" s="10497"/>
      <c r="AH29" s="10498"/>
      <c r="AI29" s="10499"/>
      <c r="AJ29" s="10500"/>
      <c r="AK29" s="10501"/>
      <c r="AL29" s="10502"/>
      <c r="AM29" s="10503"/>
      <c r="AN29" s="10504"/>
      <c r="AO29" s="10505"/>
      <c r="AP29" s="10506"/>
      <c r="AQ29" s="10507"/>
      <c r="AR29" s="10508"/>
      <c r="AS29" s="10509"/>
      <c r="AT29" s="10510"/>
      <c r="AU29" s="10511"/>
      <c r="AV29" s="10512"/>
      <c r="AW29" s="10513"/>
      <c r="AX29" s="10514"/>
      <c r="AY29" s="10515"/>
      <c r="AZ29" s="10516"/>
      <c r="BA29" s="10517"/>
      <c r="BB29" s="10518"/>
      <c r="BC29" s="10519"/>
      <c r="BD29" s="10520"/>
      <c r="BE29" s="10521"/>
      <c r="BF29" s="10522"/>
      <c r="BG29" s="10523"/>
      <c r="BH29" s="10524"/>
      <c r="BI29" s="10525"/>
      <c r="BJ29" s="10526"/>
      <c r="BK29" s="528" t="s">
        <v>897</v>
      </c>
      <c r="BL29" s="770"/>
      <c r="BM29" s="1863"/>
      <c r="BN29" s="1863"/>
      <c r="BS29" s="1863"/>
      <c r="BV29" s="771"/>
      <c r="CB29" s="1859"/>
      <c r="CC29" s="1859"/>
      <c r="CD29" s="1859"/>
      <c r="CE29" s="1859"/>
      <c r="CF29" s="1859"/>
      <c r="CG29" s="1387">
        <v>19</v>
      </c>
    </row>
    <row s="12330" customFormat="1" customHeight="1" ht="24">
      <c r="A30" s="1214"/>
      <c r="C30" s="1863"/>
      <c r="D30" s="1865"/>
      <c r="E30" s="1891" t="s">
        <v>89</v>
      </c>
      <c r="F30" s="1888" t="s">
        <v>944</v>
      </c>
      <c r="G30" s="1881" t="s">
        <v>631</v>
      </c>
      <c r="H30" s="784"/>
      <c r="I30" s="784"/>
      <c r="J30" s="4117"/>
      <c r="K30" s="4117"/>
      <c r="L30" s="4117"/>
      <c r="M30" s="4117"/>
      <c r="N30" s="4117"/>
      <c r="O30" s="4117"/>
      <c r="P30" s="9731"/>
      <c r="Q30" s="9731"/>
      <c r="R30" s="9731"/>
      <c r="S30" s="9731"/>
      <c r="T30" s="9731"/>
      <c r="U30" s="9731"/>
      <c r="V30" s="9731"/>
      <c r="W30" s="9731"/>
      <c r="X30" s="9731"/>
      <c r="Y30" s="9731"/>
      <c r="Z30" s="9731"/>
      <c r="AA30" s="9731"/>
      <c r="AB30" s="9731"/>
      <c r="AC30" s="9731"/>
      <c r="AD30" s="9731"/>
      <c r="AE30" s="9731"/>
      <c r="AF30" s="9731"/>
      <c r="AG30" s="9731"/>
      <c r="AH30" s="9731"/>
      <c r="AI30" s="9731"/>
      <c r="AJ30" s="9731"/>
      <c r="AK30" s="9731"/>
      <c r="AL30" s="9731"/>
      <c r="AM30" s="9731"/>
      <c r="AN30" s="9731"/>
      <c r="AO30" s="9731"/>
      <c r="AP30" s="9731"/>
      <c r="AQ30" s="9731"/>
      <c r="AR30" s="9731"/>
      <c r="AS30" s="9731"/>
      <c r="AT30" s="9731"/>
      <c r="AU30" s="9731"/>
      <c r="AV30" s="9731"/>
      <c r="AW30" s="9731"/>
      <c r="AX30" s="9731"/>
      <c r="AY30" s="9731"/>
      <c r="AZ30" s="9731"/>
      <c r="BA30" s="9731"/>
      <c r="BB30" s="9731"/>
      <c r="BC30" s="9731"/>
      <c r="BD30" s="9731"/>
      <c r="BE30" s="9731"/>
      <c r="BF30" s="9731"/>
      <c r="BG30" s="9731"/>
      <c r="BH30" s="9731"/>
      <c r="BI30" s="9731"/>
      <c r="BJ30" s="9731"/>
      <c r="BK30" s="516"/>
      <c r="BL30" s="770"/>
      <c r="BM30" s="1863"/>
      <c r="BN30" s="1863"/>
      <c r="BS30" s="1863"/>
      <c r="BV30" s="771"/>
      <c r="CB30" s="1859"/>
      <c r="CC30" s="1859"/>
      <c r="CD30" s="1859"/>
      <c r="CE30" s="1859"/>
      <c r="CF30" s="1859"/>
      <c r="CG30" s="1387">
        <v>23</v>
      </c>
    </row>
    <row s="12330" customFormat="1" customHeight="1" ht="35.699999999999996">
      <c r="A31" s="1214"/>
      <c r="C31" s="1863"/>
      <c r="D31" s="802"/>
      <c r="E31" s="1891" t="s">
        <v>90</v>
      </c>
      <c r="F31" s="1888" t="s">
        <v>945</v>
      </c>
      <c r="G31" s="1881" t="s">
        <v>631</v>
      </c>
      <c r="H31" s="784"/>
      <c r="I31" s="784"/>
      <c r="J31" s="4117"/>
      <c r="K31" s="4117"/>
      <c r="L31" s="4117"/>
      <c r="M31" s="4117"/>
      <c r="N31" s="4117"/>
      <c r="O31" s="4117"/>
      <c r="P31" s="9731"/>
      <c r="Q31" s="9731"/>
      <c r="R31" s="9731"/>
      <c r="S31" s="9731"/>
      <c r="T31" s="9731"/>
      <c r="U31" s="9731"/>
      <c r="V31" s="9731"/>
      <c r="W31" s="9731"/>
      <c r="X31" s="9731"/>
      <c r="Y31" s="9731"/>
      <c r="Z31" s="9731"/>
      <c r="AA31" s="9731"/>
      <c r="AB31" s="9731"/>
      <c r="AC31" s="9731"/>
      <c r="AD31" s="9731"/>
      <c r="AE31" s="9731"/>
      <c r="AF31" s="9731"/>
      <c r="AG31" s="9731"/>
      <c r="AH31" s="9731"/>
      <c r="AI31" s="9731"/>
      <c r="AJ31" s="9731"/>
      <c r="AK31" s="9731"/>
      <c r="AL31" s="9731"/>
      <c r="AM31" s="9731"/>
      <c r="AN31" s="9731"/>
      <c r="AO31" s="9731"/>
      <c r="AP31" s="9731"/>
      <c r="AQ31" s="9731"/>
      <c r="AR31" s="9731"/>
      <c r="AS31" s="9731"/>
      <c r="AT31" s="9731"/>
      <c r="AU31" s="9731"/>
      <c r="AV31" s="9731"/>
      <c r="AW31" s="9731"/>
      <c r="AX31" s="9731"/>
      <c r="AY31" s="9731"/>
      <c r="AZ31" s="9731"/>
      <c r="BA31" s="9731"/>
      <c r="BB31" s="9731"/>
      <c r="BC31" s="9731"/>
      <c r="BD31" s="9731"/>
      <c r="BE31" s="9731"/>
      <c r="BF31" s="9731"/>
      <c r="BG31" s="9731"/>
      <c r="BH31" s="9731"/>
      <c r="BI31" s="9731"/>
      <c r="BJ31" s="9731"/>
      <c r="BK31" s="516" t="s">
        <v>946</v>
      </c>
      <c r="BL31" s="770"/>
      <c r="BM31" s="1863"/>
      <c r="BN31" s="1863"/>
      <c r="BS31" s="1863"/>
      <c r="BV31" s="771"/>
      <c r="CB31" s="1859"/>
      <c r="CC31" s="1859"/>
      <c r="CD31" s="1859"/>
      <c r="CE31" s="1859"/>
      <c r="CF31" s="1859"/>
      <c r="CG31" s="1387">
        <v>34</v>
      </c>
    </row>
    <row s="12330" customFormat="1" customHeight="1" ht="24">
      <c r="A32" s="1214"/>
      <c r="C32" s="1863"/>
      <c r="D32" s="1865"/>
      <c r="E32" s="1891" t="s">
        <v>906</v>
      </c>
      <c r="F32" s="917" t="s">
        <v>910</v>
      </c>
      <c r="G32" s="1881" t="s">
        <v>631</v>
      </c>
      <c r="H32" s="784"/>
      <c r="I32" s="784"/>
      <c r="J32" s="4117"/>
      <c r="K32" s="4117"/>
      <c r="L32" s="4117"/>
      <c r="M32" s="4117"/>
      <c r="N32" s="4117"/>
      <c r="O32" s="4117"/>
      <c r="P32" s="9731"/>
      <c r="Q32" s="9731"/>
      <c r="R32" s="9731"/>
      <c r="S32" s="9731"/>
      <c r="T32" s="9731"/>
      <c r="U32" s="9731"/>
      <c r="V32" s="9731"/>
      <c r="W32" s="9731"/>
      <c r="X32" s="9731"/>
      <c r="Y32" s="9731"/>
      <c r="Z32" s="9731"/>
      <c r="AA32" s="9731"/>
      <c r="AB32" s="9731"/>
      <c r="AC32" s="9731"/>
      <c r="AD32" s="9731"/>
      <c r="AE32" s="9731"/>
      <c r="AF32" s="9731"/>
      <c r="AG32" s="9731"/>
      <c r="AH32" s="9731"/>
      <c r="AI32" s="9731"/>
      <c r="AJ32" s="9731"/>
      <c r="AK32" s="9731"/>
      <c r="AL32" s="9731"/>
      <c r="AM32" s="9731"/>
      <c r="AN32" s="9731"/>
      <c r="AO32" s="9731"/>
      <c r="AP32" s="9731"/>
      <c r="AQ32" s="9731"/>
      <c r="AR32" s="9731"/>
      <c r="AS32" s="9731"/>
      <c r="AT32" s="9731"/>
      <c r="AU32" s="9731"/>
      <c r="AV32" s="9731"/>
      <c r="AW32" s="9731"/>
      <c r="AX32" s="9731"/>
      <c r="AY32" s="9731"/>
      <c r="AZ32" s="9731"/>
      <c r="BA32" s="9731"/>
      <c r="BB32" s="9731"/>
      <c r="BC32" s="9731"/>
      <c r="BD32" s="9731"/>
      <c r="BE32" s="9731"/>
      <c r="BF32" s="9731"/>
      <c r="BG32" s="9731"/>
      <c r="BH32" s="9731"/>
      <c r="BI32" s="9731"/>
      <c r="BJ32" s="9731"/>
      <c r="BK32" s="516" t="s">
        <v>947</v>
      </c>
      <c r="BL32" s="770"/>
      <c r="BM32" s="1863"/>
      <c r="BN32" s="1863"/>
      <c r="BS32" s="1863"/>
      <c r="BV32" s="771"/>
      <c r="CB32" s="1859"/>
      <c r="CC32" s="1859"/>
      <c r="CD32" s="1859"/>
      <c r="CE32" s="1859"/>
      <c r="CF32" s="1859"/>
      <c r="CG32" s="1387">
        <v>23</v>
      </c>
    </row>
    <row s="12330" customFormat="1" customHeight="1" ht="24">
      <c r="A33" s="1214"/>
      <c r="C33" s="1863"/>
      <c r="D33" s="1865"/>
      <c r="E33" s="1891" t="s">
        <v>948</v>
      </c>
      <c r="F33" s="917" t="s">
        <v>949</v>
      </c>
      <c r="G33" s="1881" t="s">
        <v>631</v>
      </c>
      <c r="H33" s="784"/>
      <c r="I33" s="784"/>
      <c r="J33" s="4117"/>
      <c r="K33" s="4117"/>
      <c r="L33" s="4117"/>
      <c r="M33" s="4117"/>
      <c r="N33" s="4117"/>
      <c r="O33" s="4117"/>
      <c r="P33" s="9731"/>
      <c r="Q33" s="9731"/>
      <c r="R33" s="9731"/>
      <c r="S33" s="9731"/>
      <c r="T33" s="9731"/>
      <c r="U33" s="9731"/>
      <c r="V33" s="9731"/>
      <c r="W33" s="9731"/>
      <c r="X33" s="9731"/>
      <c r="Y33" s="9731"/>
      <c r="Z33" s="9731"/>
      <c r="AA33" s="9731"/>
      <c r="AB33" s="9731"/>
      <c r="AC33" s="9731"/>
      <c r="AD33" s="9731"/>
      <c r="AE33" s="9731"/>
      <c r="AF33" s="9731"/>
      <c r="AG33" s="9731"/>
      <c r="AH33" s="9731"/>
      <c r="AI33" s="9731"/>
      <c r="AJ33" s="9731"/>
      <c r="AK33" s="9731"/>
      <c r="AL33" s="9731"/>
      <c r="AM33" s="9731"/>
      <c r="AN33" s="9731"/>
      <c r="AO33" s="9731"/>
      <c r="AP33" s="9731"/>
      <c r="AQ33" s="9731"/>
      <c r="AR33" s="9731"/>
      <c r="AS33" s="9731"/>
      <c r="AT33" s="9731"/>
      <c r="AU33" s="9731"/>
      <c r="AV33" s="9731"/>
      <c r="AW33" s="9731"/>
      <c r="AX33" s="9731"/>
      <c r="AY33" s="9731"/>
      <c r="AZ33" s="9731"/>
      <c r="BA33" s="9731"/>
      <c r="BB33" s="9731"/>
      <c r="BC33" s="9731"/>
      <c r="BD33" s="9731"/>
      <c r="BE33" s="9731"/>
      <c r="BF33" s="9731"/>
      <c r="BG33" s="9731"/>
      <c r="BH33" s="9731"/>
      <c r="BI33" s="9731"/>
      <c r="BJ33" s="9731"/>
      <c r="BK33" s="516" t="s">
        <v>950</v>
      </c>
      <c r="BL33" s="770"/>
      <c r="BM33" s="1863"/>
      <c r="BN33" s="1863"/>
      <c r="BS33" s="1863"/>
      <c r="BV33" s="771"/>
      <c r="CB33" s="1859"/>
      <c r="CC33" s="1859"/>
      <c r="CD33" s="1859"/>
      <c r="CE33" s="1859"/>
      <c r="CF33" s="1859"/>
      <c r="CG33" s="1387">
        <v>23</v>
      </c>
    </row>
    <row s="12330" customFormat="1" customHeight="1" ht="24">
      <c r="A34" s="1214"/>
      <c r="C34" s="1863"/>
      <c r="D34" s="1865"/>
      <c r="E34" s="1891" t="s">
        <v>951</v>
      </c>
      <c r="F34" s="917" t="s">
        <v>916</v>
      </c>
      <c r="G34" s="1881" t="s">
        <v>631</v>
      </c>
      <c r="H34" s="784"/>
      <c r="I34" s="784"/>
      <c r="J34" s="4117"/>
      <c r="K34" s="4117"/>
      <c r="L34" s="4117"/>
      <c r="M34" s="4117"/>
      <c r="N34" s="4117"/>
      <c r="O34" s="4117"/>
      <c r="P34" s="9731"/>
      <c r="Q34" s="9731"/>
      <c r="R34" s="9731"/>
      <c r="S34" s="9731"/>
      <c r="T34" s="9731"/>
      <c r="U34" s="9731"/>
      <c r="V34" s="9731"/>
      <c r="W34" s="9731"/>
      <c r="X34" s="9731"/>
      <c r="Y34" s="9731"/>
      <c r="Z34" s="9731"/>
      <c r="AA34" s="9731"/>
      <c r="AB34" s="9731"/>
      <c r="AC34" s="9731"/>
      <c r="AD34" s="9731"/>
      <c r="AE34" s="9731"/>
      <c r="AF34" s="9731"/>
      <c r="AG34" s="9731"/>
      <c r="AH34" s="9731"/>
      <c r="AI34" s="9731"/>
      <c r="AJ34" s="9731"/>
      <c r="AK34" s="9731"/>
      <c r="AL34" s="9731"/>
      <c r="AM34" s="9731"/>
      <c r="AN34" s="9731"/>
      <c r="AO34" s="9731"/>
      <c r="AP34" s="9731"/>
      <c r="AQ34" s="9731"/>
      <c r="AR34" s="9731"/>
      <c r="AS34" s="9731"/>
      <c r="AT34" s="9731"/>
      <c r="AU34" s="9731"/>
      <c r="AV34" s="9731"/>
      <c r="AW34" s="9731"/>
      <c r="AX34" s="9731"/>
      <c r="AY34" s="9731"/>
      <c r="AZ34" s="9731"/>
      <c r="BA34" s="9731"/>
      <c r="BB34" s="9731"/>
      <c r="BC34" s="9731"/>
      <c r="BD34" s="9731"/>
      <c r="BE34" s="9731"/>
      <c r="BF34" s="9731"/>
      <c r="BG34" s="9731"/>
      <c r="BH34" s="9731"/>
      <c r="BI34" s="9731"/>
      <c r="BJ34" s="9731"/>
      <c r="BK34" s="516" t="s">
        <v>952</v>
      </c>
      <c r="BL34" s="770"/>
      <c r="BM34" s="1863"/>
      <c r="BN34" s="1863"/>
      <c r="BS34" s="1863"/>
      <c r="BV34" s="771"/>
      <c r="CB34" s="1859"/>
      <c r="CC34" s="1859"/>
      <c r="CD34" s="1859"/>
      <c r="CE34" s="1859"/>
      <c r="CF34" s="1859"/>
      <c r="CG34" s="1387">
        <v>23</v>
      </c>
    </row>
    <row s="12330" customFormat="1" customHeight="1" ht="35.699999999999996">
      <c r="A35" s="1214"/>
      <c r="C35" s="1863" t="s">
        <v>688</v>
      </c>
      <c r="D35" s="1865"/>
      <c r="E35" s="1891" t="s">
        <v>116</v>
      </c>
      <c r="F35" s="1888" t="s">
        <v>782</v>
      </c>
      <c r="G35" s="1884" t="s">
        <v>385</v>
      </c>
      <c r="H35" s="628"/>
      <c r="I35" s="628"/>
      <c r="J35" s="4245"/>
      <c r="K35" s="4245"/>
      <c r="L35" s="4245"/>
      <c r="M35" s="4245"/>
      <c r="N35" s="4245"/>
      <c r="O35" s="4245"/>
      <c r="P35" s="10157"/>
      <c r="Q35" s="10157"/>
      <c r="R35" s="10157"/>
      <c r="S35" s="10157"/>
      <c r="T35" s="10157"/>
      <c r="U35" s="10157"/>
      <c r="V35" s="10157"/>
      <c r="W35" s="10157"/>
      <c r="X35" s="10157"/>
      <c r="Y35" s="10157"/>
      <c r="Z35" s="10157"/>
      <c r="AA35" s="10157"/>
      <c r="AB35" s="10157"/>
      <c r="AC35" s="10157"/>
      <c r="AD35" s="10157"/>
      <c r="AE35" s="10157"/>
      <c r="AF35" s="10157"/>
      <c r="AG35" s="10157"/>
      <c r="AH35" s="10157"/>
      <c r="AI35" s="10157"/>
      <c r="AJ35" s="10157"/>
      <c r="AK35" s="10157"/>
      <c r="AL35" s="10157"/>
      <c r="AM35" s="10157"/>
      <c r="AN35" s="10157"/>
      <c r="AO35" s="10157"/>
      <c r="AP35" s="10157"/>
      <c r="AQ35" s="10157"/>
      <c r="AR35" s="10157"/>
      <c r="AS35" s="10157"/>
      <c r="AT35" s="10157"/>
      <c r="AU35" s="10157"/>
      <c r="AV35" s="10157"/>
      <c r="AW35" s="10157"/>
      <c r="AX35" s="10157"/>
      <c r="AY35" s="10157"/>
      <c r="AZ35" s="10157"/>
      <c r="BA35" s="10157"/>
      <c r="BB35" s="10157"/>
      <c r="BC35" s="10157"/>
      <c r="BD35" s="10157"/>
      <c r="BE35" s="10157"/>
      <c r="BF35" s="10157"/>
      <c r="BG35" s="10157"/>
      <c r="BH35" s="10157"/>
      <c r="BI35" s="10157"/>
      <c r="BJ35" s="10157"/>
      <c r="BK35" s="516" t="s">
        <v>953</v>
      </c>
      <c r="BL35" s="770"/>
      <c r="BM35" s="1863"/>
      <c r="BN35" s="1863"/>
      <c r="BS35" s="1863"/>
      <c r="BV35" s="771"/>
      <c r="CB35" s="1859"/>
      <c r="CC35" s="1859"/>
      <c r="CD35" s="1859"/>
      <c r="CE35" s="1859"/>
      <c r="CF35" s="1859"/>
      <c r="CG35" s="1387">
        <v>34</v>
      </c>
    </row>
    <row s="12330" customFormat="1" customHeight="1" ht="35.699999999999996">
      <c r="A36" s="1214"/>
      <c r="C36" s="1863"/>
      <c r="D36" s="1865"/>
      <c r="E36" s="1891" t="s">
        <v>91</v>
      </c>
      <c r="F36" s="1888" t="s">
        <v>954</v>
      </c>
      <c r="G36" s="1881" t="s">
        <v>921</v>
      </c>
      <c r="H36" s="772"/>
      <c r="I36" s="772"/>
      <c r="J36" s="4093"/>
      <c r="K36" s="4093"/>
      <c r="L36" s="4093"/>
      <c r="M36" s="4093"/>
      <c r="N36" s="4093"/>
      <c r="O36" s="4093"/>
      <c r="P36" s="9699"/>
      <c r="Q36" s="9699"/>
      <c r="R36" s="9699"/>
      <c r="S36" s="9699"/>
      <c r="T36" s="9699"/>
      <c r="U36" s="9699"/>
      <c r="V36" s="9699"/>
      <c r="W36" s="9699"/>
      <c r="X36" s="9699"/>
      <c r="Y36" s="9699"/>
      <c r="Z36" s="9699"/>
      <c r="AA36" s="9699"/>
      <c r="AB36" s="9699"/>
      <c r="AC36" s="9699"/>
      <c r="AD36" s="9699"/>
      <c r="AE36" s="9699"/>
      <c r="AF36" s="9699"/>
      <c r="AG36" s="9699"/>
      <c r="AH36" s="9699"/>
      <c r="AI36" s="9699"/>
      <c r="AJ36" s="9699"/>
      <c r="AK36" s="9699"/>
      <c r="AL36" s="9699"/>
      <c r="AM36" s="9699"/>
      <c r="AN36" s="9699"/>
      <c r="AO36" s="9699"/>
      <c r="AP36" s="9699"/>
      <c r="AQ36" s="9699"/>
      <c r="AR36" s="9699"/>
      <c r="AS36" s="9699"/>
      <c r="AT36" s="9699"/>
      <c r="AU36" s="9699"/>
      <c r="AV36" s="9699"/>
      <c r="AW36" s="9699"/>
      <c r="AX36" s="9699"/>
      <c r="AY36" s="9699"/>
      <c r="AZ36" s="9699"/>
      <c r="BA36" s="9699"/>
      <c r="BB36" s="9699"/>
      <c r="BC36" s="9699"/>
      <c r="BD36" s="9699"/>
      <c r="BE36" s="9699"/>
      <c r="BF36" s="9699"/>
      <c r="BG36" s="9699"/>
      <c r="BH36" s="9699"/>
      <c r="BI36" s="9699"/>
      <c r="BJ36" s="9699"/>
      <c r="BK36" s="516" t="s">
        <v>922</v>
      </c>
      <c r="BL36" s="770"/>
      <c r="BM36" s="1863"/>
      <c r="BN36" s="1863"/>
      <c r="BS36" s="1863"/>
      <c r="BV36" s="771"/>
      <c r="CB36" s="1859"/>
      <c r="CC36" s="1859"/>
      <c r="CD36" s="1859"/>
      <c r="CE36" s="1859"/>
      <c r="CF36" s="1859"/>
      <c r="CG36" s="1387">
        <v>34</v>
      </c>
    </row>
    <row s="12330" customFormat="1" customHeight="1" ht="24">
      <c r="A37" s="1214"/>
      <c r="C37" s="1863"/>
      <c r="D37" s="1865"/>
      <c r="E37" s="1891" t="s">
        <v>92</v>
      </c>
      <c r="F37" s="1888" t="s">
        <v>955</v>
      </c>
      <c r="G37" s="1881" t="s">
        <v>924</v>
      </c>
      <c r="H37" s="772"/>
      <c r="I37" s="772"/>
      <c r="J37" s="4093"/>
      <c r="K37" s="4093"/>
      <c r="L37" s="4093"/>
      <c r="M37" s="4093"/>
      <c r="N37" s="4093"/>
      <c r="O37" s="4093"/>
      <c r="P37" s="9699"/>
      <c r="Q37" s="9699"/>
      <c r="R37" s="9699"/>
      <c r="S37" s="9699"/>
      <c r="T37" s="9699"/>
      <c r="U37" s="9699"/>
      <c r="V37" s="9699"/>
      <c r="W37" s="9699"/>
      <c r="X37" s="9699"/>
      <c r="Y37" s="9699"/>
      <c r="Z37" s="9699"/>
      <c r="AA37" s="9699"/>
      <c r="AB37" s="9699"/>
      <c r="AC37" s="9699"/>
      <c r="AD37" s="9699"/>
      <c r="AE37" s="9699"/>
      <c r="AF37" s="9699"/>
      <c r="AG37" s="9699"/>
      <c r="AH37" s="9699"/>
      <c r="AI37" s="9699"/>
      <c r="AJ37" s="9699"/>
      <c r="AK37" s="9699"/>
      <c r="AL37" s="9699"/>
      <c r="AM37" s="9699"/>
      <c r="AN37" s="9699"/>
      <c r="AO37" s="9699"/>
      <c r="AP37" s="9699"/>
      <c r="AQ37" s="9699"/>
      <c r="AR37" s="9699"/>
      <c r="AS37" s="9699"/>
      <c r="AT37" s="9699"/>
      <c r="AU37" s="9699"/>
      <c r="AV37" s="9699"/>
      <c r="AW37" s="9699"/>
      <c r="AX37" s="9699"/>
      <c r="AY37" s="9699"/>
      <c r="AZ37" s="9699"/>
      <c r="BA37" s="9699"/>
      <c r="BB37" s="9699"/>
      <c r="BC37" s="9699"/>
      <c r="BD37" s="9699"/>
      <c r="BE37" s="9699"/>
      <c r="BF37" s="9699"/>
      <c r="BG37" s="9699"/>
      <c r="BH37" s="9699"/>
      <c r="BI37" s="9699"/>
      <c r="BJ37" s="9699"/>
      <c r="BK37" s="516" t="s">
        <v>925</v>
      </c>
      <c r="BL37" s="770"/>
      <c r="BM37" s="1863"/>
      <c r="BN37" s="1863"/>
      <c r="BS37" s="1863"/>
      <c r="BV37" s="771"/>
      <c r="CB37" s="1859"/>
      <c r="CC37" s="1859"/>
      <c r="CD37" s="1859"/>
      <c r="CE37" s="1859"/>
      <c r="CF37" s="1859"/>
      <c r="CG37" s="1387">
        <v>23</v>
      </c>
    </row>
    <row customHeight="1" ht="11.549999999999999">
      <c r="D38" s="1865"/>
      <c r="J38" s="4065"/>
      <c r="K38" s="4065"/>
      <c r="L38" s="4065"/>
      <c r="M38" s="4065"/>
      <c r="N38" s="4065"/>
      <c r="O38" s="4065"/>
      <c r="P38" s="9665"/>
      <c r="Q38" s="9665"/>
      <c r="R38" s="9665"/>
      <c r="S38" s="9665"/>
      <c r="T38" s="9665"/>
      <c r="U38" s="9665"/>
      <c r="V38" s="9665"/>
      <c r="W38" s="9665"/>
      <c r="X38" s="9665"/>
      <c r="Y38" s="9665"/>
      <c r="Z38" s="9665"/>
      <c r="AA38" s="9665"/>
      <c r="AB38" s="9665"/>
      <c r="AC38" s="9665"/>
      <c r="AD38" s="9665"/>
      <c r="AE38" s="9665"/>
      <c r="AF38" s="9665"/>
      <c r="AG38" s="9665"/>
      <c r="AH38" s="9665"/>
      <c r="AI38" s="9665"/>
      <c r="AJ38" s="9665"/>
      <c r="AK38" s="9665"/>
      <c r="AL38" s="9665"/>
      <c r="AM38" s="9665"/>
      <c r="AN38" s="9665"/>
      <c r="AO38" s="9665"/>
      <c r="AP38" s="9665"/>
      <c r="AQ38" s="9665"/>
      <c r="AR38" s="9665"/>
      <c r="AS38" s="9665"/>
      <c r="AT38" s="9665"/>
      <c r="AU38" s="9665"/>
      <c r="AV38" s="9665"/>
      <c r="AW38" s="9665"/>
      <c r="AX38" s="9665"/>
      <c r="AY38" s="9665"/>
      <c r="AZ38" s="9665"/>
      <c r="BA38" s="9665"/>
      <c r="BB38" s="9665"/>
      <c r="BC38" s="9665"/>
      <c r="BD38" s="9665"/>
      <c r="BE38" s="9665"/>
      <c r="BF38" s="9665"/>
      <c r="BG38" s="9665"/>
      <c r="BH38" s="9665"/>
      <c r="BI38" s="9665"/>
      <c r="BJ38" s="9665"/>
      <c r="CG38" s="1858">
        <v>11</v>
      </c>
    </row>
    <row customHeight="1" ht="27.299999999999997">
      <c r="D39" s="1865"/>
      <c r="E39" s="1480" t="s">
        <v>956</v>
      </c>
      <c r="F39" s="2512" t="s">
        <v>957</v>
      </c>
      <c r="G39" s="2512"/>
      <c r="H39" s="596"/>
      <c r="I39" s="596"/>
      <c r="J39" s="4248"/>
      <c r="K39" s="4248"/>
      <c r="L39" s="4248"/>
      <c r="M39" s="4248"/>
      <c r="N39" s="4248"/>
      <c r="O39" s="4248"/>
      <c r="P39" s="10161"/>
      <c r="Q39" s="10161"/>
      <c r="R39" s="10161"/>
      <c r="S39" s="10161"/>
      <c r="T39" s="10161"/>
      <c r="U39" s="10161"/>
      <c r="V39" s="10161"/>
      <c r="W39" s="10161"/>
      <c r="X39" s="10161"/>
      <c r="Y39" s="10161"/>
      <c r="Z39" s="10161"/>
      <c r="AA39" s="10161"/>
      <c r="AB39" s="10161"/>
      <c r="AC39" s="10161"/>
      <c r="AD39" s="10161"/>
      <c r="AE39" s="10161"/>
      <c r="AF39" s="10161"/>
      <c r="AG39" s="10161"/>
      <c r="AH39" s="10161"/>
      <c r="AI39" s="10161"/>
      <c r="AJ39" s="10161"/>
      <c r="AK39" s="10161"/>
      <c r="AL39" s="10161"/>
      <c r="AM39" s="10161"/>
      <c r="AN39" s="10161"/>
      <c r="AO39" s="10161"/>
      <c r="AP39" s="10161"/>
      <c r="AQ39" s="10161"/>
      <c r="AR39" s="10161"/>
      <c r="AS39" s="10161"/>
      <c r="AT39" s="10161"/>
      <c r="AU39" s="10161"/>
      <c r="AV39" s="10161"/>
      <c r="AW39" s="10161"/>
      <c r="AX39" s="10161"/>
      <c r="AY39" s="10161"/>
      <c r="AZ39" s="10161"/>
      <c r="BA39" s="10161"/>
      <c r="BB39" s="10161"/>
      <c r="BC39" s="10161"/>
      <c r="BD39" s="10161"/>
      <c r="BE39" s="10161"/>
      <c r="BF39" s="10161"/>
      <c r="BG39" s="10161"/>
      <c r="BH39" s="10161"/>
      <c r="BI39" s="10161"/>
      <c r="BJ39" s="10161"/>
      <c r="BK39" s="596"/>
      <c r="CG39" s="1858">
        <v>26</v>
      </c>
    </row>
    <row s="12874" customFormat="1" customHeight="1" ht="39.75">
      <c r="A40" s="1214"/>
      <c r="B40" s="1863"/>
      <c r="C40" s="1863"/>
      <c r="D40" s="578"/>
      <c r="F40" s="2512" t="s">
        <v>958</v>
      </c>
      <c r="G40" s="2512"/>
      <c r="H40" s="596"/>
      <c r="I40" s="596"/>
      <c r="J40" s="4248"/>
      <c r="K40" s="4248"/>
      <c r="L40" s="4248"/>
      <c r="M40" s="4248"/>
      <c r="N40" s="4248"/>
      <c r="O40" s="4248"/>
      <c r="P40" s="10161"/>
      <c r="Q40" s="10161"/>
      <c r="R40" s="10161"/>
      <c r="S40" s="10161"/>
      <c r="T40" s="10161"/>
      <c r="U40" s="10161"/>
      <c r="V40" s="10161"/>
      <c r="W40" s="10161"/>
      <c r="X40" s="10161"/>
      <c r="Y40" s="10161"/>
      <c r="Z40" s="10161"/>
      <c r="AA40" s="10161"/>
      <c r="AB40" s="10161"/>
      <c r="AC40" s="10161"/>
      <c r="AD40" s="10161"/>
      <c r="AE40" s="10161"/>
      <c r="AF40" s="10161"/>
      <c r="AG40" s="10161"/>
      <c r="AH40" s="10161"/>
      <c r="AI40" s="10161"/>
      <c r="AJ40" s="10161"/>
      <c r="AK40" s="10161"/>
      <c r="AL40" s="10161"/>
      <c r="AM40" s="10161"/>
      <c r="AN40" s="10161"/>
      <c r="AO40" s="10161"/>
      <c r="AP40" s="10161"/>
      <c r="AQ40" s="10161"/>
      <c r="AR40" s="10161"/>
      <c r="AS40" s="10161"/>
      <c r="AT40" s="10161"/>
      <c r="AU40" s="10161"/>
      <c r="AV40" s="10161"/>
      <c r="AW40" s="10161"/>
      <c r="AX40" s="10161"/>
      <c r="AY40" s="10161"/>
      <c r="AZ40" s="10161"/>
      <c r="BA40" s="10161"/>
      <c r="BB40" s="10161"/>
      <c r="BC40" s="10161"/>
      <c r="BD40" s="10161"/>
      <c r="BE40" s="10161"/>
      <c r="BF40" s="10161"/>
      <c r="BG40" s="10161"/>
      <c r="BH40" s="10161"/>
      <c r="BI40" s="10161"/>
      <c r="BJ40" s="10161"/>
      <c r="BK40" s="596"/>
      <c r="BL40" s="1387"/>
      <c r="BM40" s="1863"/>
      <c r="BN40" s="1863"/>
      <c r="BO40" s="1387"/>
      <c r="BP40" s="1387"/>
      <c r="BQ40" s="1387"/>
      <c r="BR40" s="1387"/>
      <c r="BS40" s="1863"/>
      <c r="BT40" s="1387"/>
      <c r="BU40" s="1387"/>
      <c r="BV40" s="771"/>
      <c r="BW40" s="1387"/>
      <c r="BX40" s="1387"/>
      <c r="BY40" s="1387"/>
      <c r="BZ40" s="1387"/>
      <c r="CA40" s="1387"/>
      <c r="CB40" s="1859"/>
      <c r="CC40" s="793"/>
      <c r="CD40" s="793"/>
      <c r="CE40" s="793"/>
      <c r="CF40" s="793"/>
      <c r="CG40" s="1868">
        <v>38</v>
      </c>
    </row>
    <row s="12874" customFormat="1" customHeight="1" ht="11.549999999999999">
      <c r="A41" s="1214"/>
      <c r="B41" s="1863"/>
      <c r="C41" s="1863"/>
      <c r="D41" s="578"/>
      <c r="J41" s="4250"/>
      <c r="K41" s="4250"/>
      <c r="L41" s="4250"/>
      <c r="M41" s="4250"/>
      <c r="N41" s="4250"/>
      <c r="O41" s="4250"/>
      <c r="P41" s="10164"/>
      <c r="Q41" s="10164"/>
      <c r="R41" s="10164"/>
      <c r="S41" s="10164"/>
      <c r="T41" s="10164"/>
      <c r="U41" s="10164"/>
      <c r="V41" s="10164"/>
      <c r="W41" s="10164"/>
      <c r="X41" s="10164"/>
      <c r="Y41" s="10164"/>
      <c r="Z41" s="10164"/>
      <c r="AA41" s="10164"/>
      <c r="AB41" s="10164"/>
      <c r="AC41" s="10164"/>
      <c r="AD41" s="10164"/>
      <c r="AE41" s="10164"/>
      <c r="AF41" s="10164"/>
      <c r="AG41" s="10164"/>
      <c r="AH41" s="10164"/>
      <c r="AI41" s="10164"/>
      <c r="AJ41" s="10164"/>
      <c r="AK41" s="10164"/>
      <c r="AL41" s="10164"/>
      <c r="AM41" s="10164"/>
      <c r="AN41" s="10164"/>
      <c r="AO41" s="10164"/>
      <c r="AP41" s="10164"/>
      <c r="AQ41" s="10164"/>
      <c r="AR41" s="10164"/>
      <c r="AS41" s="10164"/>
      <c r="AT41" s="10164"/>
      <c r="AU41" s="10164"/>
      <c r="AV41" s="10164"/>
      <c r="AW41" s="10164"/>
      <c r="AX41" s="10164"/>
      <c r="AY41" s="10164"/>
      <c r="AZ41" s="10164"/>
      <c r="BA41" s="10164"/>
      <c r="BB41" s="10164"/>
      <c r="BC41" s="10164"/>
      <c r="BD41" s="10164"/>
      <c r="BE41" s="10164"/>
      <c r="BF41" s="10164"/>
      <c r="BG41" s="10164"/>
      <c r="BH41" s="10164"/>
      <c r="BI41" s="10164"/>
      <c r="BJ41" s="10164"/>
      <c r="BL41" s="1387"/>
      <c r="BM41" s="1863"/>
      <c r="BN41" s="1863"/>
      <c r="BO41" s="1387"/>
      <c r="BP41" s="1387"/>
      <c r="BQ41" s="1387"/>
      <c r="BR41" s="1387"/>
      <c r="BS41" s="1863"/>
      <c r="BT41" s="1387"/>
      <c r="BU41" s="1387"/>
      <c r="BV41" s="771"/>
      <c r="BW41" s="1387"/>
      <c r="BX41" s="1387"/>
      <c r="BY41" s="1387"/>
      <c r="BZ41" s="1387"/>
      <c r="CA41" s="1387"/>
      <c r="CB41" s="1859"/>
      <c r="CC41" s="793"/>
      <c r="CD41" s="793"/>
      <c r="CE41" s="793"/>
      <c r="CF41" s="793"/>
      <c r="CG41" s="1868">
        <v>11</v>
      </c>
    </row>
    <row s="12874" customFormat="1" customHeight="1" ht="11.549999999999999">
      <c r="A42" s="1214"/>
      <c r="B42" s="1863"/>
      <c r="C42" s="1863"/>
      <c r="D42" s="578"/>
      <c r="J42" s="4250"/>
      <c r="K42" s="4250"/>
      <c r="L42" s="4250"/>
      <c r="M42" s="4250"/>
      <c r="N42" s="4250"/>
      <c r="O42" s="4250"/>
      <c r="P42" s="10164"/>
      <c r="Q42" s="10164"/>
      <c r="R42" s="10164"/>
      <c r="S42" s="10164"/>
      <c r="T42" s="10164"/>
      <c r="U42" s="10164"/>
      <c r="V42" s="10164"/>
      <c r="W42" s="10164"/>
      <c r="X42" s="10164"/>
      <c r="Y42" s="10164"/>
      <c r="Z42" s="10164"/>
      <c r="AA42" s="10164"/>
      <c r="AB42" s="10164"/>
      <c r="AC42" s="10164"/>
      <c r="AD42" s="10164"/>
      <c r="AE42" s="10164"/>
      <c r="AF42" s="10164"/>
      <c r="AG42" s="10164"/>
      <c r="AH42" s="10164"/>
      <c r="AI42" s="10164"/>
      <c r="AJ42" s="10164"/>
      <c r="AK42" s="10164"/>
      <c r="AL42" s="10164"/>
      <c r="AM42" s="10164"/>
      <c r="AN42" s="10164"/>
      <c r="AO42" s="10164"/>
      <c r="AP42" s="10164"/>
      <c r="AQ42" s="10164"/>
      <c r="AR42" s="10164"/>
      <c r="AS42" s="10164"/>
      <c r="AT42" s="10164"/>
      <c r="AU42" s="10164"/>
      <c r="AV42" s="10164"/>
      <c r="AW42" s="10164"/>
      <c r="AX42" s="10164"/>
      <c r="AY42" s="10164"/>
      <c r="AZ42" s="10164"/>
      <c r="BA42" s="10164"/>
      <c r="BB42" s="10164"/>
      <c r="BC42" s="10164"/>
      <c r="BD42" s="10164"/>
      <c r="BE42" s="10164"/>
      <c r="BF42" s="10164"/>
      <c r="BG42" s="10164"/>
      <c r="BH42" s="10164"/>
      <c r="BI42" s="10164"/>
      <c r="BJ42" s="10164"/>
      <c r="BL42" s="1387"/>
      <c r="BM42" s="1863"/>
      <c r="BN42" s="1863"/>
      <c r="BO42" s="1387"/>
      <c r="BP42" s="1387"/>
      <c r="BQ42" s="1387"/>
      <c r="BR42" s="1387"/>
      <c r="BS42" s="1863"/>
      <c r="BT42" s="1387"/>
      <c r="BU42" s="1387"/>
      <c r="BV42" s="771"/>
      <c r="BW42" s="1387"/>
      <c r="BX42" s="1387"/>
      <c r="BY42" s="1387"/>
      <c r="BZ42" s="1387"/>
      <c r="CA42" s="1387"/>
      <c r="CB42" s="1859"/>
      <c r="CC42" s="793"/>
      <c r="CD42" s="793"/>
      <c r="CE42" s="793"/>
      <c r="CF42" s="793"/>
      <c r="CG42" s="1868">
        <v>11</v>
      </c>
    </row>
    <row s="12874" customFormat="1" customHeight="1" ht="11.549999999999999">
      <c r="A43" s="1214"/>
      <c r="B43" s="1863"/>
      <c r="C43" s="1863"/>
      <c r="D43" s="578"/>
      <c r="H43" s="793"/>
      <c r="I43" s="793"/>
      <c r="J43" s="4251"/>
      <c r="K43" s="4251"/>
      <c r="L43" s="4251"/>
      <c r="M43" s="4251"/>
      <c r="N43" s="4251"/>
      <c r="O43" s="4251"/>
      <c r="P43" s="10166"/>
      <c r="Q43" s="10166"/>
      <c r="R43" s="10166"/>
      <c r="S43" s="10166"/>
      <c r="T43" s="10166"/>
      <c r="U43" s="10166"/>
      <c r="V43" s="10166"/>
      <c r="W43" s="10166"/>
      <c r="X43" s="10166"/>
      <c r="Y43" s="10166"/>
      <c r="Z43" s="10166"/>
      <c r="AA43" s="10166"/>
      <c r="AB43" s="10166"/>
      <c r="AC43" s="10166"/>
      <c r="AD43" s="10166"/>
      <c r="AE43" s="10166"/>
      <c r="AF43" s="10166"/>
      <c r="AG43" s="10166"/>
      <c r="AH43" s="10166"/>
      <c r="AI43" s="10166"/>
      <c r="AJ43" s="10166"/>
      <c r="AK43" s="10166"/>
      <c r="AL43" s="10166"/>
      <c r="AM43" s="10166"/>
      <c r="AN43" s="10166"/>
      <c r="AO43" s="10166"/>
      <c r="AP43" s="10166"/>
      <c r="AQ43" s="10166"/>
      <c r="AR43" s="10166"/>
      <c r="AS43" s="10166"/>
      <c r="AT43" s="10166"/>
      <c r="AU43" s="10166"/>
      <c r="AV43" s="10166"/>
      <c r="AW43" s="10166"/>
      <c r="AX43" s="10166"/>
      <c r="AY43" s="10166"/>
      <c r="AZ43" s="10166"/>
      <c r="BA43" s="10166"/>
      <c r="BB43" s="10166"/>
      <c r="BC43" s="10166"/>
      <c r="BD43" s="10166"/>
      <c r="BE43" s="10166"/>
      <c r="BF43" s="10166"/>
      <c r="BG43" s="10166"/>
      <c r="BH43" s="10166"/>
      <c r="BI43" s="10166"/>
      <c r="BJ43" s="10166"/>
      <c r="BL43" s="1387"/>
      <c r="BM43" s="1863"/>
      <c r="BN43" s="1863"/>
      <c r="BO43" s="1387"/>
      <c r="BP43" s="1387"/>
      <c r="BQ43" s="1387"/>
      <c r="BR43" s="1387"/>
      <c r="BS43" s="1863"/>
      <c r="BT43" s="1387"/>
      <c r="BU43" s="1387"/>
      <c r="BV43" s="771"/>
      <c r="BW43" s="1387"/>
      <c r="BX43" s="1387"/>
      <c r="BY43" s="1387"/>
      <c r="BZ43" s="1387"/>
      <c r="CA43" s="1387"/>
      <c r="CB43" s="1859"/>
      <c r="CC43" s="793"/>
      <c r="CD43" s="793"/>
      <c r="CE43" s="793"/>
      <c r="CF43" s="793"/>
      <c r="CG43" s="1868">
        <v>11</v>
      </c>
    </row>
    <row s="12874" customFormat="1" customHeight="1" ht="11.549999999999999">
      <c r="A44" s="1214"/>
      <c r="B44" s="1863"/>
      <c r="C44" s="1863"/>
      <c r="D44" s="578"/>
      <c r="J44" s="4250"/>
      <c r="K44" s="4250"/>
      <c r="L44" s="4250"/>
      <c r="M44" s="4250"/>
      <c r="N44" s="4250"/>
      <c r="O44" s="4250"/>
      <c r="P44" s="10164"/>
      <c r="Q44" s="10164"/>
      <c r="R44" s="10164"/>
      <c r="S44" s="10164"/>
      <c r="T44" s="10164"/>
      <c r="U44" s="10164"/>
      <c r="V44" s="10164"/>
      <c r="W44" s="10164"/>
      <c r="X44" s="10164"/>
      <c r="Y44" s="10164"/>
      <c r="Z44" s="10164"/>
      <c r="AA44" s="10164"/>
      <c r="AB44" s="10164"/>
      <c r="AC44" s="10164"/>
      <c r="AD44" s="10164"/>
      <c r="AE44" s="10164"/>
      <c r="AF44" s="10164"/>
      <c r="AG44" s="10164"/>
      <c r="AH44" s="10164"/>
      <c r="AI44" s="10164"/>
      <c r="AJ44" s="10164"/>
      <c r="AK44" s="10164"/>
      <c r="AL44" s="10164"/>
      <c r="AM44" s="10164"/>
      <c r="AN44" s="10164"/>
      <c r="AO44" s="10164"/>
      <c r="AP44" s="10164"/>
      <c r="AQ44" s="10164"/>
      <c r="AR44" s="10164"/>
      <c r="AS44" s="10164"/>
      <c r="AT44" s="10164"/>
      <c r="AU44" s="10164"/>
      <c r="AV44" s="10164"/>
      <c r="AW44" s="10164"/>
      <c r="AX44" s="10164"/>
      <c r="AY44" s="10164"/>
      <c r="AZ44" s="10164"/>
      <c r="BA44" s="10164"/>
      <c r="BB44" s="10164"/>
      <c r="BC44" s="10164"/>
      <c r="BD44" s="10164"/>
      <c r="BE44" s="10164"/>
      <c r="BF44" s="10164"/>
      <c r="BG44" s="10164"/>
      <c r="BH44" s="10164"/>
      <c r="BI44" s="10164"/>
      <c r="BJ44" s="10164"/>
      <c r="BL44" s="1387"/>
      <c r="BM44" s="1863"/>
      <c r="BN44" s="1863"/>
      <c r="BO44" s="1387"/>
      <c r="BP44" s="1387"/>
      <c r="BQ44" s="1387"/>
      <c r="BR44" s="1387"/>
      <c r="BS44" s="1863"/>
      <c r="BT44" s="1387"/>
      <c r="BU44" s="1387"/>
      <c r="BV44" s="771"/>
      <c r="BW44" s="1387"/>
      <c r="BX44" s="1387"/>
      <c r="BY44" s="1387"/>
      <c r="BZ44" s="1387"/>
      <c r="CA44" s="1387"/>
      <c r="CB44" s="1859"/>
      <c r="CC44" s="793"/>
      <c r="CD44" s="793"/>
      <c r="CE44" s="793"/>
      <c r="CF44" s="793"/>
      <c r="CG44" s="1868">
        <v>11</v>
      </c>
    </row>
    <row s="12874" customFormat="1" customHeight="1" ht="11.549999999999999">
      <c r="A45" s="1214"/>
      <c r="B45" s="1863"/>
      <c r="C45" s="1863"/>
      <c r="D45" s="578"/>
      <c r="J45" s="4250"/>
      <c r="K45" s="4250"/>
      <c r="L45" s="4250"/>
      <c r="M45" s="4250"/>
      <c r="N45" s="4250"/>
      <c r="O45" s="4250"/>
      <c r="P45" s="10164"/>
      <c r="Q45" s="10164"/>
      <c r="R45" s="10164"/>
      <c r="S45" s="10164"/>
      <c r="T45" s="10164"/>
      <c r="U45" s="10164"/>
      <c r="V45" s="10164"/>
      <c r="W45" s="10164"/>
      <c r="X45" s="10164"/>
      <c r="Y45" s="10164"/>
      <c r="Z45" s="10164"/>
      <c r="AA45" s="10164"/>
      <c r="AB45" s="10164"/>
      <c r="AC45" s="10164"/>
      <c r="AD45" s="10164"/>
      <c r="AE45" s="10164"/>
      <c r="AF45" s="10164"/>
      <c r="AG45" s="10164"/>
      <c r="AH45" s="10164"/>
      <c r="AI45" s="10164"/>
      <c r="AJ45" s="10164"/>
      <c r="AK45" s="10164"/>
      <c r="AL45" s="10164"/>
      <c r="AM45" s="10164"/>
      <c r="AN45" s="10164"/>
      <c r="AO45" s="10164"/>
      <c r="AP45" s="10164"/>
      <c r="AQ45" s="10164"/>
      <c r="AR45" s="10164"/>
      <c r="AS45" s="10164"/>
      <c r="AT45" s="10164"/>
      <c r="AU45" s="10164"/>
      <c r="AV45" s="10164"/>
      <c r="AW45" s="10164"/>
      <c r="AX45" s="10164"/>
      <c r="AY45" s="10164"/>
      <c r="AZ45" s="10164"/>
      <c r="BA45" s="10164"/>
      <c r="BB45" s="10164"/>
      <c r="BC45" s="10164"/>
      <c r="BD45" s="10164"/>
      <c r="BE45" s="10164"/>
      <c r="BF45" s="10164"/>
      <c r="BG45" s="10164"/>
      <c r="BH45" s="10164"/>
      <c r="BI45" s="10164"/>
      <c r="BJ45" s="10164"/>
      <c r="BL45" s="1387"/>
      <c r="BM45" s="1863"/>
      <c r="BN45" s="1863"/>
      <c r="BO45" s="1387"/>
      <c r="BP45" s="1387"/>
      <c r="BQ45" s="1387"/>
      <c r="BR45" s="1387"/>
      <c r="BS45" s="1863"/>
      <c r="BT45" s="1387"/>
      <c r="BU45" s="1387"/>
      <c r="BV45" s="771"/>
      <c r="BW45" s="1387"/>
      <c r="BX45" s="1387"/>
      <c r="BY45" s="1387"/>
      <c r="BZ45" s="1387"/>
      <c r="CA45" s="1387"/>
      <c r="CB45" s="1859"/>
      <c r="CC45" s="793"/>
      <c r="CD45" s="793"/>
      <c r="CE45" s="793"/>
      <c r="CF45" s="793"/>
      <c r="CG45" s="1868">
        <v>11</v>
      </c>
    </row>
    <row s="12874" customFormat="1" customHeight="1" ht="11.549999999999999">
      <c r="A46" s="1214"/>
      <c r="B46" s="1863"/>
      <c r="C46" s="1863"/>
      <c r="D46" s="578"/>
      <c r="J46" s="4250"/>
      <c r="K46" s="4250"/>
      <c r="L46" s="4250"/>
      <c r="M46" s="4250"/>
      <c r="N46" s="4250"/>
      <c r="O46" s="4250"/>
      <c r="P46" s="10164"/>
      <c r="Q46" s="10164"/>
      <c r="R46" s="10164"/>
      <c r="S46" s="10164"/>
      <c r="T46" s="10164"/>
      <c r="U46" s="10164"/>
      <c r="V46" s="10164"/>
      <c r="W46" s="10164"/>
      <c r="X46" s="10164"/>
      <c r="Y46" s="10164"/>
      <c r="Z46" s="10164"/>
      <c r="AA46" s="10164"/>
      <c r="AB46" s="10164"/>
      <c r="AC46" s="10164"/>
      <c r="AD46" s="10164"/>
      <c r="AE46" s="10164"/>
      <c r="AF46" s="10164"/>
      <c r="AG46" s="10164"/>
      <c r="AH46" s="10164"/>
      <c r="AI46" s="10164"/>
      <c r="AJ46" s="10164"/>
      <c r="AK46" s="10164"/>
      <c r="AL46" s="10164"/>
      <c r="AM46" s="10164"/>
      <c r="AN46" s="10164"/>
      <c r="AO46" s="10164"/>
      <c r="AP46" s="10164"/>
      <c r="AQ46" s="10164"/>
      <c r="AR46" s="10164"/>
      <c r="AS46" s="10164"/>
      <c r="AT46" s="10164"/>
      <c r="AU46" s="10164"/>
      <c r="AV46" s="10164"/>
      <c r="AW46" s="10164"/>
      <c r="AX46" s="10164"/>
      <c r="AY46" s="10164"/>
      <c r="AZ46" s="10164"/>
      <c r="BA46" s="10164"/>
      <c r="BB46" s="10164"/>
      <c r="BC46" s="10164"/>
      <c r="BD46" s="10164"/>
      <c r="BE46" s="10164"/>
      <c r="BF46" s="10164"/>
      <c r="BG46" s="10164"/>
      <c r="BH46" s="10164"/>
      <c r="BI46" s="10164"/>
      <c r="BJ46" s="10164"/>
      <c r="BL46" s="1387"/>
      <c r="BM46" s="1863"/>
      <c r="BN46" s="1863"/>
      <c r="BO46" s="1387"/>
      <c r="BP46" s="1387"/>
      <c r="BQ46" s="1387"/>
      <c r="BR46" s="1387"/>
      <c r="BS46" s="1863"/>
      <c r="BT46" s="1387"/>
      <c r="BU46" s="1387"/>
      <c r="BV46" s="771"/>
      <c r="BW46" s="1387"/>
      <c r="BX46" s="1387"/>
      <c r="BY46" s="1387"/>
      <c r="BZ46" s="1387"/>
      <c r="CA46" s="1387"/>
      <c r="CB46" s="1859"/>
      <c r="CC46" s="793"/>
      <c r="CD46" s="793"/>
      <c r="CE46" s="793"/>
      <c r="CF46" s="793"/>
      <c r="CG46" s="1868">
        <v>11</v>
      </c>
    </row>
    <row s="12874" customFormat="1" customHeight="1" ht="11.549999999999999">
      <c r="A47" s="1214"/>
      <c r="B47" s="1863"/>
      <c r="C47" s="1863"/>
      <c r="D47" s="578"/>
      <c r="J47" s="4250"/>
      <c r="K47" s="4250"/>
      <c r="L47" s="4250"/>
      <c r="M47" s="4250"/>
      <c r="N47" s="4250"/>
      <c r="O47" s="4250"/>
      <c r="P47" s="10164"/>
      <c r="Q47" s="10164"/>
      <c r="R47" s="10164"/>
      <c r="S47" s="10164"/>
      <c r="T47" s="10164"/>
      <c r="U47" s="10164"/>
      <c r="V47" s="10164"/>
      <c r="W47" s="10164"/>
      <c r="X47" s="10164"/>
      <c r="Y47" s="10164"/>
      <c r="Z47" s="10164"/>
      <c r="AA47" s="10164"/>
      <c r="AB47" s="10164"/>
      <c r="AC47" s="10164"/>
      <c r="AD47" s="10164"/>
      <c r="AE47" s="10164"/>
      <c r="AF47" s="10164"/>
      <c r="AG47" s="10164"/>
      <c r="AH47" s="10164"/>
      <c r="AI47" s="10164"/>
      <c r="AJ47" s="10164"/>
      <c r="AK47" s="10164"/>
      <c r="AL47" s="10164"/>
      <c r="AM47" s="10164"/>
      <c r="AN47" s="10164"/>
      <c r="AO47" s="10164"/>
      <c r="AP47" s="10164"/>
      <c r="AQ47" s="10164"/>
      <c r="AR47" s="10164"/>
      <c r="AS47" s="10164"/>
      <c r="AT47" s="10164"/>
      <c r="AU47" s="10164"/>
      <c r="AV47" s="10164"/>
      <c r="AW47" s="10164"/>
      <c r="AX47" s="10164"/>
      <c r="AY47" s="10164"/>
      <c r="AZ47" s="10164"/>
      <c r="BA47" s="10164"/>
      <c r="BB47" s="10164"/>
      <c r="BC47" s="10164"/>
      <c r="BD47" s="10164"/>
      <c r="BE47" s="10164"/>
      <c r="BF47" s="10164"/>
      <c r="BG47" s="10164"/>
      <c r="BH47" s="10164"/>
      <c r="BI47" s="10164"/>
      <c r="BJ47" s="10164"/>
      <c r="BL47" s="1387"/>
      <c r="BM47" s="1863"/>
      <c r="BN47" s="1863"/>
      <c r="BO47" s="1387"/>
      <c r="BP47" s="1387"/>
      <c r="BQ47" s="1387"/>
      <c r="BR47" s="1387"/>
      <c r="BS47" s="1863"/>
      <c r="BT47" s="1387"/>
      <c r="BU47" s="1387"/>
      <c r="BV47" s="771"/>
      <c r="BW47" s="1387"/>
      <c r="BX47" s="1387"/>
      <c r="BY47" s="1387"/>
      <c r="BZ47" s="1387"/>
      <c r="CA47" s="1387"/>
      <c r="CB47" s="1859"/>
      <c r="CC47" s="793"/>
      <c r="CD47" s="793"/>
      <c r="CE47" s="793"/>
      <c r="CF47" s="793"/>
      <c r="CG47" s="1868">
        <v>11</v>
      </c>
    </row>
    <row s="12874" customFormat="1" customHeight="1" ht="11.549999999999999">
      <c r="A48" s="1214"/>
      <c r="B48" s="1863"/>
      <c r="C48" s="1863"/>
      <c r="D48" s="578"/>
      <c r="J48" s="4250"/>
      <c r="K48" s="4250"/>
      <c r="L48" s="4250"/>
      <c r="M48" s="4250"/>
      <c r="N48" s="4250"/>
      <c r="O48" s="4250"/>
      <c r="P48" s="10164"/>
      <c r="Q48" s="10164"/>
      <c r="R48" s="10164"/>
      <c r="S48" s="10164"/>
      <c r="T48" s="10164"/>
      <c r="U48" s="10164"/>
      <c r="V48" s="10164"/>
      <c r="W48" s="10164"/>
      <c r="X48" s="10164"/>
      <c r="Y48" s="10164"/>
      <c r="Z48" s="10164"/>
      <c r="AA48" s="10164"/>
      <c r="AB48" s="10164"/>
      <c r="AC48" s="10164"/>
      <c r="AD48" s="10164"/>
      <c r="AE48" s="10164"/>
      <c r="AF48" s="10164"/>
      <c r="AG48" s="10164"/>
      <c r="AH48" s="10164"/>
      <c r="AI48" s="10164"/>
      <c r="AJ48" s="10164"/>
      <c r="AK48" s="10164"/>
      <c r="AL48" s="10164"/>
      <c r="AM48" s="10164"/>
      <c r="AN48" s="10164"/>
      <c r="AO48" s="10164"/>
      <c r="AP48" s="10164"/>
      <c r="AQ48" s="10164"/>
      <c r="AR48" s="10164"/>
      <c r="AS48" s="10164"/>
      <c r="AT48" s="10164"/>
      <c r="AU48" s="10164"/>
      <c r="AV48" s="10164"/>
      <c r="AW48" s="10164"/>
      <c r="AX48" s="10164"/>
      <c r="AY48" s="10164"/>
      <c r="AZ48" s="10164"/>
      <c r="BA48" s="10164"/>
      <c r="BB48" s="10164"/>
      <c r="BC48" s="10164"/>
      <c r="BD48" s="10164"/>
      <c r="BE48" s="10164"/>
      <c r="BF48" s="10164"/>
      <c r="BG48" s="10164"/>
      <c r="BH48" s="10164"/>
      <c r="BI48" s="10164"/>
      <c r="BJ48" s="10164"/>
      <c r="BL48" s="1387"/>
      <c r="BM48" s="1863"/>
      <c r="BN48" s="1863"/>
      <c r="BO48" s="1387"/>
      <c r="BP48" s="1387"/>
      <c r="BQ48" s="1387"/>
      <c r="BR48" s="1387"/>
      <c r="BS48" s="1863"/>
      <c r="BT48" s="1387"/>
      <c r="BU48" s="1387"/>
      <c r="BV48" s="771"/>
      <c r="BW48" s="1387"/>
      <c r="BX48" s="1387"/>
      <c r="BY48" s="1387"/>
      <c r="BZ48" s="1387"/>
      <c r="CA48" s="1387"/>
      <c r="CB48" s="1859"/>
      <c r="CC48" s="793"/>
      <c r="CD48" s="793"/>
      <c r="CE48" s="793"/>
      <c r="CF48" s="793"/>
      <c r="CG48" s="1868">
        <v>11</v>
      </c>
    </row>
    <row s="12874" customFormat="1" customHeight="1" ht="11.549999999999999">
      <c r="A49" s="1214"/>
      <c r="B49" s="1863"/>
      <c r="C49" s="1863"/>
      <c r="D49" s="578"/>
      <c r="J49" s="4250"/>
      <c r="K49" s="4250"/>
      <c r="L49" s="4250"/>
      <c r="M49" s="4250"/>
      <c r="N49" s="4250"/>
      <c r="O49" s="4250"/>
      <c r="P49" s="10164"/>
      <c r="Q49" s="10164"/>
      <c r="R49" s="10164"/>
      <c r="S49" s="10164"/>
      <c r="T49" s="10164"/>
      <c r="U49" s="10164"/>
      <c r="V49" s="10164"/>
      <c r="W49" s="10164"/>
      <c r="X49" s="10164"/>
      <c r="Y49" s="10164"/>
      <c r="Z49" s="10164"/>
      <c r="AA49" s="10164"/>
      <c r="AB49" s="10164"/>
      <c r="AC49" s="10164"/>
      <c r="AD49" s="10164"/>
      <c r="AE49" s="10164"/>
      <c r="AF49" s="10164"/>
      <c r="AG49" s="10164"/>
      <c r="AH49" s="10164"/>
      <c r="AI49" s="10164"/>
      <c r="AJ49" s="10164"/>
      <c r="AK49" s="10164"/>
      <c r="AL49" s="10164"/>
      <c r="AM49" s="10164"/>
      <c r="AN49" s="10164"/>
      <c r="AO49" s="10164"/>
      <c r="AP49" s="10164"/>
      <c r="AQ49" s="10164"/>
      <c r="AR49" s="10164"/>
      <c r="AS49" s="10164"/>
      <c r="AT49" s="10164"/>
      <c r="AU49" s="10164"/>
      <c r="AV49" s="10164"/>
      <c r="AW49" s="10164"/>
      <c r="AX49" s="10164"/>
      <c r="AY49" s="10164"/>
      <c r="AZ49" s="10164"/>
      <c r="BA49" s="10164"/>
      <c r="BB49" s="10164"/>
      <c r="BC49" s="10164"/>
      <c r="BD49" s="10164"/>
      <c r="BE49" s="10164"/>
      <c r="BF49" s="10164"/>
      <c r="BG49" s="10164"/>
      <c r="BH49" s="10164"/>
      <c r="BI49" s="10164"/>
      <c r="BJ49" s="10164"/>
      <c r="BL49" s="1387"/>
      <c r="BM49" s="1863"/>
      <c r="BN49" s="1863"/>
      <c r="BO49" s="1387"/>
      <c r="BP49" s="1387"/>
      <c r="BQ49" s="1387"/>
      <c r="BR49" s="1387"/>
      <c r="BS49" s="1863"/>
      <c r="BT49" s="1387"/>
      <c r="BU49" s="1387"/>
      <c r="BV49" s="771"/>
      <c r="BW49" s="1387"/>
      <c r="BX49" s="1387"/>
      <c r="BY49" s="1387"/>
      <c r="BZ49" s="1387"/>
      <c r="CA49" s="1387"/>
      <c r="CB49" s="1859"/>
      <c r="CC49" s="793"/>
      <c r="CD49" s="793"/>
      <c r="CE49" s="793"/>
      <c r="CF49" s="793"/>
      <c r="CG49" s="1868">
        <v>11</v>
      </c>
    </row>
    <row s="12874" customFormat="1" customHeight="1" ht="11.549999999999999">
      <c r="A50" s="1214"/>
      <c r="B50" s="1863"/>
      <c r="C50" s="1863"/>
      <c r="D50" s="578"/>
      <c r="J50" s="4250"/>
      <c r="K50" s="4250"/>
      <c r="L50" s="4250"/>
      <c r="M50" s="4250"/>
      <c r="N50" s="4250"/>
      <c r="O50" s="4250"/>
      <c r="P50" s="10164"/>
      <c r="Q50" s="10164"/>
      <c r="R50" s="10164"/>
      <c r="S50" s="10164"/>
      <c r="T50" s="10164"/>
      <c r="U50" s="10164"/>
      <c r="V50" s="10164"/>
      <c r="W50" s="10164"/>
      <c r="X50" s="10164"/>
      <c r="Y50" s="10164"/>
      <c r="Z50" s="10164"/>
      <c r="AA50" s="10164"/>
      <c r="AB50" s="10164"/>
      <c r="AC50" s="10164"/>
      <c r="AD50" s="10164"/>
      <c r="AE50" s="10164"/>
      <c r="AF50" s="10164"/>
      <c r="AG50" s="10164"/>
      <c r="AH50" s="10164"/>
      <c r="AI50" s="10164"/>
      <c r="AJ50" s="10164"/>
      <c r="AK50" s="10164"/>
      <c r="AL50" s="10164"/>
      <c r="AM50" s="10164"/>
      <c r="AN50" s="10164"/>
      <c r="AO50" s="10164"/>
      <c r="AP50" s="10164"/>
      <c r="AQ50" s="10164"/>
      <c r="AR50" s="10164"/>
      <c r="AS50" s="10164"/>
      <c r="AT50" s="10164"/>
      <c r="AU50" s="10164"/>
      <c r="AV50" s="10164"/>
      <c r="AW50" s="10164"/>
      <c r="AX50" s="10164"/>
      <c r="AY50" s="10164"/>
      <c r="AZ50" s="10164"/>
      <c r="BA50" s="10164"/>
      <c r="BB50" s="10164"/>
      <c r="BC50" s="10164"/>
      <c r="BD50" s="10164"/>
      <c r="BE50" s="10164"/>
      <c r="BF50" s="10164"/>
      <c r="BG50" s="10164"/>
      <c r="BH50" s="10164"/>
      <c r="BI50" s="10164"/>
      <c r="BJ50" s="10164"/>
      <c r="BL50" s="1387"/>
      <c r="BM50" s="1863"/>
      <c r="BN50" s="1863"/>
      <c r="BO50" s="1387"/>
      <c r="BP50" s="1387"/>
      <c r="BQ50" s="1387"/>
      <c r="BR50" s="1387"/>
      <c r="BS50" s="1863"/>
      <c r="BT50" s="1387"/>
      <c r="BU50" s="1387"/>
      <c r="BV50" s="771"/>
      <c r="BW50" s="1387"/>
      <c r="BX50" s="1387"/>
      <c r="BY50" s="1387"/>
      <c r="BZ50" s="1387"/>
      <c r="CA50" s="1387"/>
      <c r="CB50" s="1859"/>
      <c r="CC50" s="793"/>
      <c r="CD50" s="793"/>
      <c r="CE50" s="793"/>
      <c r="CF50" s="793"/>
      <c r="CG50" s="1868">
        <v>11</v>
      </c>
    </row>
    <row s="12874" customFormat="1" customHeight="1" ht="11.549999999999999">
      <c r="A51" s="1214"/>
      <c r="B51" s="1863"/>
      <c r="C51" s="1863"/>
      <c r="D51" s="578"/>
      <c r="J51" s="4250"/>
      <c r="K51" s="4250"/>
      <c r="L51" s="4250"/>
      <c r="M51" s="4250"/>
      <c r="N51" s="4250"/>
      <c r="O51" s="4250"/>
      <c r="P51" s="10164"/>
      <c r="Q51" s="10164"/>
      <c r="R51" s="10164"/>
      <c r="S51" s="10164"/>
      <c r="T51" s="10164"/>
      <c r="U51" s="10164"/>
      <c r="V51" s="10164"/>
      <c r="W51" s="10164"/>
      <c r="X51" s="10164"/>
      <c r="Y51" s="10164"/>
      <c r="Z51" s="10164"/>
      <c r="AA51" s="10164"/>
      <c r="AB51" s="10164"/>
      <c r="AC51" s="10164"/>
      <c r="AD51" s="10164"/>
      <c r="AE51" s="10164"/>
      <c r="AF51" s="10164"/>
      <c r="AG51" s="10164"/>
      <c r="AH51" s="10164"/>
      <c r="AI51" s="10164"/>
      <c r="AJ51" s="10164"/>
      <c r="AK51" s="10164"/>
      <c r="AL51" s="10164"/>
      <c r="AM51" s="10164"/>
      <c r="AN51" s="10164"/>
      <c r="AO51" s="10164"/>
      <c r="AP51" s="10164"/>
      <c r="AQ51" s="10164"/>
      <c r="AR51" s="10164"/>
      <c r="AS51" s="10164"/>
      <c r="AT51" s="10164"/>
      <c r="AU51" s="10164"/>
      <c r="AV51" s="10164"/>
      <c r="AW51" s="10164"/>
      <c r="AX51" s="10164"/>
      <c r="AY51" s="10164"/>
      <c r="AZ51" s="10164"/>
      <c r="BA51" s="10164"/>
      <c r="BB51" s="10164"/>
      <c r="BC51" s="10164"/>
      <c r="BD51" s="10164"/>
      <c r="BE51" s="10164"/>
      <c r="BF51" s="10164"/>
      <c r="BG51" s="10164"/>
      <c r="BH51" s="10164"/>
      <c r="BI51" s="10164"/>
      <c r="BJ51" s="10164"/>
      <c r="BL51" s="1387"/>
      <c r="BM51" s="1863"/>
      <c r="BN51" s="1863"/>
      <c r="BO51" s="1387"/>
      <c r="BP51" s="1387"/>
      <c r="BQ51" s="1387"/>
      <c r="BR51" s="1387"/>
      <c r="BS51" s="1863"/>
      <c r="BT51" s="1387"/>
      <c r="BU51" s="1387"/>
      <c r="BV51" s="771"/>
      <c r="BW51" s="1387"/>
      <c r="BX51" s="1387"/>
      <c r="BY51" s="1387"/>
      <c r="BZ51" s="1387"/>
      <c r="CA51" s="1387"/>
      <c r="CB51" s="1859"/>
      <c r="CC51" s="793"/>
      <c r="CD51" s="793"/>
      <c r="CE51" s="793"/>
      <c r="CF51" s="793"/>
      <c r="CG51" s="1868">
        <v>11</v>
      </c>
    </row>
    <row s="12874" customFormat="1" customHeight="1" ht="11.549999999999999">
      <c r="A52" s="1214"/>
      <c r="B52" s="1863"/>
      <c r="C52" s="1863"/>
      <c r="D52" s="578"/>
      <c r="J52" s="4250"/>
      <c r="K52" s="4250"/>
      <c r="L52" s="4250"/>
      <c r="M52" s="4250"/>
      <c r="N52" s="4250"/>
      <c r="O52" s="4250"/>
      <c r="P52" s="10164"/>
      <c r="Q52" s="10164"/>
      <c r="R52" s="10164"/>
      <c r="S52" s="10164"/>
      <c r="T52" s="10164"/>
      <c r="U52" s="10164"/>
      <c r="V52" s="10164"/>
      <c r="W52" s="10164"/>
      <c r="X52" s="10164"/>
      <c r="Y52" s="10164"/>
      <c r="Z52" s="10164"/>
      <c r="AA52" s="10164"/>
      <c r="AB52" s="10164"/>
      <c r="AC52" s="10164"/>
      <c r="AD52" s="10164"/>
      <c r="AE52" s="10164"/>
      <c r="AF52" s="10164"/>
      <c r="AG52" s="10164"/>
      <c r="AH52" s="10164"/>
      <c r="AI52" s="10164"/>
      <c r="AJ52" s="10164"/>
      <c r="AK52" s="10164"/>
      <c r="AL52" s="10164"/>
      <c r="AM52" s="10164"/>
      <c r="AN52" s="10164"/>
      <c r="AO52" s="10164"/>
      <c r="AP52" s="10164"/>
      <c r="AQ52" s="10164"/>
      <c r="AR52" s="10164"/>
      <c r="AS52" s="10164"/>
      <c r="AT52" s="10164"/>
      <c r="AU52" s="10164"/>
      <c r="AV52" s="10164"/>
      <c r="AW52" s="10164"/>
      <c r="AX52" s="10164"/>
      <c r="AY52" s="10164"/>
      <c r="AZ52" s="10164"/>
      <c r="BA52" s="10164"/>
      <c r="BB52" s="10164"/>
      <c r="BC52" s="10164"/>
      <c r="BD52" s="10164"/>
      <c r="BE52" s="10164"/>
      <c r="BF52" s="10164"/>
      <c r="BG52" s="10164"/>
      <c r="BH52" s="10164"/>
      <c r="BI52" s="10164"/>
      <c r="BJ52" s="10164"/>
      <c r="BL52" s="1387"/>
      <c r="BM52" s="1863"/>
      <c r="BN52" s="1863"/>
      <c r="BO52" s="1387"/>
      <c r="BP52" s="1387"/>
      <c r="BQ52" s="1387"/>
      <c r="BR52" s="1387"/>
      <c r="BS52" s="1863"/>
      <c r="BT52" s="1387"/>
      <c r="BU52" s="1387"/>
      <c r="BV52" s="771"/>
      <c r="BW52" s="1387"/>
      <c r="BX52" s="1387"/>
      <c r="BY52" s="1387"/>
      <c r="BZ52" s="1387"/>
      <c r="CA52" s="1387"/>
      <c r="CB52" s="1859"/>
      <c r="CC52" s="793"/>
      <c r="CD52" s="793"/>
      <c r="CE52" s="793"/>
      <c r="CF52" s="793"/>
      <c r="CG52" s="1868">
        <v>11</v>
      </c>
    </row>
    <row s="12874" customFormat="1" customHeight="1" ht="11.549999999999999">
      <c r="A53" s="1214"/>
      <c r="B53" s="1863"/>
      <c r="C53" s="1863"/>
      <c r="D53" s="578"/>
      <c r="J53" s="4250"/>
      <c r="K53" s="4250"/>
      <c r="L53" s="4250"/>
      <c r="M53" s="4250"/>
      <c r="N53" s="4250"/>
      <c r="O53" s="4250"/>
      <c r="P53" s="10164"/>
      <c r="Q53" s="10164"/>
      <c r="R53" s="10164"/>
      <c r="S53" s="10164"/>
      <c r="T53" s="10164"/>
      <c r="U53" s="10164"/>
      <c r="V53" s="10164"/>
      <c r="W53" s="10164"/>
      <c r="X53" s="10164"/>
      <c r="Y53" s="10164"/>
      <c r="Z53" s="10164"/>
      <c r="AA53" s="10164"/>
      <c r="AB53" s="10164"/>
      <c r="AC53" s="10164"/>
      <c r="AD53" s="10164"/>
      <c r="AE53" s="10164"/>
      <c r="AF53" s="10164"/>
      <c r="AG53" s="10164"/>
      <c r="AH53" s="10164"/>
      <c r="AI53" s="10164"/>
      <c r="AJ53" s="10164"/>
      <c r="AK53" s="10164"/>
      <c r="AL53" s="10164"/>
      <c r="AM53" s="10164"/>
      <c r="AN53" s="10164"/>
      <c r="AO53" s="10164"/>
      <c r="AP53" s="10164"/>
      <c r="AQ53" s="10164"/>
      <c r="AR53" s="10164"/>
      <c r="AS53" s="10164"/>
      <c r="AT53" s="10164"/>
      <c r="AU53" s="10164"/>
      <c r="AV53" s="10164"/>
      <c r="AW53" s="10164"/>
      <c r="AX53" s="10164"/>
      <c r="AY53" s="10164"/>
      <c r="AZ53" s="10164"/>
      <c r="BA53" s="10164"/>
      <c r="BB53" s="10164"/>
      <c r="BC53" s="10164"/>
      <c r="BD53" s="10164"/>
      <c r="BE53" s="10164"/>
      <c r="BF53" s="10164"/>
      <c r="BG53" s="10164"/>
      <c r="BH53" s="10164"/>
      <c r="BI53" s="10164"/>
      <c r="BJ53" s="10164"/>
      <c r="BL53" s="1387"/>
      <c r="BM53" s="1863"/>
      <c r="BN53" s="1863"/>
      <c r="BO53" s="1387"/>
      <c r="BP53" s="1387"/>
      <c r="BQ53" s="1387"/>
      <c r="BR53" s="1387"/>
      <c r="BS53" s="1863"/>
      <c r="BT53" s="1387"/>
      <c r="BU53" s="1387"/>
      <c r="BV53" s="771"/>
      <c r="BW53" s="1387"/>
      <c r="BX53" s="1387"/>
      <c r="BY53" s="1387"/>
      <c r="BZ53" s="1387"/>
      <c r="CA53" s="1387"/>
      <c r="CB53" s="1859"/>
      <c r="CC53" s="793"/>
      <c r="CD53" s="793"/>
      <c r="CE53" s="793"/>
      <c r="CF53" s="793"/>
      <c r="CG53" s="1868">
        <v>11</v>
      </c>
    </row>
    <row s="12874" customFormat="1" customHeight="1" ht="11.549999999999999">
      <c r="A54" s="1214"/>
      <c r="B54" s="1863"/>
      <c r="C54" s="1863"/>
      <c r="D54" s="578"/>
      <c r="J54" s="4250"/>
      <c r="K54" s="4250"/>
      <c r="L54" s="4250"/>
      <c r="M54" s="4250"/>
      <c r="N54" s="4250"/>
      <c r="O54" s="4250"/>
      <c r="P54" s="10164"/>
      <c r="Q54" s="10164"/>
      <c r="R54" s="10164"/>
      <c r="S54" s="10164"/>
      <c r="T54" s="10164"/>
      <c r="U54" s="10164"/>
      <c r="V54" s="10164"/>
      <c r="W54" s="10164"/>
      <c r="X54" s="10164"/>
      <c r="Y54" s="10164"/>
      <c r="Z54" s="10164"/>
      <c r="AA54" s="10164"/>
      <c r="AB54" s="10164"/>
      <c r="AC54" s="10164"/>
      <c r="AD54" s="10164"/>
      <c r="AE54" s="10164"/>
      <c r="AF54" s="10164"/>
      <c r="AG54" s="10164"/>
      <c r="AH54" s="10164"/>
      <c r="AI54" s="10164"/>
      <c r="AJ54" s="10164"/>
      <c r="AK54" s="10164"/>
      <c r="AL54" s="10164"/>
      <c r="AM54" s="10164"/>
      <c r="AN54" s="10164"/>
      <c r="AO54" s="10164"/>
      <c r="AP54" s="10164"/>
      <c r="AQ54" s="10164"/>
      <c r="AR54" s="10164"/>
      <c r="AS54" s="10164"/>
      <c r="AT54" s="10164"/>
      <c r="AU54" s="10164"/>
      <c r="AV54" s="10164"/>
      <c r="AW54" s="10164"/>
      <c r="AX54" s="10164"/>
      <c r="AY54" s="10164"/>
      <c r="AZ54" s="10164"/>
      <c r="BA54" s="10164"/>
      <c r="BB54" s="10164"/>
      <c r="BC54" s="10164"/>
      <c r="BD54" s="10164"/>
      <c r="BE54" s="10164"/>
      <c r="BF54" s="10164"/>
      <c r="BG54" s="10164"/>
      <c r="BH54" s="10164"/>
      <c r="BI54" s="10164"/>
      <c r="BJ54" s="10164"/>
      <c r="BL54" s="1387"/>
      <c r="BM54" s="1863"/>
      <c r="BN54" s="1863"/>
      <c r="BO54" s="1387"/>
      <c r="BP54" s="1387"/>
      <c r="BQ54" s="1387"/>
      <c r="BR54" s="1387"/>
      <c r="BS54" s="1863"/>
      <c r="BT54" s="1387"/>
      <c r="BU54" s="1387"/>
      <c r="BV54" s="771"/>
      <c r="BW54" s="1387"/>
      <c r="BX54" s="1387"/>
      <c r="BY54" s="1387"/>
      <c r="BZ54" s="1387"/>
      <c r="CA54" s="1387"/>
      <c r="CB54" s="1859"/>
      <c r="CC54" s="793"/>
      <c r="CD54" s="793"/>
      <c r="CE54" s="793"/>
      <c r="CF54" s="793"/>
      <c r="CG54" s="1868">
        <v>11</v>
      </c>
    </row>
    <row s="12874" customFormat="1" customHeight="1" ht="11.549999999999999">
      <c r="A55" s="1214"/>
      <c r="B55" s="1863"/>
      <c r="C55" s="1863"/>
      <c r="D55" s="578"/>
      <c r="J55" s="4250"/>
      <c r="K55" s="4250"/>
      <c r="L55" s="4250"/>
      <c r="M55" s="4250"/>
      <c r="N55" s="4250"/>
      <c r="O55" s="4250"/>
      <c r="P55" s="10164"/>
      <c r="Q55" s="10164"/>
      <c r="R55" s="10164"/>
      <c r="S55" s="10164"/>
      <c r="T55" s="10164"/>
      <c r="U55" s="10164"/>
      <c r="V55" s="10164"/>
      <c r="W55" s="10164"/>
      <c r="X55" s="10164"/>
      <c r="Y55" s="10164"/>
      <c r="Z55" s="10164"/>
      <c r="AA55" s="10164"/>
      <c r="AB55" s="10164"/>
      <c r="AC55" s="10164"/>
      <c r="AD55" s="10164"/>
      <c r="AE55" s="10164"/>
      <c r="AF55" s="10164"/>
      <c r="AG55" s="10164"/>
      <c r="AH55" s="10164"/>
      <c r="AI55" s="10164"/>
      <c r="AJ55" s="10164"/>
      <c r="AK55" s="10164"/>
      <c r="AL55" s="10164"/>
      <c r="AM55" s="10164"/>
      <c r="AN55" s="10164"/>
      <c r="AO55" s="10164"/>
      <c r="AP55" s="10164"/>
      <c r="AQ55" s="10164"/>
      <c r="AR55" s="10164"/>
      <c r="AS55" s="10164"/>
      <c r="AT55" s="10164"/>
      <c r="AU55" s="10164"/>
      <c r="AV55" s="10164"/>
      <c r="AW55" s="10164"/>
      <c r="AX55" s="10164"/>
      <c r="AY55" s="10164"/>
      <c r="AZ55" s="10164"/>
      <c r="BA55" s="10164"/>
      <c r="BB55" s="10164"/>
      <c r="BC55" s="10164"/>
      <c r="BD55" s="10164"/>
      <c r="BE55" s="10164"/>
      <c r="BF55" s="10164"/>
      <c r="BG55" s="10164"/>
      <c r="BH55" s="10164"/>
      <c r="BI55" s="10164"/>
      <c r="BJ55" s="10164"/>
      <c r="BL55" s="1387"/>
      <c r="BM55" s="1863"/>
      <c r="BN55" s="1863"/>
      <c r="BO55" s="1387"/>
      <c r="BP55" s="1387"/>
      <c r="BQ55" s="1387"/>
      <c r="BR55" s="1387"/>
      <c r="BS55" s="1863"/>
      <c r="BT55" s="1387"/>
      <c r="BU55" s="1387"/>
      <c r="BV55" s="771"/>
      <c r="BW55" s="1387"/>
      <c r="BX55" s="1387"/>
      <c r="BY55" s="1387"/>
      <c r="BZ55" s="1387"/>
      <c r="CA55" s="1387"/>
      <c r="CB55" s="1859"/>
      <c r="CC55" s="793"/>
      <c r="CD55" s="793"/>
      <c r="CE55" s="793"/>
      <c r="CF55" s="793"/>
      <c r="CG55" s="1868">
        <v>11</v>
      </c>
    </row>
    <row s="12874" customFormat="1" customHeight="1" ht="11.549999999999999">
      <c r="A56" s="1214"/>
      <c r="B56" s="1863"/>
      <c r="C56" s="1863"/>
      <c r="D56" s="578"/>
      <c r="J56" s="4250"/>
      <c r="K56" s="4250"/>
      <c r="L56" s="4250"/>
      <c r="M56" s="4250"/>
      <c r="N56" s="4250"/>
      <c r="O56" s="4250"/>
      <c r="P56" s="10164"/>
      <c r="Q56" s="10164"/>
      <c r="R56" s="10164"/>
      <c r="S56" s="10164"/>
      <c r="T56" s="10164"/>
      <c r="U56" s="10164"/>
      <c r="V56" s="10164"/>
      <c r="W56" s="10164"/>
      <c r="X56" s="10164"/>
      <c r="Y56" s="10164"/>
      <c r="Z56" s="10164"/>
      <c r="AA56" s="10164"/>
      <c r="AB56" s="10164"/>
      <c r="AC56" s="10164"/>
      <c r="AD56" s="10164"/>
      <c r="AE56" s="10164"/>
      <c r="AF56" s="10164"/>
      <c r="AG56" s="10164"/>
      <c r="AH56" s="10164"/>
      <c r="AI56" s="10164"/>
      <c r="AJ56" s="10164"/>
      <c r="AK56" s="10164"/>
      <c r="AL56" s="10164"/>
      <c r="AM56" s="10164"/>
      <c r="AN56" s="10164"/>
      <c r="AO56" s="10164"/>
      <c r="AP56" s="10164"/>
      <c r="AQ56" s="10164"/>
      <c r="AR56" s="10164"/>
      <c r="AS56" s="10164"/>
      <c r="AT56" s="10164"/>
      <c r="AU56" s="10164"/>
      <c r="AV56" s="10164"/>
      <c r="AW56" s="10164"/>
      <c r="AX56" s="10164"/>
      <c r="AY56" s="10164"/>
      <c r="AZ56" s="10164"/>
      <c r="BA56" s="10164"/>
      <c r="BB56" s="10164"/>
      <c r="BC56" s="10164"/>
      <c r="BD56" s="10164"/>
      <c r="BE56" s="10164"/>
      <c r="BF56" s="10164"/>
      <c r="BG56" s="10164"/>
      <c r="BH56" s="10164"/>
      <c r="BI56" s="10164"/>
      <c r="BJ56" s="10164"/>
      <c r="BL56" s="1387"/>
      <c r="BM56" s="1863"/>
      <c r="BN56" s="1863"/>
      <c r="BO56" s="1387"/>
      <c r="BP56" s="1387"/>
      <c r="BQ56" s="1387"/>
      <c r="BR56" s="1387"/>
      <c r="BS56" s="1863"/>
      <c r="BT56" s="1387"/>
      <c r="BU56" s="1387"/>
      <c r="BV56" s="771"/>
      <c r="BW56" s="1387"/>
      <c r="BX56" s="1387"/>
      <c r="BY56" s="1387"/>
      <c r="BZ56" s="1387"/>
      <c r="CA56" s="1387"/>
      <c r="CB56" s="1859"/>
      <c r="CC56" s="793"/>
      <c r="CD56" s="793"/>
      <c r="CE56" s="793"/>
      <c r="CF56" s="793"/>
      <c r="CG56" s="1868">
        <v>11</v>
      </c>
    </row>
    <row s="12874" customFormat="1" customHeight="1" ht="11.549999999999999">
      <c r="A57" s="1214"/>
      <c r="B57" s="1863"/>
      <c r="C57" s="1863"/>
      <c r="D57" s="578"/>
      <c r="J57" s="4250"/>
      <c r="K57" s="4250"/>
      <c r="L57" s="4250"/>
      <c r="M57" s="4250"/>
      <c r="N57" s="4250"/>
      <c r="O57" s="4250"/>
      <c r="P57" s="10164"/>
      <c r="Q57" s="10164"/>
      <c r="R57" s="10164"/>
      <c r="S57" s="10164"/>
      <c r="T57" s="10164"/>
      <c r="U57" s="10164"/>
      <c r="V57" s="10164"/>
      <c r="W57" s="10164"/>
      <c r="X57" s="10164"/>
      <c r="Y57" s="10164"/>
      <c r="Z57" s="10164"/>
      <c r="AA57" s="10164"/>
      <c r="AB57" s="10164"/>
      <c r="AC57" s="10164"/>
      <c r="AD57" s="10164"/>
      <c r="AE57" s="10164"/>
      <c r="AF57" s="10164"/>
      <c r="AG57" s="10164"/>
      <c r="AH57" s="10164"/>
      <c r="AI57" s="10164"/>
      <c r="AJ57" s="10164"/>
      <c r="AK57" s="10164"/>
      <c r="AL57" s="10164"/>
      <c r="AM57" s="10164"/>
      <c r="AN57" s="10164"/>
      <c r="AO57" s="10164"/>
      <c r="AP57" s="10164"/>
      <c r="AQ57" s="10164"/>
      <c r="AR57" s="10164"/>
      <c r="AS57" s="10164"/>
      <c r="AT57" s="10164"/>
      <c r="AU57" s="10164"/>
      <c r="AV57" s="10164"/>
      <c r="AW57" s="10164"/>
      <c r="AX57" s="10164"/>
      <c r="AY57" s="10164"/>
      <c r="AZ57" s="10164"/>
      <c r="BA57" s="10164"/>
      <c r="BB57" s="10164"/>
      <c r="BC57" s="10164"/>
      <c r="BD57" s="10164"/>
      <c r="BE57" s="10164"/>
      <c r="BF57" s="10164"/>
      <c r="BG57" s="10164"/>
      <c r="BH57" s="10164"/>
      <c r="BI57" s="10164"/>
      <c r="BJ57" s="10164"/>
      <c r="BL57" s="1387"/>
      <c r="BM57" s="1863"/>
      <c r="BN57" s="1863"/>
      <c r="BO57" s="1387"/>
      <c r="BP57" s="1387"/>
      <c r="BQ57" s="1387"/>
      <c r="BR57" s="1387"/>
      <c r="BS57" s="1863"/>
      <c r="BT57" s="1387"/>
      <c r="BU57" s="1387"/>
      <c r="BV57" s="771"/>
      <c r="BW57" s="1387"/>
      <c r="BX57" s="1387"/>
      <c r="BY57" s="1387"/>
      <c r="BZ57" s="1387"/>
      <c r="CA57" s="1387"/>
      <c r="CB57" s="1859"/>
      <c r="CC57" s="793"/>
      <c r="CD57" s="793"/>
      <c r="CE57" s="793"/>
      <c r="CF57" s="793"/>
      <c r="CG57" s="1868">
        <v>11</v>
      </c>
    </row>
    <row s="12874" customFormat="1" customHeight="1" ht="11.549999999999999">
      <c r="A58" s="1214"/>
      <c r="B58" s="1863"/>
      <c r="C58" s="1863"/>
      <c r="D58" s="578"/>
      <c r="J58" s="4250"/>
      <c r="K58" s="4250"/>
      <c r="L58" s="4250"/>
      <c r="M58" s="4250"/>
      <c r="N58" s="4250"/>
      <c r="O58" s="4250"/>
      <c r="P58" s="10164"/>
      <c r="Q58" s="10164"/>
      <c r="R58" s="10164"/>
      <c r="S58" s="10164"/>
      <c r="T58" s="10164"/>
      <c r="U58" s="10164"/>
      <c r="V58" s="10164"/>
      <c r="W58" s="10164"/>
      <c r="X58" s="10164"/>
      <c r="Y58" s="10164"/>
      <c r="Z58" s="10164"/>
      <c r="AA58" s="10164"/>
      <c r="AB58" s="10164"/>
      <c r="AC58" s="10164"/>
      <c r="AD58" s="10164"/>
      <c r="AE58" s="10164"/>
      <c r="AF58" s="10164"/>
      <c r="AG58" s="10164"/>
      <c r="AH58" s="10164"/>
      <c r="AI58" s="10164"/>
      <c r="AJ58" s="10164"/>
      <c r="AK58" s="10164"/>
      <c r="AL58" s="10164"/>
      <c r="AM58" s="10164"/>
      <c r="AN58" s="10164"/>
      <c r="AO58" s="10164"/>
      <c r="AP58" s="10164"/>
      <c r="AQ58" s="10164"/>
      <c r="AR58" s="10164"/>
      <c r="AS58" s="10164"/>
      <c r="AT58" s="10164"/>
      <c r="AU58" s="10164"/>
      <c r="AV58" s="10164"/>
      <c r="AW58" s="10164"/>
      <c r="AX58" s="10164"/>
      <c r="AY58" s="10164"/>
      <c r="AZ58" s="10164"/>
      <c r="BA58" s="10164"/>
      <c r="BB58" s="10164"/>
      <c r="BC58" s="10164"/>
      <c r="BD58" s="10164"/>
      <c r="BE58" s="10164"/>
      <c r="BF58" s="10164"/>
      <c r="BG58" s="10164"/>
      <c r="BH58" s="10164"/>
      <c r="BI58" s="10164"/>
      <c r="BJ58" s="10164"/>
      <c r="BL58" s="1387"/>
      <c r="BM58" s="1863"/>
      <c r="BN58" s="1863"/>
      <c r="BO58" s="1387"/>
      <c r="BP58" s="1387"/>
      <c r="BQ58" s="1387"/>
      <c r="BR58" s="1387"/>
      <c r="BS58" s="1863"/>
      <c r="BT58" s="1387"/>
      <c r="BU58" s="1387"/>
      <c r="BV58" s="771"/>
      <c r="BW58" s="1387"/>
      <c r="BX58" s="1387"/>
      <c r="BY58" s="1387"/>
      <c r="BZ58" s="1387"/>
      <c r="CA58" s="1387"/>
      <c r="CB58" s="1859"/>
      <c r="CC58" s="793"/>
      <c r="CD58" s="793"/>
      <c r="CE58" s="793"/>
      <c r="CF58" s="793"/>
      <c r="CG58" s="1868">
        <v>11</v>
      </c>
    </row>
    <row s="12874" customFormat="1" customHeight="1" ht="11.549999999999999">
      <c r="A59" s="1214"/>
      <c r="B59" s="1863"/>
      <c r="C59" s="1863"/>
      <c r="D59" s="578"/>
      <c r="J59" s="4250"/>
      <c r="K59" s="4250"/>
      <c r="L59" s="4250"/>
      <c r="M59" s="4250"/>
      <c r="N59" s="4250"/>
      <c r="O59" s="4250"/>
      <c r="P59" s="10164"/>
      <c r="Q59" s="10164"/>
      <c r="R59" s="10164"/>
      <c r="S59" s="10164"/>
      <c r="T59" s="10164"/>
      <c r="U59" s="10164"/>
      <c r="V59" s="10164"/>
      <c r="W59" s="10164"/>
      <c r="X59" s="10164"/>
      <c r="Y59" s="10164"/>
      <c r="Z59" s="10164"/>
      <c r="AA59" s="10164"/>
      <c r="AB59" s="10164"/>
      <c r="AC59" s="10164"/>
      <c r="AD59" s="10164"/>
      <c r="AE59" s="10164"/>
      <c r="AF59" s="10164"/>
      <c r="AG59" s="10164"/>
      <c r="AH59" s="10164"/>
      <c r="AI59" s="10164"/>
      <c r="AJ59" s="10164"/>
      <c r="AK59" s="10164"/>
      <c r="AL59" s="10164"/>
      <c r="AM59" s="10164"/>
      <c r="AN59" s="10164"/>
      <c r="AO59" s="10164"/>
      <c r="AP59" s="10164"/>
      <c r="AQ59" s="10164"/>
      <c r="AR59" s="10164"/>
      <c r="AS59" s="10164"/>
      <c r="AT59" s="10164"/>
      <c r="AU59" s="10164"/>
      <c r="AV59" s="10164"/>
      <c r="AW59" s="10164"/>
      <c r="AX59" s="10164"/>
      <c r="AY59" s="10164"/>
      <c r="AZ59" s="10164"/>
      <c r="BA59" s="10164"/>
      <c r="BB59" s="10164"/>
      <c r="BC59" s="10164"/>
      <c r="BD59" s="10164"/>
      <c r="BE59" s="10164"/>
      <c r="BF59" s="10164"/>
      <c r="BG59" s="10164"/>
      <c r="BH59" s="10164"/>
      <c r="BI59" s="10164"/>
      <c r="BJ59" s="10164"/>
      <c r="BL59" s="1387"/>
      <c r="BM59" s="1863"/>
      <c r="BN59" s="1863"/>
      <c r="BO59" s="1387"/>
      <c r="BP59" s="1387"/>
      <c r="BQ59" s="1387"/>
      <c r="BR59" s="1387"/>
      <c r="BS59" s="1863"/>
      <c r="BT59" s="1387"/>
      <c r="BU59" s="1387"/>
      <c r="BV59" s="771"/>
      <c r="BW59" s="1387"/>
      <c r="BX59" s="1387"/>
      <c r="BY59" s="1387"/>
      <c r="BZ59" s="1387"/>
      <c r="CA59" s="1387"/>
      <c r="CB59" s="1859"/>
      <c r="CC59" s="793"/>
      <c r="CD59" s="793"/>
      <c r="CE59" s="793"/>
      <c r="CF59" s="793"/>
      <c r="CG59" s="1868">
        <v>11</v>
      </c>
    </row>
    <row s="12874" customFormat="1" customHeight="1" ht="11.549999999999999">
      <c r="A60" s="1214"/>
      <c r="B60" s="1863"/>
      <c r="C60" s="1863"/>
      <c r="D60" s="578"/>
      <c r="J60" s="4250"/>
      <c r="K60" s="4250"/>
      <c r="L60" s="4250"/>
      <c r="M60" s="4250"/>
      <c r="N60" s="4250"/>
      <c r="O60" s="4250"/>
      <c r="P60" s="10164"/>
      <c r="Q60" s="10164"/>
      <c r="R60" s="10164"/>
      <c r="S60" s="10164"/>
      <c r="T60" s="10164"/>
      <c r="U60" s="10164"/>
      <c r="V60" s="10164"/>
      <c r="W60" s="10164"/>
      <c r="X60" s="10164"/>
      <c r="Y60" s="10164"/>
      <c r="Z60" s="10164"/>
      <c r="AA60" s="10164"/>
      <c r="AB60" s="10164"/>
      <c r="AC60" s="10164"/>
      <c r="AD60" s="10164"/>
      <c r="AE60" s="10164"/>
      <c r="AF60" s="10164"/>
      <c r="AG60" s="10164"/>
      <c r="AH60" s="10164"/>
      <c r="AI60" s="10164"/>
      <c r="AJ60" s="10164"/>
      <c r="AK60" s="10164"/>
      <c r="AL60" s="10164"/>
      <c r="AM60" s="10164"/>
      <c r="AN60" s="10164"/>
      <c r="AO60" s="10164"/>
      <c r="AP60" s="10164"/>
      <c r="AQ60" s="10164"/>
      <c r="AR60" s="10164"/>
      <c r="AS60" s="10164"/>
      <c r="AT60" s="10164"/>
      <c r="AU60" s="10164"/>
      <c r="AV60" s="10164"/>
      <c r="AW60" s="10164"/>
      <c r="AX60" s="10164"/>
      <c r="AY60" s="10164"/>
      <c r="AZ60" s="10164"/>
      <c r="BA60" s="10164"/>
      <c r="BB60" s="10164"/>
      <c r="BC60" s="10164"/>
      <c r="BD60" s="10164"/>
      <c r="BE60" s="10164"/>
      <c r="BF60" s="10164"/>
      <c r="BG60" s="10164"/>
      <c r="BH60" s="10164"/>
      <c r="BI60" s="10164"/>
      <c r="BJ60" s="10164"/>
      <c r="BL60" s="1387"/>
      <c r="BM60" s="1863"/>
      <c r="BN60" s="1863"/>
      <c r="BO60" s="1387"/>
      <c r="BP60" s="1387"/>
      <c r="BQ60" s="1387"/>
      <c r="BR60" s="1387"/>
      <c r="BS60" s="1863"/>
      <c r="BT60" s="1387"/>
      <c r="BU60" s="1387"/>
      <c r="BV60" s="771"/>
      <c r="BW60" s="1387"/>
      <c r="BX60" s="1387"/>
      <c r="BY60" s="1387"/>
      <c r="BZ60" s="1387"/>
      <c r="CA60" s="1387"/>
      <c r="CB60" s="1859"/>
      <c r="CC60" s="793"/>
      <c r="CD60" s="793"/>
      <c r="CE60" s="793"/>
      <c r="CF60" s="793"/>
      <c r="CG60" s="1868">
        <v>11</v>
      </c>
    </row>
    <row s="12874" customFormat="1" customHeight="1" ht="11.549999999999999">
      <c r="A61" s="1214"/>
      <c r="B61" s="1863"/>
      <c r="C61" s="1863"/>
      <c r="D61" s="578"/>
      <c r="J61" s="4250"/>
      <c r="K61" s="4250"/>
      <c r="L61" s="4250"/>
      <c r="M61" s="4250"/>
      <c r="N61" s="4250"/>
      <c r="O61" s="4250"/>
      <c r="P61" s="10164"/>
      <c r="Q61" s="10164"/>
      <c r="R61" s="10164"/>
      <c r="S61" s="10164"/>
      <c r="T61" s="10164"/>
      <c r="U61" s="10164"/>
      <c r="V61" s="10164"/>
      <c r="W61" s="10164"/>
      <c r="X61" s="10164"/>
      <c r="Y61" s="10164"/>
      <c r="Z61" s="10164"/>
      <c r="AA61" s="10164"/>
      <c r="AB61" s="10164"/>
      <c r="AC61" s="10164"/>
      <c r="AD61" s="10164"/>
      <c r="AE61" s="10164"/>
      <c r="AF61" s="10164"/>
      <c r="AG61" s="10164"/>
      <c r="AH61" s="10164"/>
      <c r="AI61" s="10164"/>
      <c r="AJ61" s="10164"/>
      <c r="AK61" s="10164"/>
      <c r="AL61" s="10164"/>
      <c r="AM61" s="10164"/>
      <c r="AN61" s="10164"/>
      <c r="AO61" s="10164"/>
      <c r="AP61" s="10164"/>
      <c r="AQ61" s="10164"/>
      <c r="AR61" s="10164"/>
      <c r="AS61" s="10164"/>
      <c r="AT61" s="10164"/>
      <c r="AU61" s="10164"/>
      <c r="AV61" s="10164"/>
      <c r="AW61" s="10164"/>
      <c r="AX61" s="10164"/>
      <c r="AY61" s="10164"/>
      <c r="AZ61" s="10164"/>
      <c r="BA61" s="10164"/>
      <c r="BB61" s="10164"/>
      <c r="BC61" s="10164"/>
      <c r="BD61" s="10164"/>
      <c r="BE61" s="10164"/>
      <c r="BF61" s="10164"/>
      <c r="BG61" s="10164"/>
      <c r="BH61" s="10164"/>
      <c r="BI61" s="10164"/>
      <c r="BJ61" s="10164"/>
      <c r="BL61" s="1387"/>
      <c r="BM61" s="1863"/>
      <c r="BN61" s="1863"/>
      <c r="BO61" s="1387"/>
      <c r="BP61" s="1387"/>
      <c r="BQ61" s="1387"/>
      <c r="BR61" s="1387"/>
      <c r="BS61" s="1863"/>
      <c r="BT61" s="1387"/>
      <c r="BU61" s="1387"/>
      <c r="BV61" s="771"/>
      <c r="BW61" s="1387"/>
      <c r="BX61" s="1387"/>
      <c r="BY61" s="1387"/>
      <c r="BZ61" s="1387"/>
      <c r="CA61" s="1387"/>
      <c r="CB61" s="1859"/>
      <c r="CC61" s="793"/>
      <c r="CD61" s="793"/>
      <c r="CE61" s="793"/>
      <c r="CF61" s="793"/>
      <c r="CG61" s="1868">
        <v>11</v>
      </c>
    </row>
    <row s="12874" customFormat="1" customHeight="1" ht="11.549999999999999">
      <c r="A62" s="1214"/>
      <c r="B62" s="1863"/>
      <c r="C62" s="1863"/>
      <c r="D62" s="578"/>
      <c r="J62" s="4250"/>
      <c r="K62" s="4250"/>
      <c r="L62" s="4250"/>
      <c r="M62" s="4250"/>
      <c r="N62" s="4250"/>
      <c r="O62" s="4250"/>
      <c r="P62" s="10164"/>
      <c r="Q62" s="10164"/>
      <c r="R62" s="10164"/>
      <c r="S62" s="10164"/>
      <c r="T62" s="10164"/>
      <c r="U62" s="10164"/>
      <c r="V62" s="10164"/>
      <c r="W62" s="10164"/>
      <c r="X62" s="10164"/>
      <c r="Y62" s="10164"/>
      <c r="Z62" s="10164"/>
      <c r="AA62" s="10164"/>
      <c r="AB62" s="10164"/>
      <c r="AC62" s="10164"/>
      <c r="AD62" s="10164"/>
      <c r="AE62" s="10164"/>
      <c r="AF62" s="10164"/>
      <c r="AG62" s="10164"/>
      <c r="AH62" s="10164"/>
      <c r="AI62" s="10164"/>
      <c r="AJ62" s="10164"/>
      <c r="AK62" s="10164"/>
      <c r="AL62" s="10164"/>
      <c r="AM62" s="10164"/>
      <c r="AN62" s="10164"/>
      <c r="AO62" s="10164"/>
      <c r="AP62" s="10164"/>
      <c r="AQ62" s="10164"/>
      <c r="AR62" s="10164"/>
      <c r="AS62" s="10164"/>
      <c r="AT62" s="10164"/>
      <c r="AU62" s="10164"/>
      <c r="AV62" s="10164"/>
      <c r="AW62" s="10164"/>
      <c r="AX62" s="10164"/>
      <c r="AY62" s="10164"/>
      <c r="AZ62" s="10164"/>
      <c r="BA62" s="10164"/>
      <c r="BB62" s="10164"/>
      <c r="BC62" s="10164"/>
      <c r="BD62" s="10164"/>
      <c r="BE62" s="10164"/>
      <c r="BF62" s="10164"/>
      <c r="BG62" s="10164"/>
      <c r="BH62" s="10164"/>
      <c r="BI62" s="10164"/>
      <c r="BJ62" s="10164"/>
      <c r="BL62" s="1387"/>
      <c r="BM62" s="1863"/>
      <c r="BN62" s="1863"/>
      <c r="BO62" s="1387"/>
      <c r="BP62" s="1387"/>
      <c r="BQ62" s="1387"/>
      <c r="BR62" s="1387"/>
      <c r="BS62" s="1863"/>
      <c r="BT62" s="1387"/>
      <c r="BU62" s="1387"/>
      <c r="BV62" s="771"/>
      <c r="BW62" s="1387"/>
      <c r="BX62" s="1387"/>
      <c r="BY62" s="1387"/>
      <c r="BZ62" s="1387"/>
      <c r="CA62" s="1387"/>
      <c r="CB62" s="1859"/>
      <c r="CC62" s="793"/>
      <c r="CD62" s="793"/>
      <c r="CE62" s="793"/>
      <c r="CF62" s="793"/>
      <c r="CG62" s="1868">
        <v>11</v>
      </c>
    </row>
    <row s="12874" customFormat="1" customHeight="1" ht="11.549999999999999">
      <c r="A63" s="1214"/>
      <c r="B63" s="1863"/>
      <c r="C63" s="1863"/>
      <c r="D63" s="578"/>
      <c r="J63" s="4250"/>
      <c r="K63" s="4250"/>
      <c r="L63" s="4250"/>
      <c r="M63" s="4250"/>
      <c r="N63" s="4250"/>
      <c r="O63" s="4250"/>
      <c r="P63" s="10164"/>
      <c r="Q63" s="10164"/>
      <c r="R63" s="10164"/>
      <c r="S63" s="10164"/>
      <c r="T63" s="10164"/>
      <c r="U63" s="10164"/>
      <c r="V63" s="10164"/>
      <c r="W63" s="10164"/>
      <c r="X63" s="10164"/>
      <c r="Y63" s="10164"/>
      <c r="Z63" s="10164"/>
      <c r="AA63" s="10164"/>
      <c r="AB63" s="10164"/>
      <c r="AC63" s="10164"/>
      <c r="AD63" s="10164"/>
      <c r="AE63" s="10164"/>
      <c r="AF63" s="10164"/>
      <c r="AG63" s="10164"/>
      <c r="AH63" s="10164"/>
      <c r="AI63" s="10164"/>
      <c r="AJ63" s="10164"/>
      <c r="AK63" s="10164"/>
      <c r="AL63" s="10164"/>
      <c r="AM63" s="10164"/>
      <c r="AN63" s="10164"/>
      <c r="AO63" s="10164"/>
      <c r="AP63" s="10164"/>
      <c r="AQ63" s="10164"/>
      <c r="AR63" s="10164"/>
      <c r="AS63" s="10164"/>
      <c r="AT63" s="10164"/>
      <c r="AU63" s="10164"/>
      <c r="AV63" s="10164"/>
      <c r="AW63" s="10164"/>
      <c r="AX63" s="10164"/>
      <c r="AY63" s="10164"/>
      <c r="AZ63" s="10164"/>
      <c r="BA63" s="10164"/>
      <c r="BB63" s="10164"/>
      <c r="BC63" s="10164"/>
      <c r="BD63" s="10164"/>
      <c r="BE63" s="10164"/>
      <c r="BF63" s="10164"/>
      <c r="BG63" s="10164"/>
      <c r="BH63" s="10164"/>
      <c r="BI63" s="10164"/>
      <c r="BJ63" s="10164"/>
      <c r="BL63" s="1387"/>
      <c r="BM63" s="1863"/>
      <c r="BN63" s="1863"/>
      <c r="BO63" s="1387"/>
      <c r="BP63" s="1387"/>
      <c r="BQ63" s="1387"/>
      <c r="BR63" s="1387"/>
      <c r="BS63" s="1863"/>
      <c r="BT63" s="1387"/>
      <c r="BU63" s="1387"/>
      <c r="BV63" s="771"/>
      <c r="BW63" s="1387"/>
      <c r="BX63" s="1387"/>
      <c r="BY63" s="1387"/>
      <c r="BZ63" s="1387"/>
      <c r="CA63" s="1387"/>
      <c r="CB63" s="1859"/>
      <c r="CC63" s="793"/>
      <c r="CD63" s="793"/>
      <c r="CE63" s="793"/>
      <c r="CF63" s="793"/>
      <c r="CG63" s="1868">
        <v>11</v>
      </c>
    </row>
    <row s="12874" customFormat="1" customHeight="1" ht="11.549999999999999">
      <c r="A64" s="1214"/>
      <c r="B64" s="1863"/>
      <c r="C64" s="1863"/>
      <c r="D64" s="578"/>
      <c r="J64" s="4250"/>
      <c r="K64" s="4250"/>
      <c r="L64" s="4250"/>
      <c r="M64" s="4250"/>
      <c r="N64" s="4250"/>
      <c r="O64" s="4250"/>
      <c r="P64" s="10164"/>
      <c r="Q64" s="10164"/>
      <c r="R64" s="10164"/>
      <c r="S64" s="10164"/>
      <c r="T64" s="10164"/>
      <c r="U64" s="10164"/>
      <c r="V64" s="10164"/>
      <c r="W64" s="10164"/>
      <c r="X64" s="10164"/>
      <c r="Y64" s="10164"/>
      <c r="Z64" s="10164"/>
      <c r="AA64" s="10164"/>
      <c r="AB64" s="10164"/>
      <c r="AC64" s="10164"/>
      <c r="AD64" s="10164"/>
      <c r="AE64" s="10164"/>
      <c r="AF64" s="10164"/>
      <c r="AG64" s="10164"/>
      <c r="AH64" s="10164"/>
      <c r="AI64" s="10164"/>
      <c r="AJ64" s="10164"/>
      <c r="AK64" s="10164"/>
      <c r="AL64" s="10164"/>
      <c r="AM64" s="10164"/>
      <c r="AN64" s="10164"/>
      <c r="AO64" s="10164"/>
      <c r="AP64" s="10164"/>
      <c r="AQ64" s="10164"/>
      <c r="AR64" s="10164"/>
      <c r="AS64" s="10164"/>
      <c r="AT64" s="10164"/>
      <c r="AU64" s="10164"/>
      <c r="AV64" s="10164"/>
      <c r="AW64" s="10164"/>
      <c r="AX64" s="10164"/>
      <c r="AY64" s="10164"/>
      <c r="AZ64" s="10164"/>
      <c r="BA64" s="10164"/>
      <c r="BB64" s="10164"/>
      <c r="BC64" s="10164"/>
      <c r="BD64" s="10164"/>
      <c r="BE64" s="10164"/>
      <c r="BF64" s="10164"/>
      <c r="BG64" s="10164"/>
      <c r="BH64" s="10164"/>
      <c r="BI64" s="10164"/>
      <c r="BJ64" s="10164"/>
      <c r="BL64" s="1387"/>
      <c r="BM64" s="1863"/>
      <c r="BN64" s="1863"/>
      <c r="BO64" s="1387"/>
      <c r="BP64" s="1387"/>
      <c r="BQ64" s="1387"/>
      <c r="BR64" s="1387"/>
      <c r="BS64" s="1863"/>
      <c r="BT64" s="1387"/>
      <c r="BU64" s="1387"/>
      <c r="BV64" s="771"/>
      <c r="BW64" s="1387"/>
      <c r="BX64" s="1387"/>
      <c r="BY64" s="1387"/>
      <c r="BZ64" s="1387"/>
      <c r="CA64" s="1387"/>
      <c r="CB64" s="1859"/>
      <c r="CC64" s="793"/>
      <c r="CD64" s="793"/>
      <c r="CE64" s="793"/>
      <c r="CF64" s="793"/>
      <c r="CG64" s="1868">
        <v>11</v>
      </c>
    </row>
    <row s="12874" customFormat="1" customHeight="1" ht="11.549999999999999">
      <c r="A65" s="1214"/>
      <c r="B65" s="1863"/>
      <c r="C65" s="1863"/>
      <c r="D65" s="578"/>
      <c r="J65" s="4250"/>
      <c r="K65" s="4250"/>
      <c r="L65" s="4250"/>
      <c r="M65" s="4250"/>
      <c r="N65" s="4250"/>
      <c r="O65" s="4250"/>
      <c r="P65" s="10164"/>
      <c r="Q65" s="10164"/>
      <c r="R65" s="10164"/>
      <c r="S65" s="10164"/>
      <c r="T65" s="10164"/>
      <c r="U65" s="10164"/>
      <c r="V65" s="10164"/>
      <c r="W65" s="10164"/>
      <c r="X65" s="10164"/>
      <c r="Y65" s="10164"/>
      <c r="Z65" s="10164"/>
      <c r="AA65" s="10164"/>
      <c r="AB65" s="10164"/>
      <c r="AC65" s="10164"/>
      <c r="AD65" s="10164"/>
      <c r="AE65" s="10164"/>
      <c r="AF65" s="10164"/>
      <c r="AG65" s="10164"/>
      <c r="AH65" s="10164"/>
      <c r="AI65" s="10164"/>
      <c r="AJ65" s="10164"/>
      <c r="AK65" s="10164"/>
      <c r="AL65" s="10164"/>
      <c r="AM65" s="10164"/>
      <c r="AN65" s="10164"/>
      <c r="AO65" s="10164"/>
      <c r="AP65" s="10164"/>
      <c r="AQ65" s="10164"/>
      <c r="AR65" s="10164"/>
      <c r="AS65" s="10164"/>
      <c r="AT65" s="10164"/>
      <c r="AU65" s="10164"/>
      <c r="AV65" s="10164"/>
      <c r="AW65" s="10164"/>
      <c r="AX65" s="10164"/>
      <c r="AY65" s="10164"/>
      <c r="AZ65" s="10164"/>
      <c r="BA65" s="10164"/>
      <c r="BB65" s="10164"/>
      <c r="BC65" s="10164"/>
      <c r="BD65" s="10164"/>
      <c r="BE65" s="10164"/>
      <c r="BF65" s="10164"/>
      <c r="BG65" s="10164"/>
      <c r="BH65" s="10164"/>
      <c r="BI65" s="10164"/>
      <c r="BJ65" s="10164"/>
      <c r="BL65" s="1387"/>
      <c r="BM65" s="1863"/>
      <c r="BN65" s="1863"/>
      <c r="BO65" s="1387"/>
      <c r="BP65" s="1387"/>
      <c r="BQ65" s="1387"/>
      <c r="BR65" s="1387"/>
      <c r="BS65" s="1863"/>
      <c r="BT65" s="1387"/>
      <c r="BU65" s="1387"/>
      <c r="BV65" s="771"/>
      <c r="BW65" s="1387"/>
      <c r="BX65" s="1387"/>
      <c r="BY65" s="1387"/>
      <c r="BZ65" s="1387"/>
      <c r="CA65" s="1387"/>
      <c r="CB65" s="1859"/>
      <c r="CC65" s="793"/>
      <c r="CD65" s="793"/>
      <c r="CE65" s="793"/>
      <c r="CF65" s="793"/>
      <c r="CG65" s="1868">
        <v>11</v>
      </c>
    </row>
    <row s="12874" customFormat="1" customHeight="1" ht="11.549999999999999">
      <c r="A66" s="1214"/>
      <c r="B66" s="1863"/>
      <c r="C66" s="1863"/>
      <c r="D66" s="578"/>
      <c r="J66" s="4250"/>
      <c r="K66" s="4250"/>
      <c r="L66" s="4250"/>
      <c r="M66" s="4250"/>
      <c r="N66" s="4250"/>
      <c r="O66" s="4250"/>
      <c r="P66" s="10164"/>
      <c r="Q66" s="10164"/>
      <c r="R66" s="10164"/>
      <c r="S66" s="10164"/>
      <c r="T66" s="10164"/>
      <c r="U66" s="10164"/>
      <c r="V66" s="10164"/>
      <c r="W66" s="10164"/>
      <c r="X66" s="10164"/>
      <c r="Y66" s="10164"/>
      <c r="Z66" s="10164"/>
      <c r="AA66" s="10164"/>
      <c r="AB66" s="10164"/>
      <c r="AC66" s="10164"/>
      <c r="AD66" s="10164"/>
      <c r="AE66" s="10164"/>
      <c r="AF66" s="10164"/>
      <c r="AG66" s="10164"/>
      <c r="AH66" s="10164"/>
      <c r="AI66" s="10164"/>
      <c r="AJ66" s="10164"/>
      <c r="AK66" s="10164"/>
      <c r="AL66" s="10164"/>
      <c r="AM66" s="10164"/>
      <c r="AN66" s="10164"/>
      <c r="AO66" s="10164"/>
      <c r="AP66" s="10164"/>
      <c r="AQ66" s="10164"/>
      <c r="AR66" s="10164"/>
      <c r="AS66" s="10164"/>
      <c r="AT66" s="10164"/>
      <c r="AU66" s="10164"/>
      <c r="AV66" s="10164"/>
      <c r="AW66" s="10164"/>
      <c r="AX66" s="10164"/>
      <c r="AY66" s="10164"/>
      <c r="AZ66" s="10164"/>
      <c r="BA66" s="10164"/>
      <c r="BB66" s="10164"/>
      <c r="BC66" s="10164"/>
      <c r="BD66" s="10164"/>
      <c r="BE66" s="10164"/>
      <c r="BF66" s="10164"/>
      <c r="BG66" s="10164"/>
      <c r="BH66" s="10164"/>
      <c r="BI66" s="10164"/>
      <c r="BJ66" s="10164"/>
      <c r="BL66" s="1387"/>
      <c r="BM66" s="1863"/>
      <c r="BN66" s="1863"/>
      <c r="BO66" s="1387"/>
      <c r="BP66" s="1387"/>
      <c r="BQ66" s="1387"/>
      <c r="BR66" s="1387"/>
      <c r="BS66" s="1863"/>
      <c r="BT66" s="1387"/>
      <c r="BU66" s="1387"/>
      <c r="BV66" s="771"/>
      <c r="BW66" s="1387"/>
      <c r="BX66" s="1387"/>
      <c r="BY66" s="1387"/>
      <c r="BZ66" s="1387"/>
      <c r="CA66" s="1387"/>
      <c r="CB66" s="1859"/>
      <c r="CC66" s="793"/>
      <c r="CD66" s="793"/>
      <c r="CE66" s="793"/>
      <c r="CF66" s="793"/>
      <c r="CG66" s="1868">
        <v>11</v>
      </c>
    </row>
    <row s="12874" customFormat="1" customHeight="1" ht="11.549999999999999">
      <c r="A67" s="1214"/>
      <c r="B67" s="1863"/>
      <c r="C67" s="1863"/>
      <c r="D67" s="578"/>
      <c r="J67" s="4250"/>
      <c r="K67" s="4250"/>
      <c r="L67" s="4250"/>
      <c r="M67" s="4250"/>
      <c r="N67" s="4250"/>
      <c r="O67" s="4250"/>
      <c r="P67" s="10164"/>
      <c r="Q67" s="10164"/>
      <c r="R67" s="10164"/>
      <c r="S67" s="10164"/>
      <c r="T67" s="10164"/>
      <c r="U67" s="10164"/>
      <c r="V67" s="10164"/>
      <c r="W67" s="10164"/>
      <c r="X67" s="10164"/>
      <c r="Y67" s="10164"/>
      <c r="Z67" s="10164"/>
      <c r="AA67" s="10164"/>
      <c r="AB67" s="10164"/>
      <c r="AC67" s="10164"/>
      <c r="AD67" s="10164"/>
      <c r="AE67" s="10164"/>
      <c r="AF67" s="10164"/>
      <c r="AG67" s="10164"/>
      <c r="AH67" s="10164"/>
      <c r="AI67" s="10164"/>
      <c r="AJ67" s="10164"/>
      <c r="AK67" s="10164"/>
      <c r="AL67" s="10164"/>
      <c r="AM67" s="10164"/>
      <c r="AN67" s="10164"/>
      <c r="AO67" s="10164"/>
      <c r="AP67" s="10164"/>
      <c r="AQ67" s="10164"/>
      <c r="AR67" s="10164"/>
      <c r="AS67" s="10164"/>
      <c r="AT67" s="10164"/>
      <c r="AU67" s="10164"/>
      <c r="AV67" s="10164"/>
      <c r="AW67" s="10164"/>
      <c r="AX67" s="10164"/>
      <c r="AY67" s="10164"/>
      <c r="AZ67" s="10164"/>
      <c r="BA67" s="10164"/>
      <c r="BB67" s="10164"/>
      <c r="BC67" s="10164"/>
      <c r="BD67" s="10164"/>
      <c r="BE67" s="10164"/>
      <c r="BF67" s="10164"/>
      <c r="BG67" s="10164"/>
      <c r="BH67" s="10164"/>
      <c r="BI67" s="10164"/>
      <c r="BJ67" s="10164"/>
      <c r="BL67" s="1387"/>
      <c r="BM67" s="1863"/>
      <c r="BN67" s="1863"/>
      <c r="BO67" s="1387"/>
      <c r="BP67" s="1387"/>
      <c r="BQ67" s="1387"/>
      <c r="BR67" s="1387"/>
      <c r="BS67" s="1863"/>
      <c r="BT67" s="1387"/>
      <c r="BU67" s="1387"/>
      <c r="BV67" s="771"/>
      <c r="BW67" s="1387"/>
      <c r="BX67" s="1387"/>
      <c r="BY67" s="1387"/>
      <c r="BZ67" s="1387"/>
      <c r="CA67" s="1387"/>
      <c r="CB67" s="1859"/>
      <c r="CC67" s="793"/>
      <c r="CD67" s="793"/>
      <c r="CE67" s="793"/>
      <c r="CF67" s="793"/>
      <c r="CG67" s="1868">
        <v>11</v>
      </c>
    </row>
    <row s="12874" customFormat="1" customHeight="1" ht="11.549999999999999">
      <c r="A68" s="1214"/>
      <c r="B68" s="1863"/>
      <c r="C68" s="1863"/>
      <c r="D68" s="578"/>
      <c r="J68" s="4250"/>
      <c r="K68" s="4250"/>
      <c r="L68" s="4250"/>
      <c r="M68" s="4250"/>
      <c r="N68" s="4250"/>
      <c r="O68" s="4250"/>
      <c r="P68" s="10164"/>
      <c r="Q68" s="10164"/>
      <c r="R68" s="10164"/>
      <c r="S68" s="10164"/>
      <c r="T68" s="10164"/>
      <c r="U68" s="10164"/>
      <c r="V68" s="10164"/>
      <c r="W68" s="10164"/>
      <c r="X68" s="10164"/>
      <c r="Y68" s="10164"/>
      <c r="Z68" s="10164"/>
      <c r="AA68" s="10164"/>
      <c r="AB68" s="10164"/>
      <c r="AC68" s="10164"/>
      <c r="AD68" s="10164"/>
      <c r="AE68" s="10164"/>
      <c r="AF68" s="10164"/>
      <c r="AG68" s="10164"/>
      <c r="AH68" s="10164"/>
      <c r="AI68" s="10164"/>
      <c r="AJ68" s="10164"/>
      <c r="AK68" s="10164"/>
      <c r="AL68" s="10164"/>
      <c r="AM68" s="10164"/>
      <c r="AN68" s="10164"/>
      <c r="AO68" s="10164"/>
      <c r="AP68" s="10164"/>
      <c r="AQ68" s="10164"/>
      <c r="AR68" s="10164"/>
      <c r="AS68" s="10164"/>
      <c r="AT68" s="10164"/>
      <c r="AU68" s="10164"/>
      <c r="AV68" s="10164"/>
      <c r="AW68" s="10164"/>
      <c r="AX68" s="10164"/>
      <c r="AY68" s="10164"/>
      <c r="AZ68" s="10164"/>
      <c r="BA68" s="10164"/>
      <c r="BB68" s="10164"/>
      <c r="BC68" s="10164"/>
      <c r="BD68" s="10164"/>
      <c r="BE68" s="10164"/>
      <c r="BF68" s="10164"/>
      <c r="BG68" s="10164"/>
      <c r="BH68" s="10164"/>
      <c r="BI68" s="10164"/>
      <c r="BJ68" s="10164"/>
      <c r="BL68" s="1387"/>
      <c r="BM68" s="1863"/>
      <c r="BN68" s="1863"/>
      <c r="BO68" s="1387"/>
      <c r="BP68" s="1387"/>
      <c r="BQ68" s="1387"/>
      <c r="BR68" s="1387"/>
      <c r="BS68" s="1863"/>
      <c r="BT68" s="1387"/>
      <c r="BU68" s="1387"/>
      <c r="BV68" s="771"/>
      <c r="BW68" s="1387"/>
      <c r="BX68" s="1387"/>
      <c r="BY68" s="1387"/>
      <c r="BZ68" s="1387"/>
      <c r="CA68" s="1387"/>
      <c r="CB68" s="1859"/>
      <c r="CC68" s="793"/>
      <c r="CD68" s="793"/>
      <c r="CE68" s="793"/>
      <c r="CF68" s="793"/>
      <c r="CG68" s="1868">
        <v>11</v>
      </c>
    </row>
    <row s="12874" customFormat="1" customHeight="1" ht="11.549999999999999">
      <c r="A69" s="1214"/>
      <c r="B69" s="1863"/>
      <c r="C69" s="1863"/>
      <c r="D69" s="578"/>
      <c r="J69" s="4250"/>
      <c r="K69" s="4250"/>
      <c r="L69" s="4250"/>
      <c r="M69" s="4250"/>
      <c r="N69" s="4250"/>
      <c r="O69" s="4250"/>
      <c r="P69" s="10164"/>
      <c r="Q69" s="10164"/>
      <c r="R69" s="10164"/>
      <c r="S69" s="10164"/>
      <c r="T69" s="10164"/>
      <c r="U69" s="10164"/>
      <c r="V69" s="10164"/>
      <c r="W69" s="10164"/>
      <c r="X69" s="10164"/>
      <c r="Y69" s="10164"/>
      <c r="Z69" s="10164"/>
      <c r="AA69" s="10164"/>
      <c r="AB69" s="10164"/>
      <c r="AC69" s="10164"/>
      <c r="AD69" s="10164"/>
      <c r="AE69" s="10164"/>
      <c r="AF69" s="10164"/>
      <c r="AG69" s="10164"/>
      <c r="AH69" s="10164"/>
      <c r="AI69" s="10164"/>
      <c r="AJ69" s="10164"/>
      <c r="AK69" s="10164"/>
      <c r="AL69" s="10164"/>
      <c r="AM69" s="10164"/>
      <c r="AN69" s="10164"/>
      <c r="AO69" s="10164"/>
      <c r="AP69" s="10164"/>
      <c r="AQ69" s="10164"/>
      <c r="AR69" s="10164"/>
      <c r="AS69" s="10164"/>
      <c r="AT69" s="10164"/>
      <c r="AU69" s="10164"/>
      <c r="AV69" s="10164"/>
      <c r="AW69" s="10164"/>
      <c r="AX69" s="10164"/>
      <c r="AY69" s="10164"/>
      <c r="AZ69" s="10164"/>
      <c r="BA69" s="10164"/>
      <c r="BB69" s="10164"/>
      <c r="BC69" s="10164"/>
      <c r="BD69" s="10164"/>
      <c r="BE69" s="10164"/>
      <c r="BF69" s="10164"/>
      <c r="BG69" s="10164"/>
      <c r="BH69" s="10164"/>
      <c r="BI69" s="10164"/>
      <c r="BJ69" s="10164"/>
      <c r="BL69" s="1387"/>
      <c r="BM69" s="1863"/>
      <c r="BN69" s="1863"/>
      <c r="BO69" s="1387"/>
      <c r="BP69" s="1387"/>
      <c r="BQ69" s="1387"/>
      <c r="BR69" s="1387"/>
      <c r="BS69" s="1863"/>
      <c r="BT69" s="1387"/>
      <c r="BU69" s="1387"/>
      <c r="BV69" s="771"/>
      <c r="BW69" s="1387"/>
      <c r="BX69" s="1387"/>
      <c r="BY69" s="1387"/>
      <c r="BZ69" s="1387"/>
      <c r="CA69" s="1387"/>
      <c r="CB69" s="1859"/>
      <c r="CC69" s="793"/>
      <c r="CD69" s="793"/>
      <c r="CE69" s="793"/>
      <c r="CF69" s="793"/>
      <c r="CG69" s="1868">
        <v>11</v>
      </c>
    </row>
    <row s="12874" customFormat="1" customHeight="1" ht="11.549999999999999">
      <c r="A70" s="1214"/>
      <c r="B70" s="1863"/>
      <c r="C70" s="1863"/>
      <c r="D70" s="578"/>
      <c r="J70" s="4250"/>
      <c r="K70" s="4250"/>
      <c r="L70" s="4250"/>
      <c r="M70" s="4250"/>
      <c r="N70" s="4250"/>
      <c r="O70" s="4250"/>
      <c r="P70" s="10164"/>
      <c r="Q70" s="10164"/>
      <c r="R70" s="10164"/>
      <c r="S70" s="10164"/>
      <c r="T70" s="10164"/>
      <c r="U70" s="10164"/>
      <c r="V70" s="10164"/>
      <c r="W70" s="10164"/>
      <c r="X70" s="10164"/>
      <c r="Y70" s="10164"/>
      <c r="Z70" s="10164"/>
      <c r="AA70" s="10164"/>
      <c r="AB70" s="10164"/>
      <c r="AC70" s="10164"/>
      <c r="AD70" s="10164"/>
      <c r="AE70" s="10164"/>
      <c r="AF70" s="10164"/>
      <c r="AG70" s="10164"/>
      <c r="AH70" s="10164"/>
      <c r="AI70" s="10164"/>
      <c r="AJ70" s="10164"/>
      <c r="AK70" s="10164"/>
      <c r="AL70" s="10164"/>
      <c r="AM70" s="10164"/>
      <c r="AN70" s="10164"/>
      <c r="AO70" s="10164"/>
      <c r="AP70" s="10164"/>
      <c r="AQ70" s="10164"/>
      <c r="AR70" s="10164"/>
      <c r="AS70" s="10164"/>
      <c r="AT70" s="10164"/>
      <c r="AU70" s="10164"/>
      <c r="AV70" s="10164"/>
      <c r="AW70" s="10164"/>
      <c r="AX70" s="10164"/>
      <c r="AY70" s="10164"/>
      <c r="AZ70" s="10164"/>
      <c r="BA70" s="10164"/>
      <c r="BB70" s="10164"/>
      <c r="BC70" s="10164"/>
      <c r="BD70" s="10164"/>
      <c r="BE70" s="10164"/>
      <c r="BF70" s="10164"/>
      <c r="BG70" s="10164"/>
      <c r="BH70" s="10164"/>
      <c r="BI70" s="10164"/>
      <c r="BJ70" s="10164"/>
      <c r="BL70" s="1387"/>
      <c r="BM70" s="1863"/>
      <c r="BN70" s="1863"/>
      <c r="BO70" s="1387"/>
      <c r="BP70" s="1387"/>
      <c r="BQ70" s="1387"/>
      <c r="BR70" s="1387"/>
      <c r="BS70" s="1863"/>
      <c r="BT70" s="1387"/>
      <c r="BU70" s="1387"/>
      <c r="BV70" s="771"/>
      <c r="BW70" s="1387"/>
      <c r="BX70" s="1387"/>
      <c r="BY70" s="1387"/>
      <c r="BZ70" s="1387"/>
      <c r="CA70" s="1387"/>
      <c r="CB70" s="1859"/>
      <c r="CC70" s="793"/>
      <c r="CD70" s="793"/>
      <c r="CE70" s="793"/>
      <c r="CF70" s="793"/>
      <c r="CG70" s="1868">
        <v>11</v>
      </c>
    </row>
    <row s="12874" customFormat="1" customHeight="1" ht="11.549999999999999">
      <c r="A71" s="1214"/>
      <c r="B71" s="1863"/>
      <c r="C71" s="1863"/>
      <c r="D71" s="578"/>
      <c r="J71" s="4250"/>
      <c r="K71" s="4250"/>
      <c r="L71" s="4250"/>
      <c r="M71" s="4250"/>
      <c r="N71" s="4250"/>
      <c r="O71" s="4250"/>
      <c r="P71" s="10164"/>
      <c r="Q71" s="10164"/>
      <c r="R71" s="10164"/>
      <c r="S71" s="10164"/>
      <c r="T71" s="10164"/>
      <c r="U71" s="10164"/>
      <c r="V71" s="10164"/>
      <c r="W71" s="10164"/>
      <c r="X71" s="10164"/>
      <c r="Y71" s="10164"/>
      <c r="Z71" s="10164"/>
      <c r="AA71" s="10164"/>
      <c r="AB71" s="10164"/>
      <c r="AC71" s="10164"/>
      <c r="AD71" s="10164"/>
      <c r="AE71" s="10164"/>
      <c r="AF71" s="10164"/>
      <c r="AG71" s="10164"/>
      <c r="AH71" s="10164"/>
      <c r="AI71" s="10164"/>
      <c r="AJ71" s="10164"/>
      <c r="AK71" s="10164"/>
      <c r="AL71" s="10164"/>
      <c r="AM71" s="10164"/>
      <c r="AN71" s="10164"/>
      <c r="AO71" s="10164"/>
      <c r="AP71" s="10164"/>
      <c r="AQ71" s="10164"/>
      <c r="AR71" s="10164"/>
      <c r="AS71" s="10164"/>
      <c r="AT71" s="10164"/>
      <c r="AU71" s="10164"/>
      <c r="AV71" s="10164"/>
      <c r="AW71" s="10164"/>
      <c r="AX71" s="10164"/>
      <c r="AY71" s="10164"/>
      <c r="AZ71" s="10164"/>
      <c r="BA71" s="10164"/>
      <c r="BB71" s="10164"/>
      <c r="BC71" s="10164"/>
      <c r="BD71" s="10164"/>
      <c r="BE71" s="10164"/>
      <c r="BF71" s="10164"/>
      <c r="BG71" s="10164"/>
      <c r="BH71" s="10164"/>
      <c r="BI71" s="10164"/>
      <c r="BJ71" s="10164"/>
      <c r="BL71" s="1387"/>
      <c r="BM71" s="1863"/>
      <c r="BN71" s="1863"/>
      <c r="BO71" s="1387"/>
      <c r="BP71" s="1387"/>
      <c r="BQ71" s="1387"/>
      <c r="BR71" s="1387"/>
      <c r="BS71" s="1863"/>
      <c r="BT71" s="1387"/>
      <c r="BU71" s="1387"/>
      <c r="BV71" s="771"/>
      <c r="BW71" s="1387"/>
      <c r="BX71" s="1387"/>
      <c r="BY71" s="1387"/>
      <c r="BZ71" s="1387"/>
      <c r="CA71" s="1387"/>
      <c r="CB71" s="1859"/>
      <c r="CC71" s="793"/>
      <c r="CD71" s="793"/>
      <c r="CE71" s="793"/>
      <c r="CF71" s="793"/>
      <c r="CG71" s="1868">
        <v>11</v>
      </c>
    </row>
    <row s="12874" customFormat="1" customHeight="1" ht="11.549999999999999">
      <c r="A72" s="1214"/>
      <c r="B72" s="1863"/>
      <c r="C72" s="1863"/>
      <c r="D72" s="578"/>
      <c r="J72" s="4250"/>
      <c r="K72" s="4250"/>
      <c r="L72" s="4250"/>
      <c r="M72" s="4250"/>
      <c r="N72" s="4250"/>
      <c r="O72" s="4250"/>
      <c r="P72" s="10164"/>
      <c r="Q72" s="10164"/>
      <c r="R72" s="10164"/>
      <c r="S72" s="10164"/>
      <c r="T72" s="10164"/>
      <c r="U72" s="10164"/>
      <c r="V72" s="10164"/>
      <c r="W72" s="10164"/>
      <c r="X72" s="10164"/>
      <c r="Y72" s="10164"/>
      <c r="Z72" s="10164"/>
      <c r="AA72" s="10164"/>
      <c r="AB72" s="10164"/>
      <c r="AC72" s="10164"/>
      <c r="AD72" s="10164"/>
      <c r="AE72" s="10164"/>
      <c r="AF72" s="10164"/>
      <c r="AG72" s="10164"/>
      <c r="AH72" s="10164"/>
      <c r="AI72" s="10164"/>
      <c r="AJ72" s="10164"/>
      <c r="AK72" s="10164"/>
      <c r="AL72" s="10164"/>
      <c r="AM72" s="10164"/>
      <c r="AN72" s="10164"/>
      <c r="AO72" s="10164"/>
      <c r="AP72" s="10164"/>
      <c r="AQ72" s="10164"/>
      <c r="AR72" s="10164"/>
      <c r="AS72" s="10164"/>
      <c r="AT72" s="10164"/>
      <c r="AU72" s="10164"/>
      <c r="AV72" s="10164"/>
      <c r="AW72" s="10164"/>
      <c r="AX72" s="10164"/>
      <c r="AY72" s="10164"/>
      <c r="AZ72" s="10164"/>
      <c r="BA72" s="10164"/>
      <c r="BB72" s="10164"/>
      <c r="BC72" s="10164"/>
      <c r="BD72" s="10164"/>
      <c r="BE72" s="10164"/>
      <c r="BF72" s="10164"/>
      <c r="BG72" s="10164"/>
      <c r="BH72" s="10164"/>
      <c r="BI72" s="10164"/>
      <c r="BJ72" s="10164"/>
      <c r="BL72" s="1387"/>
      <c r="BM72" s="1863"/>
      <c r="BN72" s="1863"/>
      <c r="BO72" s="1387"/>
      <c r="BP72" s="1387"/>
      <c r="BQ72" s="1387"/>
      <c r="BR72" s="1387"/>
      <c r="BS72" s="1863"/>
      <c r="BT72" s="1387"/>
      <c r="BU72" s="1387"/>
      <c r="BV72" s="771"/>
      <c r="BW72" s="1387"/>
      <c r="BX72" s="1387"/>
      <c r="BY72" s="1387"/>
      <c r="BZ72" s="1387"/>
      <c r="CA72" s="1387"/>
      <c r="CB72" s="1859"/>
      <c r="CC72" s="793"/>
      <c r="CD72" s="793"/>
      <c r="CE72" s="793"/>
      <c r="CF72" s="793"/>
      <c r="CG72" s="1868">
        <v>11</v>
      </c>
    </row>
    <row s="12874" customFormat="1" customHeight="1" ht="11.549999999999999">
      <c r="A73" s="1214"/>
      <c r="B73" s="1863"/>
      <c r="C73" s="1863"/>
      <c r="D73" s="578"/>
      <c r="J73" s="4250"/>
      <c r="K73" s="4250"/>
      <c r="L73" s="4250"/>
      <c r="M73" s="4250"/>
      <c r="N73" s="4250"/>
      <c r="O73" s="4250"/>
      <c r="P73" s="10164"/>
      <c r="Q73" s="10164"/>
      <c r="R73" s="10164"/>
      <c r="S73" s="10164"/>
      <c r="T73" s="10164"/>
      <c r="U73" s="10164"/>
      <c r="V73" s="10164"/>
      <c r="W73" s="10164"/>
      <c r="X73" s="10164"/>
      <c r="Y73" s="10164"/>
      <c r="Z73" s="10164"/>
      <c r="AA73" s="10164"/>
      <c r="AB73" s="10164"/>
      <c r="AC73" s="10164"/>
      <c r="AD73" s="10164"/>
      <c r="AE73" s="10164"/>
      <c r="AF73" s="10164"/>
      <c r="AG73" s="10164"/>
      <c r="AH73" s="10164"/>
      <c r="AI73" s="10164"/>
      <c r="AJ73" s="10164"/>
      <c r="AK73" s="10164"/>
      <c r="AL73" s="10164"/>
      <c r="AM73" s="10164"/>
      <c r="AN73" s="10164"/>
      <c r="AO73" s="10164"/>
      <c r="AP73" s="10164"/>
      <c r="AQ73" s="10164"/>
      <c r="AR73" s="10164"/>
      <c r="AS73" s="10164"/>
      <c r="AT73" s="10164"/>
      <c r="AU73" s="10164"/>
      <c r="AV73" s="10164"/>
      <c r="AW73" s="10164"/>
      <c r="AX73" s="10164"/>
      <c r="AY73" s="10164"/>
      <c r="AZ73" s="10164"/>
      <c r="BA73" s="10164"/>
      <c r="BB73" s="10164"/>
      <c r="BC73" s="10164"/>
      <c r="BD73" s="10164"/>
      <c r="BE73" s="10164"/>
      <c r="BF73" s="10164"/>
      <c r="BG73" s="10164"/>
      <c r="BH73" s="10164"/>
      <c r="BI73" s="10164"/>
      <c r="BJ73" s="10164"/>
      <c r="BL73" s="1387"/>
      <c r="BM73" s="1863"/>
      <c r="BN73" s="1863"/>
      <c r="BO73" s="1387"/>
      <c r="BP73" s="1387"/>
      <c r="BQ73" s="1387"/>
      <c r="BR73" s="1387"/>
      <c r="BS73" s="1863"/>
      <c r="BT73" s="1387"/>
      <c r="BU73" s="1387"/>
      <c r="BV73" s="771"/>
      <c r="BW73" s="1387"/>
      <c r="BX73" s="1387"/>
      <c r="BY73" s="1387"/>
      <c r="BZ73" s="1387"/>
      <c r="CA73" s="1387"/>
      <c r="CB73" s="1859"/>
      <c r="CC73" s="793"/>
      <c r="CD73" s="793"/>
      <c r="CE73" s="793"/>
      <c r="CF73" s="793"/>
      <c r="CG73" s="1868">
        <v>11</v>
      </c>
    </row>
    <row s="12874" customFormat="1" customHeight="1" ht="11.549999999999999">
      <c r="A74" s="1214"/>
      <c r="B74" s="1863"/>
      <c r="C74" s="1863"/>
      <c r="D74" s="578"/>
      <c r="J74" s="4250"/>
      <c r="K74" s="4250"/>
      <c r="L74" s="4250"/>
      <c r="M74" s="4250"/>
      <c r="N74" s="4250"/>
      <c r="O74" s="4250"/>
      <c r="P74" s="10164"/>
      <c r="Q74" s="10164"/>
      <c r="R74" s="10164"/>
      <c r="S74" s="10164"/>
      <c r="T74" s="10164"/>
      <c r="U74" s="10164"/>
      <c r="V74" s="10164"/>
      <c r="W74" s="10164"/>
      <c r="X74" s="10164"/>
      <c r="Y74" s="10164"/>
      <c r="Z74" s="10164"/>
      <c r="AA74" s="10164"/>
      <c r="AB74" s="10164"/>
      <c r="AC74" s="10164"/>
      <c r="AD74" s="10164"/>
      <c r="AE74" s="10164"/>
      <c r="AF74" s="10164"/>
      <c r="AG74" s="10164"/>
      <c r="AH74" s="10164"/>
      <c r="AI74" s="10164"/>
      <c r="AJ74" s="10164"/>
      <c r="AK74" s="10164"/>
      <c r="AL74" s="10164"/>
      <c r="AM74" s="10164"/>
      <c r="AN74" s="10164"/>
      <c r="AO74" s="10164"/>
      <c r="AP74" s="10164"/>
      <c r="AQ74" s="10164"/>
      <c r="AR74" s="10164"/>
      <c r="AS74" s="10164"/>
      <c r="AT74" s="10164"/>
      <c r="AU74" s="10164"/>
      <c r="AV74" s="10164"/>
      <c r="AW74" s="10164"/>
      <c r="AX74" s="10164"/>
      <c r="AY74" s="10164"/>
      <c r="AZ74" s="10164"/>
      <c r="BA74" s="10164"/>
      <c r="BB74" s="10164"/>
      <c r="BC74" s="10164"/>
      <c r="BD74" s="10164"/>
      <c r="BE74" s="10164"/>
      <c r="BF74" s="10164"/>
      <c r="BG74" s="10164"/>
      <c r="BH74" s="10164"/>
      <c r="BI74" s="10164"/>
      <c r="BJ74" s="10164"/>
      <c r="BL74" s="1387"/>
      <c r="BM74" s="1863"/>
      <c r="BN74" s="1863"/>
      <c r="BO74" s="1387"/>
      <c r="BP74" s="1387"/>
      <c r="BQ74" s="1387"/>
      <c r="BR74" s="1387"/>
      <c r="BS74" s="1863"/>
      <c r="BT74" s="1387"/>
      <c r="BU74" s="1387"/>
      <c r="BV74" s="771"/>
      <c r="BW74" s="1387"/>
      <c r="BX74" s="1387"/>
      <c r="BY74" s="1387"/>
      <c r="BZ74" s="1387"/>
      <c r="CA74" s="1387"/>
      <c r="CB74" s="1859"/>
      <c r="CC74" s="793"/>
      <c r="CD74" s="793"/>
      <c r="CE74" s="793"/>
      <c r="CF74" s="793"/>
      <c r="CG74" s="1868">
        <v>11</v>
      </c>
    </row>
    <row s="12874" customFormat="1" customHeight="1" ht="11.549999999999999">
      <c r="A75" s="1214"/>
      <c r="B75" s="1863"/>
      <c r="C75" s="1863"/>
      <c r="D75" s="578"/>
      <c r="J75" s="4250"/>
      <c r="K75" s="4250"/>
      <c r="L75" s="4250"/>
      <c r="M75" s="4250"/>
      <c r="N75" s="4250"/>
      <c r="O75" s="4250"/>
      <c r="P75" s="10164"/>
      <c r="Q75" s="10164"/>
      <c r="R75" s="10164"/>
      <c r="S75" s="10164"/>
      <c r="T75" s="10164"/>
      <c r="U75" s="10164"/>
      <c r="V75" s="10164"/>
      <c r="W75" s="10164"/>
      <c r="X75" s="10164"/>
      <c r="Y75" s="10164"/>
      <c r="Z75" s="10164"/>
      <c r="AA75" s="10164"/>
      <c r="AB75" s="10164"/>
      <c r="AC75" s="10164"/>
      <c r="AD75" s="10164"/>
      <c r="AE75" s="10164"/>
      <c r="AF75" s="10164"/>
      <c r="AG75" s="10164"/>
      <c r="AH75" s="10164"/>
      <c r="AI75" s="10164"/>
      <c r="AJ75" s="10164"/>
      <c r="AK75" s="10164"/>
      <c r="AL75" s="10164"/>
      <c r="AM75" s="10164"/>
      <c r="AN75" s="10164"/>
      <c r="AO75" s="10164"/>
      <c r="AP75" s="10164"/>
      <c r="AQ75" s="10164"/>
      <c r="AR75" s="10164"/>
      <c r="AS75" s="10164"/>
      <c r="AT75" s="10164"/>
      <c r="AU75" s="10164"/>
      <c r="AV75" s="10164"/>
      <c r="AW75" s="10164"/>
      <c r="AX75" s="10164"/>
      <c r="AY75" s="10164"/>
      <c r="AZ75" s="10164"/>
      <c r="BA75" s="10164"/>
      <c r="BB75" s="10164"/>
      <c r="BC75" s="10164"/>
      <c r="BD75" s="10164"/>
      <c r="BE75" s="10164"/>
      <c r="BF75" s="10164"/>
      <c r="BG75" s="10164"/>
      <c r="BH75" s="10164"/>
      <c r="BI75" s="10164"/>
      <c r="BJ75" s="10164"/>
      <c r="BL75" s="1387"/>
      <c r="BM75" s="1863"/>
      <c r="BN75" s="1863"/>
      <c r="BO75" s="1387"/>
      <c r="BP75" s="1387"/>
      <c r="BQ75" s="1387"/>
      <c r="BR75" s="1387"/>
      <c r="BS75" s="1863"/>
      <c r="BT75" s="1387"/>
      <c r="BU75" s="1387"/>
      <c r="BV75" s="771"/>
      <c r="BW75" s="1387"/>
      <c r="BX75" s="1387"/>
      <c r="BY75" s="1387"/>
      <c r="BZ75" s="1387"/>
      <c r="CA75" s="1387"/>
      <c r="CB75" s="1859"/>
      <c r="CC75" s="793"/>
      <c r="CD75" s="793"/>
      <c r="CE75" s="793"/>
      <c r="CF75" s="793"/>
      <c r="CG75" s="1868">
        <v>11</v>
      </c>
    </row>
    <row s="12874" customFormat="1" customHeight="1" ht="11.549999999999999">
      <c r="A76" s="1214"/>
      <c r="B76" s="1863"/>
      <c r="C76" s="1863"/>
      <c r="D76" s="578"/>
      <c r="J76" s="4250"/>
      <c r="K76" s="4250"/>
      <c r="L76" s="4250"/>
      <c r="M76" s="4250"/>
      <c r="N76" s="4250"/>
      <c r="O76" s="4250"/>
      <c r="P76" s="10164"/>
      <c r="Q76" s="10164"/>
      <c r="R76" s="10164"/>
      <c r="S76" s="10164"/>
      <c r="T76" s="10164"/>
      <c r="U76" s="10164"/>
      <c r="V76" s="10164"/>
      <c r="W76" s="10164"/>
      <c r="X76" s="10164"/>
      <c r="Y76" s="10164"/>
      <c r="Z76" s="10164"/>
      <c r="AA76" s="10164"/>
      <c r="AB76" s="10164"/>
      <c r="AC76" s="10164"/>
      <c r="AD76" s="10164"/>
      <c r="AE76" s="10164"/>
      <c r="AF76" s="10164"/>
      <c r="AG76" s="10164"/>
      <c r="AH76" s="10164"/>
      <c r="AI76" s="10164"/>
      <c r="AJ76" s="10164"/>
      <c r="AK76" s="10164"/>
      <c r="AL76" s="10164"/>
      <c r="AM76" s="10164"/>
      <c r="AN76" s="10164"/>
      <c r="AO76" s="10164"/>
      <c r="AP76" s="10164"/>
      <c r="AQ76" s="10164"/>
      <c r="AR76" s="10164"/>
      <c r="AS76" s="10164"/>
      <c r="AT76" s="10164"/>
      <c r="AU76" s="10164"/>
      <c r="AV76" s="10164"/>
      <c r="AW76" s="10164"/>
      <c r="AX76" s="10164"/>
      <c r="AY76" s="10164"/>
      <c r="AZ76" s="10164"/>
      <c r="BA76" s="10164"/>
      <c r="BB76" s="10164"/>
      <c r="BC76" s="10164"/>
      <c r="BD76" s="10164"/>
      <c r="BE76" s="10164"/>
      <c r="BF76" s="10164"/>
      <c r="BG76" s="10164"/>
      <c r="BH76" s="10164"/>
      <c r="BI76" s="10164"/>
      <c r="BJ76" s="10164"/>
      <c r="BL76" s="1387"/>
      <c r="BM76" s="1863"/>
      <c r="BN76" s="1863"/>
      <c r="BO76" s="1387"/>
      <c r="BP76" s="1387"/>
      <c r="BQ76" s="1387"/>
      <c r="BR76" s="1387"/>
      <c r="BS76" s="1863"/>
      <c r="BT76" s="1387"/>
      <c r="BU76" s="1387"/>
      <c r="BV76" s="771"/>
      <c r="BW76" s="1387"/>
      <c r="BX76" s="1387"/>
      <c r="BY76" s="1387"/>
      <c r="BZ76" s="1387"/>
      <c r="CA76" s="1387"/>
      <c r="CB76" s="1859"/>
      <c r="CC76" s="793"/>
      <c r="CD76" s="793"/>
      <c r="CE76" s="793"/>
      <c r="CF76" s="793"/>
      <c r="CG76" s="1868">
        <v>11</v>
      </c>
    </row>
    <row s="12874" customFormat="1" customHeight="1" ht="11.549999999999999">
      <c r="A77" s="1214"/>
      <c r="B77" s="1863"/>
      <c r="C77" s="1863"/>
      <c r="D77" s="578"/>
      <c r="J77" s="4250"/>
      <c r="K77" s="4250"/>
      <c r="L77" s="4250"/>
      <c r="M77" s="4250"/>
      <c r="N77" s="4250"/>
      <c r="O77" s="4250"/>
      <c r="P77" s="10164"/>
      <c r="Q77" s="10164"/>
      <c r="R77" s="10164"/>
      <c r="S77" s="10164"/>
      <c r="T77" s="10164"/>
      <c r="U77" s="10164"/>
      <c r="V77" s="10164"/>
      <c r="W77" s="10164"/>
      <c r="X77" s="10164"/>
      <c r="Y77" s="10164"/>
      <c r="Z77" s="10164"/>
      <c r="AA77" s="10164"/>
      <c r="AB77" s="10164"/>
      <c r="AC77" s="10164"/>
      <c r="AD77" s="10164"/>
      <c r="AE77" s="10164"/>
      <c r="AF77" s="10164"/>
      <c r="AG77" s="10164"/>
      <c r="AH77" s="10164"/>
      <c r="AI77" s="10164"/>
      <c r="AJ77" s="10164"/>
      <c r="AK77" s="10164"/>
      <c r="AL77" s="10164"/>
      <c r="AM77" s="10164"/>
      <c r="AN77" s="10164"/>
      <c r="AO77" s="10164"/>
      <c r="AP77" s="10164"/>
      <c r="AQ77" s="10164"/>
      <c r="AR77" s="10164"/>
      <c r="AS77" s="10164"/>
      <c r="AT77" s="10164"/>
      <c r="AU77" s="10164"/>
      <c r="AV77" s="10164"/>
      <c r="AW77" s="10164"/>
      <c r="AX77" s="10164"/>
      <c r="AY77" s="10164"/>
      <c r="AZ77" s="10164"/>
      <c r="BA77" s="10164"/>
      <c r="BB77" s="10164"/>
      <c r="BC77" s="10164"/>
      <c r="BD77" s="10164"/>
      <c r="BE77" s="10164"/>
      <c r="BF77" s="10164"/>
      <c r="BG77" s="10164"/>
      <c r="BH77" s="10164"/>
      <c r="BI77" s="10164"/>
      <c r="BJ77" s="10164"/>
      <c r="BL77" s="1387"/>
      <c r="BM77" s="1863"/>
      <c r="BN77" s="1863"/>
      <c r="BO77" s="1387"/>
      <c r="BP77" s="1387"/>
      <c r="BQ77" s="1387"/>
      <c r="BR77" s="1387"/>
      <c r="BS77" s="1863"/>
      <c r="BT77" s="1387"/>
      <c r="BU77" s="1387"/>
      <c r="BV77" s="771"/>
      <c r="BW77" s="1387"/>
      <c r="BX77" s="1387"/>
      <c r="BY77" s="1387"/>
      <c r="BZ77" s="1387"/>
      <c r="CA77" s="1387"/>
      <c r="CB77" s="1859"/>
      <c r="CC77" s="793"/>
      <c r="CD77" s="793"/>
      <c r="CE77" s="793"/>
      <c r="CF77" s="793"/>
      <c r="CG77" s="1868">
        <v>11</v>
      </c>
    </row>
    <row s="12874" customFormat="1" customHeight="1" ht="11.549999999999999">
      <c r="A78" s="1214"/>
      <c r="B78" s="1863"/>
      <c r="C78" s="1863"/>
      <c r="D78" s="578"/>
      <c r="J78" s="4250"/>
      <c r="K78" s="4250"/>
      <c r="L78" s="4250"/>
      <c r="M78" s="4250"/>
      <c r="N78" s="4250"/>
      <c r="O78" s="4250"/>
      <c r="P78" s="10164"/>
      <c r="Q78" s="10164"/>
      <c r="R78" s="10164"/>
      <c r="S78" s="10164"/>
      <c r="T78" s="10164"/>
      <c r="U78" s="10164"/>
      <c r="V78" s="10164"/>
      <c r="W78" s="10164"/>
      <c r="X78" s="10164"/>
      <c r="Y78" s="10164"/>
      <c r="Z78" s="10164"/>
      <c r="AA78" s="10164"/>
      <c r="AB78" s="10164"/>
      <c r="AC78" s="10164"/>
      <c r="AD78" s="10164"/>
      <c r="AE78" s="10164"/>
      <c r="AF78" s="10164"/>
      <c r="AG78" s="10164"/>
      <c r="AH78" s="10164"/>
      <c r="AI78" s="10164"/>
      <c r="AJ78" s="10164"/>
      <c r="AK78" s="10164"/>
      <c r="AL78" s="10164"/>
      <c r="AM78" s="10164"/>
      <c r="AN78" s="10164"/>
      <c r="AO78" s="10164"/>
      <c r="AP78" s="10164"/>
      <c r="AQ78" s="10164"/>
      <c r="AR78" s="10164"/>
      <c r="AS78" s="10164"/>
      <c r="AT78" s="10164"/>
      <c r="AU78" s="10164"/>
      <c r="AV78" s="10164"/>
      <c r="AW78" s="10164"/>
      <c r="AX78" s="10164"/>
      <c r="AY78" s="10164"/>
      <c r="AZ78" s="10164"/>
      <c r="BA78" s="10164"/>
      <c r="BB78" s="10164"/>
      <c r="BC78" s="10164"/>
      <c r="BD78" s="10164"/>
      <c r="BE78" s="10164"/>
      <c r="BF78" s="10164"/>
      <c r="BG78" s="10164"/>
      <c r="BH78" s="10164"/>
      <c r="BI78" s="10164"/>
      <c r="BJ78" s="10164"/>
      <c r="BL78" s="1387"/>
      <c r="BM78" s="1863"/>
      <c r="BN78" s="1863"/>
      <c r="BO78" s="1387"/>
      <c r="BP78" s="1387"/>
      <c r="BQ78" s="1387"/>
      <c r="BR78" s="1387"/>
      <c r="BS78" s="1863"/>
      <c r="BT78" s="1387"/>
      <c r="BU78" s="1387"/>
      <c r="BV78" s="771"/>
      <c r="BW78" s="1387"/>
      <c r="BX78" s="1387"/>
      <c r="BY78" s="1387"/>
      <c r="BZ78" s="1387"/>
      <c r="CA78" s="1387"/>
      <c r="CB78" s="1859"/>
      <c r="CC78" s="793"/>
      <c r="CD78" s="793"/>
      <c r="CE78" s="793"/>
      <c r="CF78" s="793"/>
      <c r="CG78" s="1868">
        <v>11</v>
      </c>
    </row>
    <row s="12874" customFormat="1" customHeight="1" ht="11.549999999999999">
      <c r="A79" s="1214"/>
      <c r="B79" s="1863"/>
      <c r="C79" s="1863"/>
      <c r="D79" s="578"/>
      <c r="J79" s="4250"/>
      <c r="K79" s="4250"/>
      <c r="L79" s="4250"/>
      <c r="M79" s="4250"/>
      <c r="N79" s="4250"/>
      <c r="O79" s="4250"/>
      <c r="P79" s="10164"/>
      <c r="Q79" s="10164"/>
      <c r="R79" s="10164"/>
      <c r="S79" s="10164"/>
      <c r="T79" s="10164"/>
      <c r="U79" s="10164"/>
      <c r="V79" s="10164"/>
      <c r="W79" s="10164"/>
      <c r="X79" s="10164"/>
      <c r="Y79" s="10164"/>
      <c r="Z79" s="10164"/>
      <c r="AA79" s="10164"/>
      <c r="AB79" s="10164"/>
      <c r="AC79" s="10164"/>
      <c r="AD79" s="10164"/>
      <c r="AE79" s="10164"/>
      <c r="AF79" s="10164"/>
      <c r="AG79" s="10164"/>
      <c r="AH79" s="10164"/>
      <c r="AI79" s="10164"/>
      <c r="AJ79" s="10164"/>
      <c r="AK79" s="10164"/>
      <c r="AL79" s="10164"/>
      <c r="AM79" s="10164"/>
      <c r="AN79" s="10164"/>
      <c r="AO79" s="10164"/>
      <c r="AP79" s="10164"/>
      <c r="AQ79" s="10164"/>
      <c r="AR79" s="10164"/>
      <c r="AS79" s="10164"/>
      <c r="AT79" s="10164"/>
      <c r="AU79" s="10164"/>
      <c r="AV79" s="10164"/>
      <c r="AW79" s="10164"/>
      <c r="AX79" s="10164"/>
      <c r="AY79" s="10164"/>
      <c r="AZ79" s="10164"/>
      <c r="BA79" s="10164"/>
      <c r="BB79" s="10164"/>
      <c r="BC79" s="10164"/>
      <c r="BD79" s="10164"/>
      <c r="BE79" s="10164"/>
      <c r="BF79" s="10164"/>
      <c r="BG79" s="10164"/>
      <c r="BH79" s="10164"/>
      <c r="BI79" s="10164"/>
      <c r="BJ79" s="10164"/>
      <c r="BL79" s="1387"/>
      <c r="BM79" s="1863"/>
      <c r="BN79" s="1863"/>
      <c r="BO79" s="1387"/>
      <c r="BP79" s="1387"/>
      <c r="BQ79" s="1387"/>
      <c r="BR79" s="1387"/>
      <c r="BS79" s="1863"/>
      <c r="BT79" s="1387"/>
      <c r="BU79" s="1387"/>
      <c r="BV79" s="771"/>
      <c r="BW79" s="1387"/>
      <c r="BX79" s="1387"/>
      <c r="BY79" s="1387"/>
      <c r="BZ79" s="1387"/>
      <c r="CA79" s="1387"/>
      <c r="CB79" s="1859"/>
      <c r="CC79" s="793"/>
      <c r="CD79" s="793"/>
      <c r="CE79" s="793"/>
      <c r="CF79" s="793"/>
      <c r="CG79" s="1868">
        <v>11</v>
      </c>
    </row>
    <row s="12874" customFormat="1" customHeight="1" ht="11.549999999999999">
      <c r="A80" s="1214"/>
      <c r="B80" s="1863"/>
      <c r="C80" s="1863"/>
      <c r="D80" s="578"/>
      <c r="J80" s="4250"/>
      <c r="K80" s="4250"/>
      <c r="L80" s="4250"/>
      <c r="M80" s="4250"/>
      <c r="N80" s="4250"/>
      <c r="O80" s="4250"/>
      <c r="P80" s="10164"/>
      <c r="Q80" s="10164"/>
      <c r="R80" s="10164"/>
      <c r="S80" s="10164"/>
      <c r="T80" s="10164"/>
      <c r="U80" s="10164"/>
      <c r="V80" s="10164"/>
      <c r="W80" s="10164"/>
      <c r="X80" s="10164"/>
      <c r="Y80" s="10164"/>
      <c r="Z80" s="10164"/>
      <c r="AA80" s="10164"/>
      <c r="AB80" s="10164"/>
      <c r="AC80" s="10164"/>
      <c r="AD80" s="10164"/>
      <c r="AE80" s="10164"/>
      <c r="AF80" s="10164"/>
      <c r="AG80" s="10164"/>
      <c r="AH80" s="10164"/>
      <c r="AI80" s="10164"/>
      <c r="AJ80" s="10164"/>
      <c r="AK80" s="10164"/>
      <c r="AL80" s="10164"/>
      <c r="AM80" s="10164"/>
      <c r="AN80" s="10164"/>
      <c r="AO80" s="10164"/>
      <c r="AP80" s="10164"/>
      <c r="AQ80" s="10164"/>
      <c r="AR80" s="10164"/>
      <c r="AS80" s="10164"/>
      <c r="AT80" s="10164"/>
      <c r="AU80" s="10164"/>
      <c r="AV80" s="10164"/>
      <c r="AW80" s="10164"/>
      <c r="AX80" s="10164"/>
      <c r="AY80" s="10164"/>
      <c r="AZ80" s="10164"/>
      <c r="BA80" s="10164"/>
      <c r="BB80" s="10164"/>
      <c r="BC80" s="10164"/>
      <c r="BD80" s="10164"/>
      <c r="BE80" s="10164"/>
      <c r="BF80" s="10164"/>
      <c r="BG80" s="10164"/>
      <c r="BH80" s="10164"/>
      <c r="BI80" s="10164"/>
      <c r="BJ80" s="10164"/>
      <c r="BL80" s="1387"/>
      <c r="BM80" s="1863"/>
      <c r="BN80" s="1863"/>
      <c r="BO80" s="1387"/>
      <c r="BP80" s="1387"/>
      <c r="BQ80" s="1387"/>
      <c r="BR80" s="1387"/>
      <c r="BS80" s="1863"/>
      <c r="BT80" s="1387"/>
      <c r="BU80" s="1387"/>
      <c r="BV80" s="771"/>
      <c r="BW80" s="1387"/>
      <c r="BX80" s="1387"/>
      <c r="BY80" s="1387"/>
      <c r="BZ80" s="1387"/>
      <c r="CA80" s="1387"/>
      <c r="CB80" s="1859"/>
      <c r="CC80" s="793"/>
      <c r="CD80" s="793"/>
      <c r="CE80" s="793"/>
      <c r="CF80" s="793"/>
      <c r="CG80" s="1868">
        <v>11</v>
      </c>
    </row>
    <row s="12874" customFormat="1" customHeight="1" ht="11.549999999999999">
      <c r="A81" s="1214"/>
      <c r="B81" s="1863"/>
      <c r="C81" s="1863"/>
      <c r="D81" s="578"/>
      <c r="J81" s="4250"/>
      <c r="K81" s="4250"/>
      <c r="L81" s="4250"/>
      <c r="M81" s="4250"/>
      <c r="N81" s="4250"/>
      <c r="O81" s="4250"/>
      <c r="P81" s="10164"/>
      <c r="Q81" s="10164"/>
      <c r="R81" s="10164"/>
      <c r="S81" s="10164"/>
      <c r="T81" s="10164"/>
      <c r="U81" s="10164"/>
      <c r="V81" s="10164"/>
      <c r="W81" s="10164"/>
      <c r="X81" s="10164"/>
      <c r="Y81" s="10164"/>
      <c r="Z81" s="10164"/>
      <c r="AA81" s="10164"/>
      <c r="AB81" s="10164"/>
      <c r="AC81" s="10164"/>
      <c r="AD81" s="10164"/>
      <c r="AE81" s="10164"/>
      <c r="AF81" s="10164"/>
      <c r="AG81" s="10164"/>
      <c r="AH81" s="10164"/>
      <c r="AI81" s="10164"/>
      <c r="AJ81" s="10164"/>
      <c r="AK81" s="10164"/>
      <c r="AL81" s="10164"/>
      <c r="AM81" s="10164"/>
      <c r="AN81" s="10164"/>
      <c r="AO81" s="10164"/>
      <c r="AP81" s="10164"/>
      <c r="AQ81" s="10164"/>
      <c r="AR81" s="10164"/>
      <c r="AS81" s="10164"/>
      <c r="AT81" s="10164"/>
      <c r="AU81" s="10164"/>
      <c r="AV81" s="10164"/>
      <c r="AW81" s="10164"/>
      <c r="AX81" s="10164"/>
      <c r="AY81" s="10164"/>
      <c r="AZ81" s="10164"/>
      <c r="BA81" s="10164"/>
      <c r="BB81" s="10164"/>
      <c r="BC81" s="10164"/>
      <c r="BD81" s="10164"/>
      <c r="BE81" s="10164"/>
      <c r="BF81" s="10164"/>
      <c r="BG81" s="10164"/>
      <c r="BH81" s="10164"/>
      <c r="BI81" s="10164"/>
      <c r="BJ81" s="10164"/>
      <c r="BL81" s="1387"/>
      <c r="BM81" s="1863"/>
      <c r="BN81" s="1863"/>
      <c r="BO81" s="1387"/>
      <c r="BP81" s="1387"/>
      <c r="BQ81" s="1387"/>
      <c r="BR81" s="1387"/>
      <c r="BS81" s="1863"/>
      <c r="BT81" s="1387"/>
      <c r="BU81" s="1387"/>
      <c r="BV81" s="771"/>
      <c r="BW81" s="1387"/>
      <c r="BX81" s="1387"/>
      <c r="BY81" s="1387"/>
      <c r="BZ81" s="1387"/>
      <c r="CA81" s="1387"/>
      <c r="CB81" s="1859"/>
      <c r="CC81" s="793"/>
      <c r="CD81" s="793"/>
      <c r="CE81" s="793"/>
      <c r="CF81" s="793"/>
      <c r="CG81" s="1868">
        <v>11</v>
      </c>
    </row>
    <row s="12874" customFormat="1" customHeight="1" ht="11.549999999999999">
      <c r="A82" s="1214"/>
      <c r="B82" s="1863"/>
      <c r="C82" s="1863"/>
      <c r="D82" s="578"/>
      <c r="J82" s="4250"/>
      <c r="K82" s="4250"/>
      <c r="L82" s="4250"/>
      <c r="M82" s="4250"/>
      <c r="N82" s="4250"/>
      <c r="O82" s="4250"/>
      <c r="P82" s="10164"/>
      <c r="Q82" s="10164"/>
      <c r="R82" s="10164"/>
      <c r="S82" s="10164"/>
      <c r="T82" s="10164"/>
      <c r="U82" s="10164"/>
      <c r="V82" s="10164"/>
      <c r="W82" s="10164"/>
      <c r="X82" s="10164"/>
      <c r="Y82" s="10164"/>
      <c r="Z82" s="10164"/>
      <c r="AA82" s="10164"/>
      <c r="AB82" s="10164"/>
      <c r="AC82" s="10164"/>
      <c r="AD82" s="10164"/>
      <c r="AE82" s="10164"/>
      <c r="AF82" s="10164"/>
      <c r="AG82" s="10164"/>
      <c r="AH82" s="10164"/>
      <c r="AI82" s="10164"/>
      <c r="AJ82" s="10164"/>
      <c r="AK82" s="10164"/>
      <c r="AL82" s="10164"/>
      <c r="AM82" s="10164"/>
      <c r="AN82" s="10164"/>
      <c r="AO82" s="10164"/>
      <c r="AP82" s="10164"/>
      <c r="AQ82" s="10164"/>
      <c r="AR82" s="10164"/>
      <c r="AS82" s="10164"/>
      <c r="AT82" s="10164"/>
      <c r="AU82" s="10164"/>
      <c r="AV82" s="10164"/>
      <c r="AW82" s="10164"/>
      <c r="AX82" s="10164"/>
      <c r="AY82" s="10164"/>
      <c r="AZ82" s="10164"/>
      <c r="BA82" s="10164"/>
      <c r="BB82" s="10164"/>
      <c r="BC82" s="10164"/>
      <c r="BD82" s="10164"/>
      <c r="BE82" s="10164"/>
      <c r="BF82" s="10164"/>
      <c r="BG82" s="10164"/>
      <c r="BH82" s="10164"/>
      <c r="BI82" s="10164"/>
      <c r="BJ82" s="10164"/>
      <c r="BL82" s="1387"/>
      <c r="BM82" s="1863"/>
      <c r="BN82" s="1863"/>
      <c r="BO82" s="1387"/>
      <c r="BP82" s="1387"/>
      <c r="BQ82" s="1387"/>
      <c r="BR82" s="1387"/>
      <c r="BS82" s="1863"/>
      <c r="BT82" s="1387"/>
      <c r="BU82" s="1387"/>
      <c r="BV82" s="771"/>
      <c r="BW82" s="1387"/>
      <c r="BX82" s="1387"/>
      <c r="BY82" s="1387"/>
      <c r="BZ82" s="1387"/>
      <c r="CA82" s="1387"/>
      <c r="CB82" s="1859"/>
      <c r="CC82" s="793"/>
      <c r="CD82" s="793"/>
      <c r="CE82" s="793"/>
      <c r="CF82" s="793"/>
      <c r="CG82" s="1868">
        <v>11</v>
      </c>
    </row>
    <row s="12874" customFormat="1" customHeight="1" ht="11.549999999999999">
      <c r="A83" s="1214"/>
      <c r="B83" s="1863"/>
      <c r="C83" s="1863"/>
      <c r="D83" s="578"/>
      <c r="J83" s="4250"/>
      <c r="K83" s="4250"/>
      <c r="L83" s="4250"/>
      <c r="M83" s="4250"/>
      <c r="N83" s="4250"/>
      <c r="O83" s="4250"/>
      <c r="P83" s="10164"/>
      <c r="Q83" s="10164"/>
      <c r="R83" s="10164"/>
      <c r="S83" s="10164"/>
      <c r="T83" s="10164"/>
      <c r="U83" s="10164"/>
      <c r="V83" s="10164"/>
      <c r="W83" s="10164"/>
      <c r="X83" s="10164"/>
      <c r="Y83" s="10164"/>
      <c r="Z83" s="10164"/>
      <c r="AA83" s="10164"/>
      <c r="AB83" s="10164"/>
      <c r="AC83" s="10164"/>
      <c r="AD83" s="10164"/>
      <c r="AE83" s="10164"/>
      <c r="AF83" s="10164"/>
      <c r="AG83" s="10164"/>
      <c r="AH83" s="10164"/>
      <c r="AI83" s="10164"/>
      <c r="AJ83" s="10164"/>
      <c r="AK83" s="10164"/>
      <c r="AL83" s="10164"/>
      <c r="AM83" s="10164"/>
      <c r="AN83" s="10164"/>
      <c r="AO83" s="10164"/>
      <c r="AP83" s="10164"/>
      <c r="AQ83" s="10164"/>
      <c r="AR83" s="10164"/>
      <c r="AS83" s="10164"/>
      <c r="AT83" s="10164"/>
      <c r="AU83" s="10164"/>
      <c r="AV83" s="10164"/>
      <c r="AW83" s="10164"/>
      <c r="AX83" s="10164"/>
      <c r="AY83" s="10164"/>
      <c r="AZ83" s="10164"/>
      <c r="BA83" s="10164"/>
      <c r="BB83" s="10164"/>
      <c r="BC83" s="10164"/>
      <c r="BD83" s="10164"/>
      <c r="BE83" s="10164"/>
      <c r="BF83" s="10164"/>
      <c r="BG83" s="10164"/>
      <c r="BH83" s="10164"/>
      <c r="BI83" s="10164"/>
      <c r="BJ83" s="10164"/>
      <c r="BL83" s="1387"/>
      <c r="BM83" s="1863"/>
      <c r="BN83" s="1863"/>
      <c r="BO83" s="1387"/>
      <c r="BP83" s="1387"/>
      <c r="BQ83" s="1387"/>
      <c r="BR83" s="1387"/>
      <c r="BS83" s="1863"/>
      <c r="BT83" s="1387"/>
      <c r="BU83" s="1387"/>
      <c r="BV83" s="771"/>
      <c r="BW83" s="1387"/>
      <c r="BX83" s="1387"/>
      <c r="BY83" s="1387"/>
      <c r="BZ83" s="1387"/>
      <c r="CA83" s="1387"/>
      <c r="CB83" s="1859"/>
      <c r="CC83" s="793"/>
      <c r="CD83" s="793"/>
      <c r="CE83" s="793"/>
      <c r="CF83" s="793"/>
      <c r="CG83" s="1868">
        <v>11</v>
      </c>
    </row>
    <row s="12874" customFormat="1" customHeight="1" ht="11.549999999999999">
      <c r="A84" s="1214"/>
      <c r="B84" s="1863"/>
      <c r="C84" s="1863"/>
      <c r="D84" s="578"/>
      <c r="J84" s="4250"/>
      <c r="K84" s="4250"/>
      <c r="L84" s="4250"/>
      <c r="M84" s="4250"/>
      <c r="N84" s="4250"/>
      <c r="O84" s="4250"/>
      <c r="P84" s="10164"/>
      <c r="Q84" s="10164"/>
      <c r="R84" s="10164"/>
      <c r="S84" s="10164"/>
      <c r="T84" s="10164"/>
      <c r="U84" s="10164"/>
      <c r="V84" s="10164"/>
      <c r="W84" s="10164"/>
      <c r="X84" s="10164"/>
      <c r="Y84" s="10164"/>
      <c r="Z84" s="10164"/>
      <c r="AA84" s="10164"/>
      <c r="AB84" s="10164"/>
      <c r="AC84" s="10164"/>
      <c r="AD84" s="10164"/>
      <c r="AE84" s="10164"/>
      <c r="AF84" s="10164"/>
      <c r="AG84" s="10164"/>
      <c r="AH84" s="10164"/>
      <c r="AI84" s="10164"/>
      <c r="AJ84" s="10164"/>
      <c r="AK84" s="10164"/>
      <c r="AL84" s="10164"/>
      <c r="AM84" s="10164"/>
      <c r="AN84" s="10164"/>
      <c r="AO84" s="10164"/>
      <c r="AP84" s="10164"/>
      <c r="AQ84" s="10164"/>
      <c r="AR84" s="10164"/>
      <c r="AS84" s="10164"/>
      <c r="AT84" s="10164"/>
      <c r="AU84" s="10164"/>
      <c r="AV84" s="10164"/>
      <c r="AW84" s="10164"/>
      <c r="AX84" s="10164"/>
      <c r="AY84" s="10164"/>
      <c r="AZ84" s="10164"/>
      <c r="BA84" s="10164"/>
      <c r="BB84" s="10164"/>
      <c r="BC84" s="10164"/>
      <c r="BD84" s="10164"/>
      <c r="BE84" s="10164"/>
      <c r="BF84" s="10164"/>
      <c r="BG84" s="10164"/>
      <c r="BH84" s="10164"/>
      <c r="BI84" s="10164"/>
      <c r="BJ84" s="10164"/>
      <c r="BL84" s="1387"/>
      <c r="BM84" s="1863"/>
      <c r="BN84" s="1863"/>
      <c r="BO84" s="1387"/>
      <c r="BP84" s="1387"/>
      <c r="BQ84" s="1387"/>
      <c r="BR84" s="1387"/>
      <c r="BS84" s="1863"/>
      <c r="BT84" s="1387"/>
      <c r="BU84" s="1387"/>
      <c r="BV84" s="771"/>
      <c r="BW84" s="1387"/>
      <c r="BX84" s="1387"/>
      <c r="BY84" s="1387"/>
      <c r="BZ84" s="1387"/>
      <c r="CA84" s="1387"/>
      <c r="CB84" s="1859"/>
      <c r="CC84" s="793"/>
      <c r="CD84" s="793"/>
      <c r="CE84" s="793"/>
      <c r="CF84" s="793"/>
      <c r="CG84" s="1868">
        <v>11</v>
      </c>
    </row>
    <row s="12874" customFormat="1" customHeight="1" ht="11.549999999999999">
      <c r="A85" s="1214"/>
      <c r="B85" s="1863"/>
      <c r="C85" s="1863"/>
      <c r="D85" s="578"/>
      <c r="J85" s="4250"/>
      <c r="K85" s="4250"/>
      <c r="L85" s="4250"/>
      <c r="M85" s="4250"/>
      <c r="N85" s="4250"/>
      <c r="O85" s="4250"/>
      <c r="P85" s="10164"/>
      <c r="Q85" s="10164"/>
      <c r="R85" s="10164"/>
      <c r="S85" s="10164"/>
      <c r="T85" s="10164"/>
      <c r="U85" s="10164"/>
      <c r="V85" s="10164"/>
      <c r="W85" s="10164"/>
      <c r="X85" s="10164"/>
      <c r="Y85" s="10164"/>
      <c r="Z85" s="10164"/>
      <c r="AA85" s="10164"/>
      <c r="AB85" s="10164"/>
      <c r="AC85" s="10164"/>
      <c r="AD85" s="10164"/>
      <c r="AE85" s="10164"/>
      <c r="AF85" s="10164"/>
      <c r="AG85" s="10164"/>
      <c r="AH85" s="10164"/>
      <c r="AI85" s="10164"/>
      <c r="AJ85" s="10164"/>
      <c r="AK85" s="10164"/>
      <c r="AL85" s="10164"/>
      <c r="AM85" s="10164"/>
      <c r="AN85" s="10164"/>
      <c r="AO85" s="10164"/>
      <c r="AP85" s="10164"/>
      <c r="AQ85" s="10164"/>
      <c r="AR85" s="10164"/>
      <c r="AS85" s="10164"/>
      <c r="AT85" s="10164"/>
      <c r="AU85" s="10164"/>
      <c r="AV85" s="10164"/>
      <c r="AW85" s="10164"/>
      <c r="AX85" s="10164"/>
      <c r="AY85" s="10164"/>
      <c r="AZ85" s="10164"/>
      <c r="BA85" s="10164"/>
      <c r="BB85" s="10164"/>
      <c r="BC85" s="10164"/>
      <c r="BD85" s="10164"/>
      <c r="BE85" s="10164"/>
      <c r="BF85" s="10164"/>
      <c r="BG85" s="10164"/>
      <c r="BH85" s="10164"/>
      <c r="BI85" s="10164"/>
      <c r="BJ85" s="10164"/>
      <c r="BL85" s="1387"/>
      <c r="BM85" s="1863"/>
      <c r="BN85" s="1863"/>
      <c r="BO85" s="1387"/>
      <c r="BP85" s="1387"/>
      <c r="BQ85" s="1387"/>
      <c r="BR85" s="1387"/>
      <c r="BS85" s="1863"/>
      <c r="BT85" s="1387"/>
      <c r="BU85" s="1387"/>
      <c r="BV85" s="771"/>
      <c r="BW85" s="1387"/>
      <c r="BX85" s="1387"/>
      <c r="BY85" s="1387"/>
      <c r="BZ85" s="1387"/>
      <c r="CA85" s="1387"/>
      <c r="CB85" s="1859"/>
      <c r="CC85" s="793"/>
      <c r="CD85" s="793"/>
      <c r="CE85" s="793"/>
      <c r="CF85" s="793"/>
      <c r="CG85" s="1868">
        <v>11</v>
      </c>
    </row>
    <row s="12874" customFormat="1" customHeight="1" ht="11.549999999999999">
      <c r="A86" s="1214"/>
      <c r="B86" s="1863"/>
      <c r="C86" s="1863"/>
      <c r="D86" s="578"/>
      <c r="J86" s="4250"/>
      <c r="K86" s="4250"/>
      <c r="L86" s="4250"/>
      <c r="M86" s="4250"/>
      <c r="N86" s="4250"/>
      <c r="O86" s="4250"/>
      <c r="P86" s="10164"/>
      <c r="Q86" s="10164"/>
      <c r="R86" s="10164"/>
      <c r="S86" s="10164"/>
      <c r="T86" s="10164"/>
      <c r="U86" s="10164"/>
      <c r="V86" s="10164"/>
      <c r="W86" s="10164"/>
      <c r="X86" s="10164"/>
      <c r="Y86" s="10164"/>
      <c r="Z86" s="10164"/>
      <c r="AA86" s="10164"/>
      <c r="AB86" s="10164"/>
      <c r="AC86" s="10164"/>
      <c r="AD86" s="10164"/>
      <c r="AE86" s="10164"/>
      <c r="AF86" s="10164"/>
      <c r="AG86" s="10164"/>
      <c r="AH86" s="10164"/>
      <c r="AI86" s="10164"/>
      <c r="AJ86" s="10164"/>
      <c r="AK86" s="10164"/>
      <c r="AL86" s="10164"/>
      <c r="AM86" s="10164"/>
      <c r="AN86" s="10164"/>
      <c r="AO86" s="10164"/>
      <c r="AP86" s="10164"/>
      <c r="AQ86" s="10164"/>
      <c r="AR86" s="10164"/>
      <c r="AS86" s="10164"/>
      <c r="AT86" s="10164"/>
      <c r="AU86" s="10164"/>
      <c r="AV86" s="10164"/>
      <c r="AW86" s="10164"/>
      <c r="AX86" s="10164"/>
      <c r="AY86" s="10164"/>
      <c r="AZ86" s="10164"/>
      <c r="BA86" s="10164"/>
      <c r="BB86" s="10164"/>
      <c r="BC86" s="10164"/>
      <c r="BD86" s="10164"/>
      <c r="BE86" s="10164"/>
      <c r="BF86" s="10164"/>
      <c r="BG86" s="10164"/>
      <c r="BH86" s="10164"/>
      <c r="BI86" s="10164"/>
      <c r="BJ86" s="10164"/>
      <c r="BL86" s="1387"/>
      <c r="BM86" s="1863"/>
      <c r="BN86" s="1863"/>
      <c r="BO86" s="1387"/>
      <c r="BP86" s="1387"/>
      <c r="BQ86" s="1387"/>
      <c r="BR86" s="1387"/>
      <c r="BS86" s="1863"/>
      <c r="BT86" s="1387"/>
      <c r="BU86" s="1387"/>
      <c r="BV86" s="771"/>
      <c r="BW86" s="1387"/>
      <c r="BX86" s="1387"/>
      <c r="BY86" s="1387"/>
      <c r="BZ86" s="1387"/>
      <c r="CA86" s="1387"/>
      <c r="CB86" s="1859"/>
      <c r="CC86" s="793"/>
      <c r="CD86" s="793"/>
      <c r="CE86" s="793"/>
      <c r="CF86" s="793"/>
      <c r="CG86" s="1868">
        <v>11</v>
      </c>
    </row>
    <row s="12874" customFormat="1" customHeight="1" ht="11.549999999999999">
      <c r="A87" s="1214"/>
      <c r="B87" s="1863"/>
      <c r="C87" s="1863"/>
      <c r="D87" s="578"/>
      <c r="J87" s="4250"/>
      <c r="K87" s="4250"/>
      <c r="L87" s="4250"/>
      <c r="M87" s="4250"/>
      <c r="N87" s="4250"/>
      <c r="O87" s="4250"/>
      <c r="P87" s="10164"/>
      <c r="Q87" s="10164"/>
      <c r="R87" s="10164"/>
      <c r="S87" s="10164"/>
      <c r="T87" s="10164"/>
      <c r="U87" s="10164"/>
      <c r="V87" s="10164"/>
      <c r="W87" s="10164"/>
      <c r="X87" s="10164"/>
      <c r="Y87" s="10164"/>
      <c r="Z87" s="10164"/>
      <c r="AA87" s="10164"/>
      <c r="AB87" s="10164"/>
      <c r="AC87" s="10164"/>
      <c r="AD87" s="10164"/>
      <c r="AE87" s="10164"/>
      <c r="AF87" s="10164"/>
      <c r="AG87" s="10164"/>
      <c r="AH87" s="10164"/>
      <c r="AI87" s="10164"/>
      <c r="AJ87" s="10164"/>
      <c r="AK87" s="10164"/>
      <c r="AL87" s="10164"/>
      <c r="AM87" s="10164"/>
      <c r="AN87" s="10164"/>
      <c r="AO87" s="10164"/>
      <c r="AP87" s="10164"/>
      <c r="AQ87" s="10164"/>
      <c r="AR87" s="10164"/>
      <c r="AS87" s="10164"/>
      <c r="AT87" s="10164"/>
      <c r="AU87" s="10164"/>
      <c r="AV87" s="10164"/>
      <c r="AW87" s="10164"/>
      <c r="AX87" s="10164"/>
      <c r="AY87" s="10164"/>
      <c r="AZ87" s="10164"/>
      <c r="BA87" s="10164"/>
      <c r="BB87" s="10164"/>
      <c r="BC87" s="10164"/>
      <c r="BD87" s="10164"/>
      <c r="BE87" s="10164"/>
      <c r="BF87" s="10164"/>
      <c r="BG87" s="10164"/>
      <c r="BH87" s="10164"/>
      <c r="BI87" s="10164"/>
      <c r="BJ87" s="10164"/>
      <c r="BL87" s="1387"/>
      <c r="BM87" s="1863"/>
      <c r="BN87" s="1863"/>
      <c r="BO87" s="1387"/>
      <c r="BP87" s="1387"/>
      <c r="BQ87" s="1387"/>
      <c r="BR87" s="1387"/>
      <c r="BS87" s="1863"/>
      <c r="BT87" s="1387"/>
      <c r="BU87" s="1387"/>
      <c r="BV87" s="771"/>
      <c r="BW87" s="1387"/>
      <c r="BX87" s="1387"/>
      <c r="BY87" s="1387"/>
      <c r="BZ87" s="1387"/>
      <c r="CA87" s="1387"/>
      <c r="CB87" s="1859"/>
      <c r="CC87" s="793"/>
      <c r="CD87" s="793"/>
      <c r="CE87" s="793"/>
      <c r="CF87" s="793"/>
      <c r="CG87" s="1868">
        <v>11</v>
      </c>
    </row>
    <row s="12874" customFormat="1" customHeight="1" ht="11.549999999999999">
      <c r="A88" s="1214"/>
      <c r="B88" s="1863"/>
      <c r="C88" s="1863"/>
      <c r="D88" s="578"/>
      <c r="J88" s="4250"/>
      <c r="K88" s="4250"/>
      <c r="L88" s="4250"/>
      <c r="M88" s="4250"/>
      <c r="N88" s="4250"/>
      <c r="O88" s="4250"/>
      <c r="P88" s="10164"/>
      <c r="Q88" s="10164"/>
      <c r="R88" s="10164"/>
      <c r="S88" s="10164"/>
      <c r="T88" s="10164"/>
      <c r="U88" s="10164"/>
      <c r="V88" s="10164"/>
      <c r="W88" s="10164"/>
      <c r="X88" s="10164"/>
      <c r="Y88" s="10164"/>
      <c r="Z88" s="10164"/>
      <c r="AA88" s="10164"/>
      <c r="AB88" s="10164"/>
      <c r="AC88" s="10164"/>
      <c r="AD88" s="10164"/>
      <c r="AE88" s="10164"/>
      <c r="AF88" s="10164"/>
      <c r="AG88" s="10164"/>
      <c r="AH88" s="10164"/>
      <c r="AI88" s="10164"/>
      <c r="AJ88" s="10164"/>
      <c r="AK88" s="10164"/>
      <c r="AL88" s="10164"/>
      <c r="AM88" s="10164"/>
      <c r="AN88" s="10164"/>
      <c r="AO88" s="10164"/>
      <c r="AP88" s="10164"/>
      <c r="AQ88" s="10164"/>
      <c r="AR88" s="10164"/>
      <c r="AS88" s="10164"/>
      <c r="AT88" s="10164"/>
      <c r="AU88" s="10164"/>
      <c r="AV88" s="10164"/>
      <c r="AW88" s="10164"/>
      <c r="AX88" s="10164"/>
      <c r="AY88" s="10164"/>
      <c r="AZ88" s="10164"/>
      <c r="BA88" s="10164"/>
      <c r="BB88" s="10164"/>
      <c r="BC88" s="10164"/>
      <c r="BD88" s="10164"/>
      <c r="BE88" s="10164"/>
      <c r="BF88" s="10164"/>
      <c r="BG88" s="10164"/>
      <c r="BH88" s="10164"/>
      <c r="BI88" s="10164"/>
      <c r="BJ88" s="10164"/>
      <c r="BL88" s="1387"/>
      <c r="BM88" s="1863"/>
      <c r="BN88" s="1863"/>
      <c r="BO88" s="1387"/>
      <c r="BP88" s="1387"/>
      <c r="BQ88" s="1387"/>
      <c r="BR88" s="1387"/>
      <c r="BS88" s="1863"/>
      <c r="BT88" s="1387"/>
      <c r="BU88" s="1387"/>
      <c r="BV88" s="771"/>
      <c r="BW88" s="1387"/>
      <c r="BX88" s="1387"/>
      <c r="BY88" s="1387"/>
      <c r="BZ88" s="1387"/>
      <c r="CA88" s="1387"/>
      <c r="CB88" s="1859"/>
      <c r="CC88" s="793"/>
      <c r="CD88" s="793"/>
      <c r="CE88" s="793"/>
      <c r="CF88" s="793"/>
      <c r="CG88" s="1868">
        <v>11</v>
      </c>
    </row>
    <row s="12874" customFormat="1" customHeight="1" ht="11.549999999999999">
      <c r="A89" s="1214"/>
      <c r="B89" s="1863"/>
      <c r="C89" s="1863"/>
      <c r="D89" s="578"/>
      <c r="J89" s="4250"/>
      <c r="K89" s="4250"/>
      <c r="L89" s="4250"/>
      <c r="M89" s="4250"/>
      <c r="N89" s="4250"/>
      <c r="O89" s="4250"/>
      <c r="P89" s="10164"/>
      <c r="Q89" s="10164"/>
      <c r="R89" s="10164"/>
      <c r="S89" s="10164"/>
      <c r="T89" s="10164"/>
      <c r="U89" s="10164"/>
      <c r="V89" s="10164"/>
      <c r="W89" s="10164"/>
      <c r="X89" s="10164"/>
      <c r="Y89" s="10164"/>
      <c r="Z89" s="10164"/>
      <c r="AA89" s="10164"/>
      <c r="AB89" s="10164"/>
      <c r="AC89" s="10164"/>
      <c r="AD89" s="10164"/>
      <c r="AE89" s="10164"/>
      <c r="AF89" s="10164"/>
      <c r="AG89" s="10164"/>
      <c r="AH89" s="10164"/>
      <c r="AI89" s="10164"/>
      <c r="AJ89" s="10164"/>
      <c r="AK89" s="10164"/>
      <c r="AL89" s="10164"/>
      <c r="AM89" s="10164"/>
      <c r="AN89" s="10164"/>
      <c r="AO89" s="10164"/>
      <c r="AP89" s="10164"/>
      <c r="AQ89" s="10164"/>
      <c r="AR89" s="10164"/>
      <c r="AS89" s="10164"/>
      <c r="AT89" s="10164"/>
      <c r="AU89" s="10164"/>
      <c r="AV89" s="10164"/>
      <c r="AW89" s="10164"/>
      <c r="AX89" s="10164"/>
      <c r="AY89" s="10164"/>
      <c r="AZ89" s="10164"/>
      <c r="BA89" s="10164"/>
      <c r="BB89" s="10164"/>
      <c r="BC89" s="10164"/>
      <c r="BD89" s="10164"/>
      <c r="BE89" s="10164"/>
      <c r="BF89" s="10164"/>
      <c r="BG89" s="10164"/>
      <c r="BH89" s="10164"/>
      <c r="BI89" s="10164"/>
      <c r="BJ89" s="10164"/>
      <c r="BL89" s="1387"/>
      <c r="BM89" s="1863"/>
      <c r="BN89" s="1863"/>
      <c r="BO89" s="1387"/>
      <c r="BP89" s="1387"/>
      <c r="BQ89" s="1387"/>
      <c r="BR89" s="1387"/>
      <c r="BS89" s="1863"/>
      <c r="BT89" s="1387"/>
      <c r="BU89" s="1387"/>
      <c r="BV89" s="771"/>
      <c r="BW89" s="1387"/>
      <c r="BX89" s="1387"/>
      <c r="BY89" s="1387"/>
      <c r="BZ89" s="1387"/>
      <c r="CA89" s="1387"/>
      <c r="CB89" s="1859"/>
      <c r="CC89" s="793"/>
      <c r="CD89" s="793"/>
      <c r="CE89" s="793"/>
      <c r="CF89" s="793"/>
      <c r="CG89" s="1868">
        <v>11</v>
      </c>
    </row>
    <row s="12874" customFormat="1" customHeight="1" ht="11.549999999999999">
      <c r="A90" s="1214"/>
      <c r="B90" s="1863"/>
      <c r="C90" s="1863"/>
      <c r="D90" s="578"/>
      <c r="J90" s="4250"/>
      <c r="K90" s="4250"/>
      <c r="L90" s="4250"/>
      <c r="M90" s="4250"/>
      <c r="N90" s="4250"/>
      <c r="O90" s="4250"/>
      <c r="P90" s="10164"/>
      <c r="Q90" s="10164"/>
      <c r="R90" s="10164"/>
      <c r="S90" s="10164"/>
      <c r="T90" s="10164"/>
      <c r="U90" s="10164"/>
      <c r="V90" s="10164"/>
      <c r="W90" s="10164"/>
      <c r="X90" s="10164"/>
      <c r="Y90" s="10164"/>
      <c r="Z90" s="10164"/>
      <c r="AA90" s="10164"/>
      <c r="AB90" s="10164"/>
      <c r="AC90" s="10164"/>
      <c r="AD90" s="10164"/>
      <c r="AE90" s="10164"/>
      <c r="AF90" s="10164"/>
      <c r="AG90" s="10164"/>
      <c r="AH90" s="10164"/>
      <c r="AI90" s="10164"/>
      <c r="AJ90" s="10164"/>
      <c r="AK90" s="10164"/>
      <c r="AL90" s="10164"/>
      <c r="AM90" s="10164"/>
      <c r="AN90" s="10164"/>
      <c r="AO90" s="10164"/>
      <c r="AP90" s="10164"/>
      <c r="AQ90" s="10164"/>
      <c r="AR90" s="10164"/>
      <c r="AS90" s="10164"/>
      <c r="AT90" s="10164"/>
      <c r="AU90" s="10164"/>
      <c r="AV90" s="10164"/>
      <c r="AW90" s="10164"/>
      <c r="AX90" s="10164"/>
      <c r="AY90" s="10164"/>
      <c r="AZ90" s="10164"/>
      <c r="BA90" s="10164"/>
      <c r="BB90" s="10164"/>
      <c r="BC90" s="10164"/>
      <c r="BD90" s="10164"/>
      <c r="BE90" s="10164"/>
      <c r="BF90" s="10164"/>
      <c r="BG90" s="10164"/>
      <c r="BH90" s="10164"/>
      <c r="BI90" s="10164"/>
      <c r="BJ90" s="10164"/>
      <c r="BL90" s="1387"/>
      <c r="BM90" s="1863"/>
      <c r="BN90" s="1863"/>
      <c r="BO90" s="1387"/>
      <c r="BP90" s="1387"/>
      <c r="BQ90" s="1387"/>
      <c r="BR90" s="1387"/>
      <c r="BS90" s="1863"/>
      <c r="BT90" s="1387"/>
      <c r="BU90" s="1387"/>
      <c r="BV90" s="771"/>
      <c r="BW90" s="1387"/>
      <c r="BX90" s="1387"/>
      <c r="BY90" s="1387"/>
      <c r="BZ90" s="1387"/>
      <c r="CA90" s="1387"/>
      <c r="CB90" s="1859"/>
      <c r="CC90" s="793"/>
      <c r="CD90" s="793"/>
      <c r="CE90" s="793"/>
      <c r="CF90" s="793"/>
      <c r="CG90" s="1868">
        <v>11</v>
      </c>
    </row>
    <row s="12874" customFormat="1" customHeight="1" ht="11.549999999999999">
      <c r="A91" s="1214"/>
      <c r="B91" s="1863"/>
      <c r="C91" s="1863"/>
      <c r="D91" s="578"/>
      <c r="J91" s="4250"/>
      <c r="K91" s="4250"/>
      <c r="L91" s="4250"/>
      <c r="M91" s="4250"/>
      <c r="N91" s="4250"/>
      <c r="O91" s="4250"/>
      <c r="P91" s="10164"/>
      <c r="Q91" s="10164"/>
      <c r="R91" s="10164"/>
      <c r="S91" s="10164"/>
      <c r="T91" s="10164"/>
      <c r="U91" s="10164"/>
      <c r="V91" s="10164"/>
      <c r="W91" s="10164"/>
      <c r="X91" s="10164"/>
      <c r="Y91" s="10164"/>
      <c r="Z91" s="10164"/>
      <c r="AA91" s="10164"/>
      <c r="AB91" s="10164"/>
      <c r="AC91" s="10164"/>
      <c r="AD91" s="10164"/>
      <c r="AE91" s="10164"/>
      <c r="AF91" s="10164"/>
      <c r="AG91" s="10164"/>
      <c r="AH91" s="10164"/>
      <c r="AI91" s="10164"/>
      <c r="AJ91" s="10164"/>
      <c r="AK91" s="10164"/>
      <c r="AL91" s="10164"/>
      <c r="AM91" s="10164"/>
      <c r="AN91" s="10164"/>
      <c r="AO91" s="10164"/>
      <c r="AP91" s="10164"/>
      <c r="AQ91" s="10164"/>
      <c r="AR91" s="10164"/>
      <c r="AS91" s="10164"/>
      <c r="AT91" s="10164"/>
      <c r="AU91" s="10164"/>
      <c r="AV91" s="10164"/>
      <c r="AW91" s="10164"/>
      <c r="AX91" s="10164"/>
      <c r="AY91" s="10164"/>
      <c r="AZ91" s="10164"/>
      <c r="BA91" s="10164"/>
      <c r="BB91" s="10164"/>
      <c r="BC91" s="10164"/>
      <c r="BD91" s="10164"/>
      <c r="BE91" s="10164"/>
      <c r="BF91" s="10164"/>
      <c r="BG91" s="10164"/>
      <c r="BH91" s="10164"/>
      <c r="BI91" s="10164"/>
      <c r="BJ91" s="10164"/>
      <c r="BL91" s="1387"/>
      <c r="BM91" s="1863"/>
      <c r="BN91" s="1863"/>
      <c r="BO91" s="1387"/>
      <c r="BP91" s="1387"/>
      <c r="BQ91" s="1387"/>
      <c r="BR91" s="1387"/>
      <c r="BS91" s="1863"/>
      <c r="BT91" s="1387"/>
      <c r="BU91" s="1387"/>
      <c r="BV91" s="771"/>
      <c r="BW91" s="1387"/>
      <c r="BX91" s="1387"/>
      <c r="BY91" s="1387"/>
      <c r="BZ91" s="1387"/>
      <c r="CA91" s="1387"/>
      <c r="CB91" s="1859"/>
      <c r="CC91" s="793"/>
      <c r="CD91" s="793"/>
      <c r="CE91" s="793"/>
      <c r="CF91" s="793"/>
      <c r="CG91" s="1868">
        <v>11</v>
      </c>
    </row>
    <row s="12874" customFormat="1" customHeight="1" ht="11.549999999999999">
      <c r="A92" s="1214"/>
      <c r="B92" s="1863"/>
      <c r="C92" s="1863"/>
      <c r="D92" s="578"/>
      <c r="J92" s="4250"/>
      <c r="K92" s="4250"/>
      <c r="L92" s="4250"/>
      <c r="M92" s="4250"/>
      <c r="N92" s="4250"/>
      <c r="O92" s="4250"/>
      <c r="P92" s="10164"/>
      <c r="Q92" s="10164"/>
      <c r="R92" s="10164"/>
      <c r="S92" s="10164"/>
      <c r="T92" s="10164"/>
      <c r="U92" s="10164"/>
      <c r="V92" s="10164"/>
      <c r="W92" s="10164"/>
      <c r="X92" s="10164"/>
      <c r="Y92" s="10164"/>
      <c r="Z92" s="10164"/>
      <c r="AA92" s="10164"/>
      <c r="AB92" s="10164"/>
      <c r="AC92" s="10164"/>
      <c r="AD92" s="10164"/>
      <c r="AE92" s="10164"/>
      <c r="AF92" s="10164"/>
      <c r="AG92" s="10164"/>
      <c r="AH92" s="10164"/>
      <c r="AI92" s="10164"/>
      <c r="AJ92" s="10164"/>
      <c r="AK92" s="10164"/>
      <c r="AL92" s="10164"/>
      <c r="AM92" s="10164"/>
      <c r="AN92" s="10164"/>
      <c r="AO92" s="10164"/>
      <c r="AP92" s="10164"/>
      <c r="AQ92" s="10164"/>
      <c r="AR92" s="10164"/>
      <c r="AS92" s="10164"/>
      <c r="AT92" s="10164"/>
      <c r="AU92" s="10164"/>
      <c r="AV92" s="10164"/>
      <c r="AW92" s="10164"/>
      <c r="AX92" s="10164"/>
      <c r="AY92" s="10164"/>
      <c r="AZ92" s="10164"/>
      <c r="BA92" s="10164"/>
      <c r="BB92" s="10164"/>
      <c r="BC92" s="10164"/>
      <c r="BD92" s="10164"/>
      <c r="BE92" s="10164"/>
      <c r="BF92" s="10164"/>
      <c r="BG92" s="10164"/>
      <c r="BH92" s="10164"/>
      <c r="BI92" s="10164"/>
      <c r="BJ92" s="10164"/>
      <c r="BL92" s="1387"/>
      <c r="BM92" s="1863"/>
      <c r="BN92" s="1863"/>
      <c r="BO92" s="1387"/>
      <c r="BP92" s="1387"/>
      <c r="BQ92" s="1387"/>
      <c r="BR92" s="1387"/>
      <c r="BS92" s="1863"/>
      <c r="BT92" s="1387"/>
      <c r="BU92" s="1387"/>
      <c r="BV92" s="771"/>
      <c r="BW92" s="1387"/>
      <c r="BX92" s="1387"/>
      <c r="BY92" s="1387"/>
      <c r="BZ92" s="1387"/>
      <c r="CA92" s="1387"/>
      <c r="CB92" s="1859"/>
      <c r="CC92" s="793"/>
      <c r="CD92" s="793"/>
      <c r="CE92" s="793"/>
      <c r="CF92" s="793"/>
      <c r="CG92" s="1868">
        <v>11</v>
      </c>
    </row>
    <row s="12874" customFormat="1" customHeight="1" ht="11.549999999999999">
      <c r="A93" s="1214"/>
      <c r="B93" s="1863"/>
      <c r="C93" s="1863"/>
      <c r="D93" s="578"/>
      <c r="J93" s="4250"/>
      <c r="K93" s="4250"/>
      <c r="L93" s="4250"/>
      <c r="M93" s="4250"/>
      <c r="N93" s="4250"/>
      <c r="O93" s="4250"/>
      <c r="P93" s="10164"/>
      <c r="Q93" s="10164"/>
      <c r="R93" s="10164"/>
      <c r="S93" s="10164"/>
      <c r="T93" s="10164"/>
      <c r="U93" s="10164"/>
      <c r="V93" s="10164"/>
      <c r="W93" s="10164"/>
      <c r="X93" s="10164"/>
      <c r="Y93" s="10164"/>
      <c r="Z93" s="10164"/>
      <c r="AA93" s="10164"/>
      <c r="AB93" s="10164"/>
      <c r="AC93" s="10164"/>
      <c r="AD93" s="10164"/>
      <c r="AE93" s="10164"/>
      <c r="AF93" s="10164"/>
      <c r="AG93" s="10164"/>
      <c r="AH93" s="10164"/>
      <c r="AI93" s="10164"/>
      <c r="AJ93" s="10164"/>
      <c r="AK93" s="10164"/>
      <c r="AL93" s="10164"/>
      <c r="AM93" s="10164"/>
      <c r="AN93" s="10164"/>
      <c r="AO93" s="10164"/>
      <c r="AP93" s="10164"/>
      <c r="AQ93" s="10164"/>
      <c r="AR93" s="10164"/>
      <c r="AS93" s="10164"/>
      <c r="AT93" s="10164"/>
      <c r="AU93" s="10164"/>
      <c r="AV93" s="10164"/>
      <c r="AW93" s="10164"/>
      <c r="AX93" s="10164"/>
      <c r="AY93" s="10164"/>
      <c r="AZ93" s="10164"/>
      <c r="BA93" s="10164"/>
      <c r="BB93" s="10164"/>
      <c r="BC93" s="10164"/>
      <c r="BD93" s="10164"/>
      <c r="BE93" s="10164"/>
      <c r="BF93" s="10164"/>
      <c r="BG93" s="10164"/>
      <c r="BH93" s="10164"/>
      <c r="BI93" s="10164"/>
      <c r="BJ93" s="10164"/>
      <c r="BL93" s="1387"/>
      <c r="BM93" s="1863"/>
      <c r="BN93" s="1863"/>
      <c r="BO93" s="1387"/>
      <c r="BP93" s="1387"/>
      <c r="BQ93" s="1387"/>
      <c r="BR93" s="1387"/>
      <c r="BS93" s="1863"/>
      <c r="BT93" s="1387"/>
      <c r="BU93" s="1387"/>
      <c r="BV93" s="771"/>
      <c r="BW93" s="1387"/>
      <c r="BX93" s="1387"/>
      <c r="BY93" s="1387"/>
      <c r="BZ93" s="1387"/>
      <c r="CA93" s="1387"/>
      <c r="CB93" s="1859"/>
      <c r="CC93" s="793"/>
      <c r="CD93" s="793"/>
      <c r="CE93" s="793"/>
      <c r="CF93" s="793"/>
      <c r="CG93" s="1868">
        <v>11</v>
      </c>
    </row>
    <row s="12874" customFormat="1" customHeight="1" ht="11.549999999999999">
      <c r="A94" s="1214"/>
      <c r="B94" s="1863"/>
      <c r="C94" s="1863"/>
      <c r="D94" s="578"/>
      <c r="J94" s="4250"/>
      <c r="K94" s="4250"/>
      <c r="L94" s="4250"/>
      <c r="M94" s="4250"/>
      <c r="N94" s="4250"/>
      <c r="O94" s="4250"/>
      <c r="P94" s="10164"/>
      <c r="Q94" s="10164"/>
      <c r="R94" s="10164"/>
      <c r="S94" s="10164"/>
      <c r="T94" s="10164"/>
      <c r="U94" s="10164"/>
      <c r="V94" s="10164"/>
      <c r="W94" s="10164"/>
      <c r="X94" s="10164"/>
      <c r="Y94" s="10164"/>
      <c r="Z94" s="10164"/>
      <c r="AA94" s="10164"/>
      <c r="AB94" s="10164"/>
      <c r="AC94" s="10164"/>
      <c r="AD94" s="10164"/>
      <c r="AE94" s="10164"/>
      <c r="AF94" s="10164"/>
      <c r="AG94" s="10164"/>
      <c r="AH94" s="10164"/>
      <c r="AI94" s="10164"/>
      <c r="AJ94" s="10164"/>
      <c r="AK94" s="10164"/>
      <c r="AL94" s="10164"/>
      <c r="AM94" s="10164"/>
      <c r="AN94" s="10164"/>
      <c r="AO94" s="10164"/>
      <c r="AP94" s="10164"/>
      <c r="AQ94" s="10164"/>
      <c r="AR94" s="10164"/>
      <c r="AS94" s="10164"/>
      <c r="AT94" s="10164"/>
      <c r="AU94" s="10164"/>
      <c r="AV94" s="10164"/>
      <c r="AW94" s="10164"/>
      <c r="AX94" s="10164"/>
      <c r="AY94" s="10164"/>
      <c r="AZ94" s="10164"/>
      <c r="BA94" s="10164"/>
      <c r="BB94" s="10164"/>
      <c r="BC94" s="10164"/>
      <c r="BD94" s="10164"/>
      <c r="BE94" s="10164"/>
      <c r="BF94" s="10164"/>
      <c r="BG94" s="10164"/>
      <c r="BH94" s="10164"/>
      <c r="BI94" s="10164"/>
      <c r="BJ94" s="10164"/>
      <c r="BL94" s="1387"/>
      <c r="BM94" s="1863"/>
      <c r="BN94" s="1863"/>
      <c r="BO94" s="1387"/>
      <c r="BP94" s="1387"/>
      <c r="BQ94" s="1387"/>
      <c r="BR94" s="1387"/>
      <c r="BS94" s="1863"/>
      <c r="BT94" s="1387"/>
      <c r="BU94" s="1387"/>
      <c r="BV94" s="771"/>
      <c r="BW94" s="1387"/>
      <c r="BX94" s="1387"/>
      <c r="BY94" s="1387"/>
      <c r="BZ94" s="1387"/>
      <c r="CA94" s="1387"/>
      <c r="CB94" s="1859"/>
      <c r="CC94" s="793"/>
      <c r="CD94" s="793"/>
      <c r="CE94" s="793"/>
      <c r="CF94" s="793"/>
      <c r="CG94" s="1868">
        <v>11</v>
      </c>
    </row>
    <row s="12874" customFormat="1" customHeight="1" ht="11.549999999999999">
      <c r="A95" s="1214"/>
      <c r="B95" s="1863"/>
      <c r="C95" s="1863"/>
      <c r="D95" s="578"/>
      <c r="J95" s="4250"/>
      <c r="K95" s="4250"/>
      <c r="L95" s="4250"/>
      <c r="M95" s="4250"/>
      <c r="N95" s="4250"/>
      <c r="O95" s="4250"/>
      <c r="P95" s="10164"/>
      <c r="Q95" s="10164"/>
      <c r="R95" s="10164"/>
      <c r="S95" s="10164"/>
      <c r="T95" s="10164"/>
      <c r="U95" s="10164"/>
      <c r="V95" s="10164"/>
      <c r="W95" s="10164"/>
      <c r="X95" s="10164"/>
      <c r="Y95" s="10164"/>
      <c r="Z95" s="10164"/>
      <c r="AA95" s="10164"/>
      <c r="AB95" s="10164"/>
      <c r="AC95" s="10164"/>
      <c r="AD95" s="10164"/>
      <c r="AE95" s="10164"/>
      <c r="AF95" s="10164"/>
      <c r="AG95" s="10164"/>
      <c r="AH95" s="10164"/>
      <c r="AI95" s="10164"/>
      <c r="AJ95" s="10164"/>
      <c r="AK95" s="10164"/>
      <c r="AL95" s="10164"/>
      <c r="AM95" s="10164"/>
      <c r="AN95" s="10164"/>
      <c r="AO95" s="10164"/>
      <c r="AP95" s="10164"/>
      <c r="AQ95" s="10164"/>
      <c r="AR95" s="10164"/>
      <c r="AS95" s="10164"/>
      <c r="AT95" s="10164"/>
      <c r="AU95" s="10164"/>
      <c r="AV95" s="10164"/>
      <c r="AW95" s="10164"/>
      <c r="AX95" s="10164"/>
      <c r="AY95" s="10164"/>
      <c r="AZ95" s="10164"/>
      <c r="BA95" s="10164"/>
      <c r="BB95" s="10164"/>
      <c r="BC95" s="10164"/>
      <c r="BD95" s="10164"/>
      <c r="BE95" s="10164"/>
      <c r="BF95" s="10164"/>
      <c r="BG95" s="10164"/>
      <c r="BH95" s="10164"/>
      <c r="BI95" s="10164"/>
      <c r="BJ95" s="10164"/>
      <c r="BL95" s="1387"/>
      <c r="BM95" s="1863"/>
      <c r="BN95" s="1863"/>
      <c r="BO95" s="1387"/>
      <c r="BP95" s="1387"/>
      <c r="BQ95" s="1387"/>
      <c r="BR95" s="1387"/>
      <c r="BS95" s="1863"/>
      <c r="BT95" s="1387"/>
      <c r="BU95" s="1387"/>
      <c r="BV95" s="771"/>
      <c r="BW95" s="1387"/>
      <c r="BX95" s="1387"/>
      <c r="BY95" s="1387"/>
      <c r="BZ95" s="1387"/>
      <c r="CA95" s="1387"/>
      <c r="CB95" s="1859"/>
      <c r="CC95" s="793"/>
      <c r="CD95" s="793"/>
      <c r="CE95" s="793"/>
      <c r="CF95" s="793"/>
      <c r="CG95" s="1868">
        <v>11</v>
      </c>
    </row>
    <row s="12874" customFormat="1" customHeight="1" ht="11.549999999999999">
      <c r="A96" s="1214"/>
      <c r="B96" s="1863"/>
      <c r="C96" s="1863"/>
      <c r="D96" s="578"/>
      <c r="J96" s="4250"/>
      <c r="K96" s="4250"/>
      <c r="L96" s="4250"/>
      <c r="M96" s="4250"/>
      <c r="N96" s="4250"/>
      <c r="O96" s="4250"/>
      <c r="P96" s="10164"/>
      <c r="Q96" s="10164"/>
      <c r="R96" s="10164"/>
      <c r="S96" s="10164"/>
      <c r="T96" s="10164"/>
      <c r="U96" s="10164"/>
      <c r="V96" s="10164"/>
      <c r="W96" s="10164"/>
      <c r="X96" s="10164"/>
      <c r="Y96" s="10164"/>
      <c r="Z96" s="10164"/>
      <c r="AA96" s="10164"/>
      <c r="AB96" s="10164"/>
      <c r="AC96" s="10164"/>
      <c r="AD96" s="10164"/>
      <c r="AE96" s="10164"/>
      <c r="AF96" s="10164"/>
      <c r="AG96" s="10164"/>
      <c r="AH96" s="10164"/>
      <c r="AI96" s="10164"/>
      <c r="AJ96" s="10164"/>
      <c r="AK96" s="10164"/>
      <c r="AL96" s="10164"/>
      <c r="AM96" s="10164"/>
      <c r="AN96" s="10164"/>
      <c r="AO96" s="10164"/>
      <c r="AP96" s="10164"/>
      <c r="AQ96" s="10164"/>
      <c r="AR96" s="10164"/>
      <c r="AS96" s="10164"/>
      <c r="AT96" s="10164"/>
      <c r="AU96" s="10164"/>
      <c r="AV96" s="10164"/>
      <c r="AW96" s="10164"/>
      <c r="AX96" s="10164"/>
      <c r="AY96" s="10164"/>
      <c r="AZ96" s="10164"/>
      <c r="BA96" s="10164"/>
      <c r="BB96" s="10164"/>
      <c r="BC96" s="10164"/>
      <c r="BD96" s="10164"/>
      <c r="BE96" s="10164"/>
      <c r="BF96" s="10164"/>
      <c r="BG96" s="10164"/>
      <c r="BH96" s="10164"/>
      <c r="BI96" s="10164"/>
      <c r="BJ96" s="10164"/>
      <c r="BL96" s="1387"/>
      <c r="BM96" s="1863"/>
      <c r="BN96" s="1863"/>
      <c r="BO96" s="1387"/>
      <c r="BP96" s="1387"/>
      <c r="BQ96" s="1387"/>
      <c r="BR96" s="1387"/>
      <c r="BS96" s="1863"/>
      <c r="BT96" s="1387"/>
      <c r="BU96" s="1387"/>
      <c r="BV96" s="771"/>
      <c r="BW96" s="1387"/>
      <c r="BX96" s="1387"/>
      <c r="BY96" s="1387"/>
      <c r="BZ96" s="1387"/>
      <c r="CA96" s="1387"/>
      <c r="CB96" s="1859"/>
      <c r="CC96" s="793"/>
      <c r="CD96" s="793"/>
      <c r="CE96" s="793"/>
      <c r="CF96" s="793"/>
      <c r="CG96" s="1868">
        <v>11</v>
      </c>
    </row>
    <row s="12874" customFormat="1" customHeight="1" ht="11.549999999999999">
      <c r="A97" s="1214"/>
      <c r="B97" s="1863"/>
      <c r="C97" s="1863"/>
      <c r="D97" s="578"/>
      <c r="J97" s="4250"/>
      <c r="K97" s="4250"/>
      <c r="L97" s="4250"/>
      <c r="M97" s="4250"/>
      <c r="N97" s="4250"/>
      <c r="O97" s="4250"/>
      <c r="P97" s="10164"/>
      <c r="Q97" s="10164"/>
      <c r="R97" s="10164"/>
      <c r="S97" s="10164"/>
      <c r="T97" s="10164"/>
      <c r="U97" s="10164"/>
      <c r="V97" s="10164"/>
      <c r="W97" s="10164"/>
      <c r="X97" s="10164"/>
      <c r="Y97" s="10164"/>
      <c r="Z97" s="10164"/>
      <c r="AA97" s="10164"/>
      <c r="AB97" s="10164"/>
      <c r="AC97" s="10164"/>
      <c r="AD97" s="10164"/>
      <c r="AE97" s="10164"/>
      <c r="AF97" s="10164"/>
      <c r="AG97" s="10164"/>
      <c r="AH97" s="10164"/>
      <c r="AI97" s="10164"/>
      <c r="AJ97" s="10164"/>
      <c r="AK97" s="10164"/>
      <c r="AL97" s="10164"/>
      <c r="AM97" s="10164"/>
      <c r="AN97" s="10164"/>
      <c r="AO97" s="10164"/>
      <c r="AP97" s="10164"/>
      <c r="AQ97" s="10164"/>
      <c r="AR97" s="10164"/>
      <c r="AS97" s="10164"/>
      <c r="AT97" s="10164"/>
      <c r="AU97" s="10164"/>
      <c r="AV97" s="10164"/>
      <c r="AW97" s="10164"/>
      <c r="AX97" s="10164"/>
      <c r="AY97" s="10164"/>
      <c r="AZ97" s="10164"/>
      <c r="BA97" s="10164"/>
      <c r="BB97" s="10164"/>
      <c r="BC97" s="10164"/>
      <c r="BD97" s="10164"/>
      <c r="BE97" s="10164"/>
      <c r="BF97" s="10164"/>
      <c r="BG97" s="10164"/>
      <c r="BH97" s="10164"/>
      <c r="BI97" s="10164"/>
      <c r="BJ97" s="10164"/>
      <c r="BL97" s="1387"/>
      <c r="BM97" s="1863"/>
      <c r="BN97" s="1863"/>
      <c r="BO97" s="1387"/>
      <c r="BP97" s="1387"/>
      <c r="BQ97" s="1387"/>
      <c r="BR97" s="1387"/>
      <c r="BS97" s="1863"/>
      <c r="BT97" s="1387"/>
      <c r="BU97" s="1387"/>
      <c r="BV97" s="771"/>
      <c r="BW97" s="1387"/>
      <c r="BX97" s="1387"/>
      <c r="BY97" s="1387"/>
      <c r="BZ97" s="1387"/>
      <c r="CA97" s="1387"/>
      <c r="CB97" s="1859"/>
      <c r="CC97" s="793"/>
      <c r="CD97" s="793"/>
      <c r="CE97" s="793"/>
      <c r="CF97" s="793"/>
      <c r="CG97" s="1868">
        <v>11</v>
      </c>
    </row>
    <row s="12874" customFormat="1" customHeight="1" ht="11.549999999999999">
      <c r="A98" s="1214"/>
      <c r="B98" s="1863"/>
      <c r="C98" s="1863"/>
      <c r="D98" s="578"/>
      <c r="J98" s="4250"/>
      <c r="K98" s="4250"/>
      <c r="L98" s="4250"/>
      <c r="M98" s="4250"/>
      <c r="N98" s="4250"/>
      <c r="O98" s="4250"/>
      <c r="P98" s="10164"/>
      <c r="Q98" s="10164"/>
      <c r="R98" s="10164"/>
      <c r="S98" s="10164"/>
      <c r="T98" s="10164"/>
      <c r="U98" s="10164"/>
      <c r="V98" s="10164"/>
      <c r="W98" s="10164"/>
      <c r="X98" s="10164"/>
      <c r="Y98" s="10164"/>
      <c r="Z98" s="10164"/>
      <c r="AA98" s="10164"/>
      <c r="AB98" s="10164"/>
      <c r="AC98" s="10164"/>
      <c r="AD98" s="10164"/>
      <c r="AE98" s="10164"/>
      <c r="AF98" s="10164"/>
      <c r="AG98" s="10164"/>
      <c r="AH98" s="10164"/>
      <c r="AI98" s="10164"/>
      <c r="AJ98" s="10164"/>
      <c r="AK98" s="10164"/>
      <c r="AL98" s="10164"/>
      <c r="AM98" s="10164"/>
      <c r="AN98" s="10164"/>
      <c r="AO98" s="10164"/>
      <c r="AP98" s="10164"/>
      <c r="AQ98" s="10164"/>
      <c r="AR98" s="10164"/>
      <c r="AS98" s="10164"/>
      <c r="AT98" s="10164"/>
      <c r="AU98" s="10164"/>
      <c r="AV98" s="10164"/>
      <c r="AW98" s="10164"/>
      <c r="AX98" s="10164"/>
      <c r="AY98" s="10164"/>
      <c r="AZ98" s="10164"/>
      <c r="BA98" s="10164"/>
      <c r="BB98" s="10164"/>
      <c r="BC98" s="10164"/>
      <c r="BD98" s="10164"/>
      <c r="BE98" s="10164"/>
      <c r="BF98" s="10164"/>
      <c r="BG98" s="10164"/>
      <c r="BH98" s="10164"/>
      <c r="BI98" s="10164"/>
      <c r="BJ98" s="10164"/>
      <c r="BL98" s="1387"/>
      <c r="BM98" s="1863"/>
      <c r="BN98" s="1863"/>
      <c r="BO98" s="1387"/>
      <c r="BP98" s="1387"/>
      <c r="BQ98" s="1387"/>
      <c r="BR98" s="1387"/>
      <c r="BS98" s="1863"/>
      <c r="BT98" s="1387"/>
      <c r="BU98" s="1387"/>
      <c r="BV98" s="771"/>
      <c r="BW98" s="1387"/>
      <c r="BX98" s="1387"/>
      <c r="BY98" s="1387"/>
      <c r="BZ98" s="1387"/>
      <c r="CA98" s="1387"/>
      <c r="CB98" s="1859"/>
      <c r="CC98" s="793"/>
      <c r="CD98" s="793"/>
      <c r="CE98" s="793"/>
      <c r="CF98" s="793"/>
      <c r="CG98" s="1868">
        <v>11</v>
      </c>
    </row>
    <row s="12874" customFormat="1" customHeight="1" ht="11.549999999999999">
      <c r="A99" s="1214"/>
      <c r="B99" s="1863"/>
      <c r="C99" s="1863"/>
      <c r="D99" s="578"/>
      <c r="J99" s="4250"/>
      <c r="K99" s="4250"/>
      <c r="L99" s="4250"/>
      <c r="M99" s="4250"/>
      <c r="N99" s="4250"/>
      <c r="O99" s="4250"/>
      <c r="P99" s="10164"/>
      <c r="Q99" s="10164"/>
      <c r="R99" s="10164"/>
      <c r="S99" s="10164"/>
      <c r="T99" s="10164"/>
      <c r="U99" s="10164"/>
      <c r="V99" s="10164"/>
      <c r="W99" s="10164"/>
      <c r="X99" s="10164"/>
      <c r="Y99" s="10164"/>
      <c r="Z99" s="10164"/>
      <c r="AA99" s="10164"/>
      <c r="AB99" s="10164"/>
      <c r="AC99" s="10164"/>
      <c r="AD99" s="10164"/>
      <c r="AE99" s="10164"/>
      <c r="AF99" s="10164"/>
      <c r="AG99" s="10164"/>
      <c r="AH99" s="10164"/>
      <c r="AI99" s="10164"/>
      <c r="AJ99" s="10164"/>
      <c r="AK99" s="10164"/>
      <c r="AL99" s="10164"/>
      <c r="AM99" s="10164"/>
      <c r="AN99" s="10164"/>
      <c r="AO99" s="10164"/>
      <c r="AP99" s="10164"/>
      <c r="AQ99" s="10164"/>
      <c r="AR99" s="10164"/>
      <c r="AS99" s="10164"/>
      <c r="AT99" s="10164"/>
      <c r="AU99" s="10164"/>
      <c r="AV99" s="10164"/>
      <c r="AW99" s="10164"/>
      <c r="AX99" s="10164"/>
      <c r="AY99" s="10164"/>
      <c r="AZ99" s="10164"/>
      <c r="BA99" s="10164"/>
      <c r="BB99" s="10164"/>
      <c r="BC99" s="10164"/>
      <c r="BD99" s="10164"/>
      <c r="BE99" s="10164"/>
      <c r="BF99" s="10164"/>
      <c r="BG99" s="10164"/>
      <c r="BH99" s="10164"/>
      <c r="BI99" s="10164"/>
      <c r="BJ99" s="10164"/>
      <c r="BL99" s="1387"/>
      <c r="BM99" s="1863"/>
      <c r="BN99" s="1863"/>
      <c r="BO99" s="1387"/>
      <c r="BP99" s="1387"/>
      <c r="BQ99" s="1387"/>
      <c r="BR99" s="1387"/>
      <c r="BS99" s="1863"/>
      <c r="BT99" s="1387"/>
      <c r="BU99" s="1387"/>
      <c r="BV99" s="771"/>
      <c r="BW99" s="1387"/>
      <c r="BX99" s="1387"/>
      <c r="BY99" s="1387"/>
      <c r="BZ99" s="1387"/>
      <c r="CA99" s="1387"/>
      <c r="CB99" s="1859"/>
      <c r="CC99" s="793"/>
      <c r="CD99" s="793"/>
      <c r="CE99" s="793"/>
      <c r="CF99" s="793"/>
      <c r="CG99" s="1868">
        <v>11</v>
      </c>
    </row>
    <row s="12874" customFormat="1" customHeight="1" ht="11.549999999999999">
      <c r="A100" s="1214"/>
      <c r="B100" s="1863"/>
      <c r="C100" s="1863"/>
      <c r="D100" s="578"/>
      <c r="J100" s="4250"/>
      <c r="K100" s="4250"/>
      <c r="L100" s="4250"/>
      <c r="M100" s="4250"/>
      <c r="N100" s="4250"/>
      <c r="O100" s="4250"/>
      <c r="P100" s="10164"/>
      <c r="Q100" s="10164"/>
      <c r="R100" s="10164"/>
      <c r="S100" s="10164"/>
      <c r="T100" s="10164"/>
      <c r="U100" s="10164"/>
      <c r="V100" s="10164"/>
      <c r="W100" s="10164"/>
      <c r="X100" s="10164"/>
      <c r="Y100" s="10164"/>
      <c r="Z100" s="10164"/>
      <c r="AA100" s="10164"/>
      <c r="AB100" s="10164"/>
      <c r="AC100" s="10164"/>
      <c r="AD100" s="10164"/>
      <c r="AE100" s="10164"/>
      <c r="AF100" s="10164"/>
      <c r="AG100" s="10164"/>
      <c r="AH100" s="10164"/>
      <c r="AI100" s="10164"/>
      <c r="AJ100" s="10164"/>
      <c r="AK100" s="10164"/>
      <c r="AL100" s="10164"/>
      <c r="AM100" s="10164"/>
      <c r="AN100" s="10164"/>
      <c r="AO100" s="10164"/>
      <c r="AP100" s="10164"/>
      <c r="AQ100" s="10164"/>
      <c r="AR100" s="10164"/>
      <c r="AS100" s="10164"/>
      <c r="AT100" s="10164"/>
      <c r="AU100" s="10164"/>
      <c r="AV100" s="10164"/>
      <c r="AW100" s="10164"/>
      <c r="AX100" s="10164"/>
      <c r="AY100" s="10164"/>
      <c r="AZ100" s="10164"/>
      <c r="BA100" s="10164"/>
      <c r="BB100" s="10164"/>
      <c r="BC100" s="10164"/>
      <c r="BD100" s="10164"/>
      <c r="BE100" s="10164"/>
      <c r="BF100" s="10164"/>
      <c r="BG100" s="10164"/>
      <c r="BH100" s="10164"/>
      <c r="BI100" s="10164"/>
      <c r="BJ100" s="10164"/>
      <c r="BL100" s="1387"/>
      <c r="BM100" s="1863"/>
      <c r="BN100" s="1863"/>
      <c r="BO100" s="1387"/>
      <c r="BP100" s="1387"/>
      <c r="BQ100" s="1387"/>
      <c r="BR100" s="1387"/>
      <c r="BS100" s="1863"/>
      <c r="BT100" s="1387"/>
      <c r="BU100" s="1387"/>
      <c r="BV100" s="771"/>
      <c r="BW100" s="1387"/>
      <c r="BX100" s="1387"/>
      <c r="BY100" s="1387"/>
      <c r="BZ100" s="1387"/>
      <c r="CA100" s="1387"/>
      <c r="CB100" s="1859"/>
      <c r="CC100" s="793"/>
      <c r="CD100" s="793"/>
      <c r="CE100" s="793"/>
      <c r="CF100" s="793"/>
      <c r="CG100" s="1868">
        <v>11</v>
      </c>
    </row>
    <row s="12874" customFormat="1" customHeight="1" ht="11.549999999999999">
      <c r="A101" s="1214"/>
      <c r="B101" s="1863"/>
      <c r="C101" s="1863"/>
      <c r="D101" s="578"/>
      <c r="J101" s="4250"/>
      <c r="K101" s="4250"/>
      <c r="L101" s="4250"/>
      <c r="M101" s="4250"/>
      <c r="N101" s="4250"/>
      <c r="O101" s="4250"/>
      <c r="P101" s="10164"/>
      <c r="Q101" s="10164"/>
      <c r="R101" s="10164"/>
      <c r="S101" s="10164"/>
      <c r="T101" s="10164"/>
      <c r="U101" s="10164"/>
      <c r="V101" s="10164"/>
      <c r="W101" s="10164"/>
      <c r="X101" s="10164"/>
      <c r="Y101" s="10164"/>
      <c r="Z101" s="10164"/>
      <c r="AA101" s="10164"/>
      <c r="AB101" s="10164"/>
      <c r="AC101" s="10164"/>
      <c r="AD101" s="10164"/>
      <c r="AE101" s="10164"/>
      <c r="AF101" s="10164"/>
      <c r="AG101" s="10164"/>
      <c r="AH101" s="10164"/>
      <c r="AI101" s="10164"/>
      <c r="AJ101" s="10164"/>
      <c r="AK101" s="10164"/>
      <c r="AL101" s="10164"/>
      <c r="AM101" s="10164"/>
      <c r="AN101" s="10164"/>
      <c r="AO101" s="10164"/>
      <c r="AP101" s="10164"/>
      <c r="AQ101" s="10164"/>
      <c r="AR101" s="10164"/>
      <c r="AS101" s="10164"/>
      <c r="AT101" s="10164"/>
      <c r="AU101" s="10164"/>
      <c r="AV101" s="10164"/>
      <c r="AW101" s="10164"/>
      <c r="AX101" s="10164"/>
      <c r="AY101" s="10164"/>
      <c r="AZ101" s="10164"/>
      <c r="BA101" s="10164"/>
      <c r="BB101" s="10164"/>
      <c r="BC101" s="10164"/>
      <c r="BD101" s="10164"/>
      <c r="BE101" s="10164"/>
      <c r="BF101" s="10164"/>
      <c r="BG101" s="10164"/>
      <c r="BH101" s="10164"/>
      <c r="BI101" s="10164"/>
      <c r="BJ101" s="10164"/>
      <c r="BL101" s="1387"/>
      <c r="BM101" s="1863"/>
      <c r="BN101" s="1863"/>
      <c r="BO101" s="1387"/>
      <c r="BP101" s="1387"/>
      <c r="BQ101" s="1387"/>
      <c r="BR101" s="1387"/>
      <c r="BS101" s="1863"/>
      <c r="BT101" s="1387"/>
      <c r="BU101" s="1387"/>
      <c r="BV101" s="771"/>
      <c r="BW101" s="1387"/>
      <c r="BX101" s="1387"/>
      <c r="BY101" s="1387"/>
      <c r="BZ101" s="1387"/>
      <c r="CA101" s="1387"/>
      <c r="CB101" s="1859"/>
      <c r="CC101" s="793"/>
      <c r="CD101" s="793"/>
      <c r="CE101" s="793"/>
      <c r="CF101" s="793"/>
      <c r="CG101" s="1868">
        <v>11</v>
      </c>
    </row>
    <row s="12874" customFormat="1" customHeight="1" ht="11.549999999999999">
      <c r="A102" s="1214"/>
      <c r="B102" s="1863"/>
      <c r="C102" s="1863"/>
      <c r="D102" s="578"/>
      <c r="J102" s="4250"/>
      <c r="K102" s="4250"/>
      <c r="L102" s="4250"/>
      <c r="M102" s="4250"/>
      <c r="N102" s="4250"/>
      <c r="O102" s="4250"/>
      <c r="P102" s="10164"/>
      <c r="Q102" s="10164"/>
      <c r="R102" s="10164"/>
      <c r="S102" s="10164"/>
      <c r="T102" s="10164"/>
      <c r="U102" s="10164"/>
      <c r="V102" s="10164"/>
      <c r="W102" s="10164"/>
      <c r="X102" s="10164"/>
      <c r="Y102" s="10164"/>
      <c r="Z102" s="10164"/>
      <c r="AA102" s="10164"/>
      <c r="AB102" s="10164"/>
      <c r="AC102" s="10164"/>
      <c r="AD102" s="10164"/>
      <c r="AE102" s="10164"/>
      <c r="AF102" s="10164"/>
      <c r="AG102" s="10164"/>
      <c r="AH102" s="10164"/>
      <c r="AI102" s="10164"/>
      <c r="AJ102" s="10164"/>
      <c r="AK102" s="10164"/>
      <c r="AL102" s="10164"/>
      <c r="AM102" s="10164"/>
      <c r="AN102" s="10164"/>
      <c r="AO102" s="10164"/>
      <c r="AP102" s="10164"/>
      <c r="AQ102" s="10164"/>
      <c r="AR102" s="10164"/>
      <c r="AS102" s="10164"/>
      <c r="AT102" s="10164"/>
      <c r="AU102" s="10164"/>
      <c r="AV102" s="10164"/>
      <c r="AW102" s="10164"/>
      <c r="AX102" s="10164"/>
      <c r="AY102" s="10164"/>
      <c r="AZ102" s="10164"/>
      <c r="BA102" s="10164"/>
      <c r="BB102" s="10164"/>
      <c r="BC102" s="10164"/>
      <c r="BD102" s="10164"/>
      <c r="BE102" s="10164"/>
      <c r="BF102" s="10164"/>
      <c r="BG102" s="10164"/>
      <c r="BH102" s="10164"/>
      <c r="BI102" s="10164"/>
      <c r="BJ102" s="10164"/>
      <c r="BL102" s="1387"/>
      <c r="BM102" s="1863"/>
      <c r="BN102" s="1863"/>
      <c r="BO102" s="1387"/>
      <c r="BP102" s="1387"/>
      <c r="BQ102" s="1387"/>
      <c r="BR102" s="1387"/>
      <c r="BS102" s="1863"/>
      <c r="BT102" s="1387"/>
      <c r="BU102" s="1387"/>
      <c r="BV102" s="771"/>
      <c r="BW102" s="1387"/>
      <c r="BX102" s="1387"/>
      <c r="BY102" s="1387"/>
      <c r="BZ102" s="1387"/>
      <c r="CA102" s="1387"/>
      <c r="CB102" s="1859"/>
      <c r="CC102" s="793"/>
      <c r="CD102" s="793"/>
      <c r="CE102" s="793"/>
      <c r="CF102" s="793"/>
      <c r="CG102" s="1868">
        <v>11</v>
      </c>
    </row>
    <row s="12874" customFormat="1" customHeight="1" ht="11.549999999999999">
      <c r="A103" s="1214"/>
      <c r="B103" s="1863"/>
      <c r="C103" s="1863"/>
      <c r="D103" s="578"/>
      <c r="J103" s="4250"/>
      <c r="K103" s="4250"/>
      <c r="L103" s="4250"/>
      <c r="M103" s="4250"/>
      <c r="N103" s="4250"/>
      <c r="O103" s="4250"/>
      <c r="P103" s="10164"/>
      <c r="Q103" s="10164"/>
      <c r="R103" s="10164"/>
      <c r="S103" s="10164"/>
      <c r="T103" s="10164"/>
      <c r="U103" s="10164"/>
      <c r="V103" s="10164"/>
      <c r="W103" s="10164"/>
      <c r="X103" s="10164"/>
      <c r="Y103" s="10164"/>
      <c r="Z103" s="10164"/>
      <c r="AA103" s="10164"/>
      <c r="AB103" s="10164"/>
      <c r="AC103" s="10164"/>
      <c r="AD103" s="10164"/>
      <c r="AE103" s="10164"/>
      <c r="AF103" s="10164"/>
      <c r="AG103" s="10164"/>
      <c r="AH103" s="10164"/>
      <c r="AI103" s="10164"/>
      <c r="AJ103" s="10164"/>
      <c r="AK103" s="10164"/>
      <c r="AL103" s="10164"/>
      <c r="AM103" s="10164"/>
      <c r="AN103" s="10164"/>
      <c r="AO103" s="10164"/>
      <c r="AP103" s="10164"/>
      <c r="AQ103" s="10164"/>
      <c r="AR103" s="10164"/>
      <c r="AS103" s="10164"/>
      <c r="AT103" s="10164"/>
      <c r="AU103" s="10164"/>
      <c r="AV103" s="10164"/>
      <c r="AW103" s="10164"/>
      <c r="AX103" s="10164"/>
      <c r="AY103" s="10164"/>
      <c r="AZ103" s="10164"/>
      <c r="BA103" s="10164"/>
      <c r="BB103" s="10164"/>
      <c r="BC103" s="10164"/>
      <c r="BD103" s="10164"/>
      <c r="BE103" s="10164"/>
      <c r="BF103" s="10164"/>
      <c r="BG103" s="10164"/>
      <c r="BH103" s="10164"/>
      <c r="BI103" s="10164"/>
      <c r="BJ103" s="10164"/>
      <c r="BL103" s="1387"/>
      <c r="BM103" s="1863"/>
      <c r="BN103" s="1863"/>
      <c r="BO103" s="1387"/>
      <c r="BP103" s="1387"/>
      <c r="BQ103" s="1387"/>
      <c r="BR103" s="1387"/>
      <c r="BS103" s="1863"/>
      <c r="BT103" s="1387"/>
      <c r="BU103" s="1387"/>
      <c r="BV103" s="771"/>
      <c r="BW103" s="1387"/>
      <c r="BX103" s="1387"/>
      <c r="BY103" s="1387"/>
      <c r="BZ103" s="1387"/>
      <c r="CA103" s="1387"/>
      <c r="CB103" s="1859"/>
      <c r="CC103" s="793"/>
      <c r="CD103" s="793"/>
      <c r="CE103" s="793"/>
      <c r="CF103" s="793"/>
      <c r="CG103" s="1868">
        <v>11</v>
      </c>
    </row>
    <row s="12874" customFormat="1" customHeight="1" ht="11.549999999999999">
      <c r="A104" s="1214"/>
      <c r="B104" s="1863"/>
      <c r="C104" s="1863"/>
      <c r="D104" s="578"/>
      <c r="J104" s="4250"/>
      <c r="K104" s="4250"/>
      <c r="L104" s="4250"/>
      <c r="M104" s="4250"/>
      <c r="N104" s="4250"/>
      <c r="O104" s="4250"/>
      <c r="P104" s="10164"/>
      <c r="Q104" s="10164"/>
      <c r="R104" s="10164"/>
      <c r="S104" s="10164"/>
      <c r="T104" s="10164"/>
      <c r="U104" s="10164"/>
      <c r="V104" s="10164"/>
      <c r="W104" s="10164"/>
      <c r="X104" s="10164"/>
      <c r="Y104" s="10164"/>
      <c r="Z104" s="10164"/>
      <c r="AA104" s="10164"/>
      <c r="AB104" s="10164"/>
      <c r="AC104" s="10164"/>
      <c r="AD104" s="10164"/>
      <c r="AE104" s="10164"/>
      <c r="AF104" s="10164"/>
      <c r="AG104" s="10164"/>
      <c r="AH104" s="10164"/>
      <c r="AI104" s="10164"/>
      <c r="AJ104" s="10164"/>
      <c r="AK104" s="10164"/>
      <c r="AL104" s="10164"/>
      <c r="AM104" s="10164"/>
      <c r="AN104" s="10164"/>
      <c r="AO104" s="10164"/>
      <c r="AP104" s="10164"/>
      <c r="AQ104" s="10164"/>
      <c r="AR104" s="10164"/>
      <c r="AS104" s="10164"/>
      <c r="AT104" s="10164"/>
      <c r="AU104" s="10164"/>
      <c r="AV104" s="10164"/>
      <c r="AW104" s="10164"/>
      <c r="AX104" s="10164"/>
      <c r="AY104" s="10164"/>
      <c r="AZ104" s="10164"/>
      <c r="BA104" s="10164"/>
      <c r="BB104" s="10164"/>
      <c r="BC104" s="10164"/>
      <c r="BD104" s="10164"/>
      <c r="BE104" s="10164"/>
      <c r="BF104" s="10164"/>
      <c r="BG104" s="10164"/>
      <c r="BH104" s="10164"/>
      <c r="BI104" s="10164"/>
      <c r="BJ104" s="10164"/>
      <c r="BL104" s="1387"/>
      <c r="BM104" s="1863"/>
      <c r="BN104" s="1863"/>
      <c r="BO104" s="1387"/>
      <c r="BP104" s="1387"/>
      <c r="BQ104" s="1387"/>
      <c r="BR104" s="1387"/>
      <c r="BS104" s="1863"/>
      <c r="BT104" s="1387"/>
      <c r="BU104" s="1387"/>
      <c r="BV104" s="771"/>
      <c r="BW104" s="1387"/>
      <c r="BX104" s="1387"/>
      <c r="BY104" s="1387"/>
      <c r="BZ104" s="1387"/>
      <c r="CA104" s="1387"/>
      <c r="CB104" s="1859"/>
      <c r="CC104" s="793"/>
      <c r="CD104" s="793"/>
      <c r="CE104" s="793"/>
      <c r="CF104" s="793"/>
      <c r="CG104" s="1868">
        <v>11</v>
      </c>
    </row>
    <row s="12874" customFormat="1" customHeight="1" ht="11.549999999999999">
      <c r="A105" s="1214"/>
      <c r="B105" s="1863"/>
      <c r="C105" s="1863"/>
      <c r="D105" s="578"/>
      <c r="J105" s="4250"/>
      <c r="K105" s="4250"/>
      <c r="L105" s="4250"/>
      <c r="M105" s="4250"/>
      <c r="N105" s="4250"/>
      <c r="O105" s="4250"/>
      <c r="P105" s="10164"/>
      <c r="Q105" s="10164"/>
      <c r="R105" s="10164"/>
      <c r="S105" s="10164"/>
      <c r="T105" s="10164"/>
      <c r="U105" s="10164"/>
      <c r="V105" s="10164"/>
      <c r="W105" s="10164"/>
      <c r="X105" s="10164"/>
      <c r="Y105" s="10164"/>
      <c r="Z105" s="10164"/>
      <c r="AA105" s="10164"/>
      <c r="AB105" s="10164"/>
      <c r="AC105" s="10164"/>
      <c r="AD105" s="10164"/>
      <c r="AE105" s="10164"/>
      <c r="AF105" s="10164"/>
      <c r="AG105" s="10164"/>
      <c r="AH105" s="10164"/>
      <c r="AI105" s="10164"/>
      <c r="AJ105" s="10164"/>
      <c r="AK105" s="10164"/>
      <c r="AL105" s="10164"/>
      <c r="AM105" s="10164"/>
      <c r="AN105" s="10164"/>
      <c r="AO105" s="10164"/>
      <c r="AP105" s="10164"/>
      <c r="AQ105" s="10164"/>
      <c r="AR105" s="10164"/>
      <c r="AS105" s="10164"/>
      <c r="AT105" s="10164"/>
      <c r="AU105" s="10164"/>
      <c r="AV105" s="10164"/>
      <c r="AW105" s="10164"/>
      <c r="AX105" s="10164"/>
      <c r="AY105" s="10164"/>
      <c r="AZ105" s="10164"/>
      <c r="BA105" s="10164"/>
      <c r="BB105" s="10164"/>
      <c r="BC105" s="10164"/>
      <c r="BD105" s="10164"/>
      <c r="BE105" s="10164"/>
      <c r="BF105" s="10164"/>
      <c r="BG105" s="10164"/>
      <c r="BH105" s="10164"/>
      <c r="BI105" s="10164"/>
      <c r="BJ105" s="10164"/>
      <c r="BL105" s="1387"/>
      <c r="BM105" s="1863"/>
      <c r="BN105" s="1863"/>
      <c r="BO105" s="1387"/>
      <c r="BP105" s="1387"/>
      <c r="BQ105" s="1387"/>
      <c r="BR105" s="1387"/>
      <c r="BS105" s="1863"/>
      <c r="BT105" s="1387"/>
      <c r="BU105" s="1387"/>
      <c r="BV105" s="771"/>
      <c r="BW105" s="1387"/>
      <c r="BX105" s="1387"/>
      <c r="BY105" s="1387"/>
      <c r="BZ105" s="1387"/>
      <c r="CA105" s="1387"/>
      <c r="CB105" s="1859"/>
      <c r="CC105" s="793"/>
      <c r="CD105" s="793"/>
      <c r="CE105" s="793"/>
      <c r="CF105" s="793"/>
      <c r="CG105" s="1868">
        <v>11</v>
      </c>
    </row>
    <row s="12874" customFormat="1" customHeight="1" ht="11.549999999999999">
      <c r="A106" s="1214"/>
      <c r="B106" s="1863"/>
      <c r="C106" s="1863"/>
      <c r="D106" s="578"/>
      <c r="J106" s="4250"/>
      <c r="K106" s="4250"/>
      <c r="L106" s="4250"/>
      <c r="M106" s="4250"/>
      <c r="N106" s="4250"/>
      <c r="O106" s="4250"/>
      <c r="P106" s="10164"/>
      <c r="Q106" s="10164"/>
      <c r="R106" s="10164"/>
      <c r="S106" s="10164"/>
      <c r="T106" s="10164"/>
      <c r="U106" s="10164"/>
      <c r="V106" s="10164"/>
      <c r="W106" s="10164"/>
      <c r="X106" s="10164"/>
      <c r="Y106" s="10164"/>
      <c r="Z106" s="10164"/>
      <c r="AA106" s="10164"/>
      <c r="AB106" s="10164"/>
      <c r="AC106" s="10164"/>
      <c r="AD106" s="10164"/>
      <c r="AE106" s="10164"/>
      <c r="AF106" s="10164"/>
      <c r="AG106" s="10164"/>
      <c r="AH106" s="10164"/>
      <c r="AI106" s="10164"/>
      <c r="AJ106" s="10164"/>
      <c r="AK106" s="10164"/>
      <c r="AL106" s="10164"/>
      <c r="AM106" s="10164"/>
      <c r="AN106" s="10164"/>
      <c r="AO106" s="10164"/>
      <c r="AP106" s="10164"/>
      <c r="AQ106" s="10164"/>
      <c r="AR106" s="10164"/>
      <c r="AS106" s="10164"/>
      <c r="AT106" s="10164"/>
      <c r="AU106" s="10164"/>
      <c r="AV106" s="10164"/>
      <c r="AW106" s="10164"/>
      <c r="AX106" s="10164"/>
      <c r="AY106" s="10164"/>
      <c r="AZ106" s="10164"/>
      <c r="BA106" s="10164"/>
      <c r="BB106" s="10164"/>
      <c r="BC106" s="10164"/>
      <c r="BD106" s="10164"/>
      <c r="BE106" s="10164"/>
      <c r="BF106" s="10164"/>
      <c r="BG106" s="10164"/>
      <c r="BH106" s="10164"/>
      <c r="BI106" s="10164"/>
      <c r="BJ106" s="10164"/>
      <c r="BL106" s="1387"/>
      <c r="BM106" s="1863"/>
      <c r="BN106" s="1863"/>
      <c r="BO106" s="1387"/>
      <c r="BP106" s="1387"/>
      <c r="BQ106" s="1387"/>
      <c r="BR106" s="1387"/>
      <c r="BS106" s="1863"/>
      <c r="BT106" s="1387"/>
      <c r="BU106" s="1387"/>
      <c r="BV106" s="771"/>
      <c r="BW106" s="1387"/>
      <c r="BX106" s="1387"/>
      <c r="BY106" s="1387"/>
      <c r="BZ106" s="1387"/>
      <c r="CA106" s="1387"/>
      <c r="CB106" s="1859"/>
      <c r="CC106" s="793"/>
      <c r="CD106" s="793"/>
      <c r="CE106" s="793"/>
      <c r="CF106" s="793"/>
      <c r="CG106" s="1868">
        <v>11</v>
      </c>
    </row>
    <row s="12874" customFormat="1" customHeight="1" ht="11.549999999999999">
      <c r="A107" s="1214"/>
      <c r="B107" s="1863"/>
      <c r="C107" s="1863"/>
      <c r="D107" s="578"/>
      <c r="J107" s="4250"/>
      <c r="K107" s="4250"/>
      <c r="L107" s="4250"/>
      <c r="M107" s="4250"/>
      <c r="N107" s="4250"/>
      <c r="O107" s="4250"/>
      <c r="P107" s="10164"/>
      <c r="Q107" s="10164"/>
      <c r="R107" s="10164"/>
      <c r="S107" s="10164"/>
      <c r="T107" s="10164"/>
      <c r="U107" s="10164"/>
      <c r="V107" s="10164"/>
      <c r="W107" s="10164"/>
      <c r="X107" s="10164"/>
      <c r="Y107" s="10164"/>
      <c r="Z107" s="10164"/>
      <c r="AA107" s="10164"/>
      <c r="AB107" s="10164"/>
      <c r="AC107" s="10164"/>
      <c r="AD107" s="10164"/>
      <c r="AE107" s="10164"/>
      <c r="AF107" s="10164"/>
      <c r="AG107" s="10164"/>
      <c r="AH107" s="10164"/>
      <c r="AI107" s="10164"/>
      <c r="AJ107" s="10164"/>
      <c r="AK107" s="10164"/>
      <c r="AL107" s="10164"/>
      <c r="AM107" s="10164"/>
      <c r="AN107" s="10164"/>
      <c r="AO107" s="10164"/>
      <c r="AP107" s="10164"/>
      <c r="AQ107" s="10164"/>
      <c r="AR107" s="10164"/>
      <c r="AS107" s="10164"/>
      <c r="AT107" s="10164"/>
      <c r="AU107" s="10164"/>
      <c r="AV107" s="10164"/>
      <c r="AW107" s="10164"/>
      <c r="AX107" s="10164"/>
      <c r="AY107" s="10164"/>
      <c r="AZ107" s="10164"/>
      <c r="BA107" s="10164"/>
      <c r="BB107" s="10164"/>
      <c r="BC107" s="10164"/>
      <c r="BD107" s="10164"/>
      <c r="BE107" s="10164"/>
      <c r="BF107" s="10164"/>
      <c r="BG107" s="10164"/>
      <c r="BH107" s="10164"/>
      <c r="BI107" s="10164"/>
      <c r="BJ107" s="10164"/>
      <c r="BL107" s="1387"/>
      <c r="BM107" s="1863"/>
      <c r="BN107" s="1863"/>
      <c r="BO107" s="1387"/>
      <c r="BP107" s="1387"/>
      <c r="BQ107" s="1387"/>
      <c r="BR107" s="1387"/>
      <c r="BS107" s="1863"/>
      <c r="BT107" s="1387"/>
      <c r="BU107" s="1387"/>
      <c r="BV107" s="771"/>
      <c r="BW107" s="1387"/>
      <c r="BX107" s="1387"/>
      <c r="BY107" s="1387"/>
      <c r="BZ107" s="1387"/>
      <c r="CA107" s="1387"/>
      <c r="CB107" s="1859"/>
      <c r="CC107" s="793"/>
      <c r="CD107" s="793"/>
      <c r="CE107" s="793"/>
      <c r="CF107" s="793"/>
      <c r="CG107" s="1868">
        <v>11</v>
      </c>
    </row>
    <row s="12874" customFormat="1" customHeight="1" ht="11.549999999999999">
      <c r="A108" s="1214"/>
      <c r="B108" s="1863"/>
      <c r="C108" s="1863"/>
      <c r="D108" s="578"/>
      <c r="J108" s="4250"/>
      <c r="K108" s="4250"/>
      <c r="L108" s="4250"/>
      <c r="M108" s="4250"/>
      <c r="N108" s="4250"/>
      <c r="O108" s="4250"/>
      <c r="P108" s="10164"/>
      <c r="Q108" s="10164"/>
      <c r="R108" s="10164"/>
      <c r="S108" s="10164"/>
      <c r="T108" s="10164"/>
      <c r="U108" s="10164"/>
      <c r="V108" s="10164"/>
      <c r="W108" s="10164"/>
      <c r="X108" s="10164"/>
      <c r="Y108" s="10164"/>
      <c r="Z108" s="10164"/>
      <c r="AA108" s="10164"/>
      <c r="AB108" s="10164"/>
      <c r="AC108" s="10164"/>
      <c r="AD108" s="10164"/>
      <c r="AE108" s="10164"/>
      <c r="AF108" s="10164"/>
      <c r="AG108" s="10164"/>
      <c r="AH108" s="10164"/>
      <c r="AI108" s="10164"/>
      <c r="AJ108" s="10164"/>
      <c r="AK108" s="10164"/>
      <c r="AL108" s="10164"/>
      <c r="AM108" s="10164"/>
      <c r="AN108" s="10164"/>
      <c r="AO108" s="10164"/>
      <c r="AP108" s="10164"/>
      <c r="AQ108" s="10164"/>
      <c r="AR108" s="10164"/>
      <c r="AS108" s="10164"/>
      <c r="AT108" s="10164"/>
      <c r="AU108" s="10164"/>
      <c r="AV108" s="10164"/>
      <c r="AW108" s="10164"/>
      <c r="AX108" s="10164"/>
      <c r="AY108" s="10164"/>
      <c r="AZ108" s="10164"/>
      <c r="BA108" s="10164"/>
      <c r="BB108" s="10164"/>
      <c r="BC108" s="10164"/>
      <c r="BD108" s="10164"/>
      <c r="BE108" s="10164"/>
      <c r="BF108" s="10164"/>
      <c r="BG108" s="10164"/>
      <c r="BH108" s="10164"/>
      <c r="BI108" s="10164"/>
      <c r="BJ108" s="10164"/>
      <c r="BL108" s="1387"/>
      <c r="BM108" s="1863"/>
      <c r="BN108" s="1863"/>
      <c r="BO108" s="1387"/>
      <c r="BP108" s="1387"/>
      <c r="BQ108" s="1387"/>
      <c r="BR108" s="1387"/>
      <c r="BS108" s="1863"/>
      <c r="BT108" s="1387"/>
      <c r="BU108" s="1387"/>
      <c r="BV108" s="771"/>
      <c r="BW108" s="1387"/>
      <c r="BX108" s="1387"/>
      <c r="BY108" s="1387"/>
      <c r="BZ108" s="1387"/>
      <c r="CA108" s="1387"/>
      <c r="CB108" s="1859"/>
      <c r="CC108" s="793"/>
      <c r="CD108" s="793"/>
      <c r="CE108" s="793"/>
      <c r="CF108" s="793"/>
      <c r="CG108" s="1868">
        <v>11</v>
      </c>
    </row>
    <row s="12874" customFormat="1" customHeight="1" ht="11.549999999999999">
      <c r="A109" s="1214"/>
      <c r="B109" s="1863"/>
      <c r="C109" s="1863"/>
      <c r="D109" s="578"/>
      <c r="J109" s="4250"/>
      <c r="K109" s="4250"/>
      <c r="L109" s="4250"/>
      <c r="M109" s="4250"/>
      <c r="N109" s="4250"/>
      <c r="O109" s="4250"/>
      <c r="P109" s="10164"/>
      <c r="Q109" s="10164"/>
      <c r="R109" s="10164"/>
      <c r="S109" s="10164"/>
      <c r="T109" s="10164"/>
      <c r="U109" s="10164"/>
      <c r="V109" s="10164"/>
      <c r="W109" s="10164"/>
      <c r="X109" s="10164"/>
      <c r="Y109" s="10164"/>
      <c r="Z109" s="10164"/>
      <c r="AA109" s="10164"/>
      <c r="AB109" s="10164"/>
      <c r="AC109" s="10164"/>
      <c r="AD109" s="10164"/>
      <c r="AE109" s="10164"/>
      <c r="AF109" s="10164"/>
      <c r="AG109" s="10164"/>
      <c r="AH109" s="10164"/>
      <c r="AI109" s="10164"/>
      <c r="AJ109" s="10164"/>
      <c r="AK109" s="10164"/>
      <c r="AL109" s="10164"/>
      <c r="AM109" s="10164"/>
      <c r="AN109" s="10164"/>
      <c r="AO109" s="10164"/>
      <c r="AP109" s="10164"/>
      <c r="AQ109" s="10164"/>
      <c r="AR109" s="10164"/>
      <c r="AS109" s="10164"/>
      <c r="AT109" s="10164"/>
      <c r="AU109" s="10164"/>
      <c r="AV109" s="10164"/>
      <c r="AW109" s="10164"/>
      <c r="AX109" s="10164"/>
      <c r="AY109" s="10164"/>
      <c r="AZ109" s="10164"/>
      <c r="BA109" s="10164"/>
      <c r="BB109" s="10164"/>
      <c r="BC109" s="10164"/>
      <c r="BD109" s="10164"/>
      <c r="BE109" s="10164"/>
      <c r="BF109" s="10164"/>
      <c r="BG109" s="10164"/>
      <c r="BH109" s="10164"/>
      <c r="BI109" s="10164"/>
      <c r="BJ109" s="10164"/>
      <c r="BL109" s="1387"/>
      <c r="BM109" s="1863"/>
      <c r="BN109" s="1863"/>
      <c r="BO109" s="1387"/>
      <c r="BP109" s="1387"/>
      <c r="BQ109" s="1387"/>
      <c r="BR109" s="1387"/>
      <c r="BS109" s="1863"/>
      <c r="BT109" s="1387"/>
      <c r="BU109" s="1387"/>
      <c r="BV109" s="771"/>
      <c r="BW109" s="1387"/>
      <c r="BX109" s="1387"/>
      <c r="BY109" s="1387"/>
      <c r="BZ109" s="1387"/>
      <c r="CA109" s="1387"/>
      <c r="CB109" s="1859"/>
      <c r="CC109" s="793"/>
      <c r="CD109" s="793"/>
      <c r="CE109" s="793"/>
      <c r="CF109" s="793"/>
      <c r="CG109" s="1868">
        <v>11</v>
      </c>
    </row>
    <row s="12874" customFormat="1" customHeight="1" ht="11.549999999999999">
      <c r="A110" s="1214"/>
      <c r="B110" s="1863"/>
      <c r="C110" s="1863"/>
      <c r="D110" s="578"/>
      <c r="J110" s="4250"/>
      <c r="K110" s="4250"/>
      <c r="L110" s="4250"/>
      <c r="M110" s="4250"/>
      <c r="N110" s="4250"/>
      <c r="O110" s="4250"/>
      <c r="P110" s="10164"/>
      <c r="Q110" s="10164"/>
      <c r="R110" s="10164"/>
      <c r="S110" s="10164"/>
      <c r="T110" s="10164"/>
      <c r="U110" s="10164"/>
      <c r="V110" s="10164"/>
      <c r="W110" s="10164"/>
      <c r="X110" s="10164"/>
      <c r="Y110" s="10164"/>
      <c r="Z110" s="10164"/>
      <c r="AA110" s="10164"/>
      <c r="AB110" s="10164"/>
      <c r="AC110" s="10164"/>
      <c r="AD110" s="10164"/>
      <c r="AE110" s="10164"/>
      <c r="AF110" s="10164"/>
      <c r="AG110" s="10164"/>
      <c r="AH110" s="10164"/>
      <c r="AI110" s="10164"/>
      <c r="AJ110" s="10164"/>
      <c r="AK110" s="10164"/>
      <c r="AL110" s="10164"/>
      <c r="AM110" s="10164"/>
      <c r="AN110" s="10164"/>
      <c r="AO110" s="10164"/>
      <c r="AP110" s="10164"/>
      <c r="AQ110" s="10164"/>
      <c r="AR110" s="10164"/>
      <c r="AS110" s="10164"/>
      <c r="AT110" s="10164"/>
      <c r="AU110" s="10164"/>
      <c r="AV110" s="10164"/>
      <c r="AW110" s="10164"/>
      <c r="AX110" s="10164"/>
      <c r="AY110" s="10164"/>
      <c r="AZ110" s="10164"/>
      <c r="BA110" s="10164"/>
      <c r="BB110" s="10164"/>
      <c r="BC110" s="10164"/>
      <c r="BD110" s="10164"/>
      <c r="BE110" s="10164"/>
      <c r="BF110" s="10164"/>
      <c r="BG110" s="10164"/>
      <c r="BH110" s="10164"/>
      <c r="BI110" s="10164"/>
      <c r="BJ110" s="10164"/>
      <c r="BL110" s="1387"/>
      <c r="BM110" s="1863"/>
      <c r="BN110" s="1863"/>
      <c r="BO110" s="1387"/>
      <c r="BP110" s="1387"/>
      <c r="BQ110" s="1387"/>
      <c r="BR110" s="1387"/>
      <c r="BS110" s="1863"/>
      <c r="BT110" s="1387"/>
      <c r="BU110" s="1387"/>
      <c r="BV110" s="771"/>
      <c r="BW110" s="1387"/>
      <c r="BX110" s="1387"/>
      <c r="BY110" s="1387"/>
      <c r="BZ110" s="1387"/>
      <c r="CA110" s="1387"/>
      <c r="CB110" s="1859"/>
      <c r="CC110" s="793"/>
      <c r="CD110" s="793"/>
      <c r="CE110" s="793"/>
      <c r="CF110" s="793"/>
      <c r="CG110" s="1868">
        <v>11</v>
      </c>
    </row>
    <row s="12874" customFormat="1" customHeight="1" ht="11.549999999999999">
      <c r="A111" s="1214"/>
      <c r="B111" s="1863"/>
      <c r="C111" s="1863"/>
      <c r="D111" s="578"/>
      <c r="J111" s="4250"/>
      <c r="K111" s="4250"/>
      <c r="L111" s="4250"/>
      <c r="M111" s="4250"/>
      <c r="N111" s="4250"/>
      <c r="O111" s="4250"/>
      <c r="P111" s="10164"/>
      <c r="Q111" s="10164"/>
      <c r="R111" s="10164"/>
      <c r="S111" s="10164"/>
      <c r="T111" s="10164"/>
      <c r="U111" s="10164"/>
      <c r="V111" s="10164"/>
      <c r="W111" s="10164"/>
      <c r="X111" s="10164"/>
      <c r="Y111" s="10164"/>
      <c r="Z111" s="10164"/>
      <c r="AA111" s="10164"/>
      <c r="AB111" s="10164"/>
      <c r="AC111" s="10164"/>
      <c r="AD111" s="10164"/>
      <c r="AE111" s="10164"/>
      <c r="AF111" s="10164"/>
      <c r="AG111" s="10164"/>
      <c r="AH111" s="10164"/>
      <c r="AI111" s="10164"/>
      <c r="AJ111" s="10164"/>
      <c r="AK111" s="10164"/>
      <c r="AL111" s="10164"/>
      <c r="AM111" s="10164"/>
      <c r="AN111" s="10164"/>
      <c r="AO111" s="10164"/>
      <c r="AP111" s="10164"/>
      <c r="AQ111" s="10164"/>
      <c r="AR111" s="10164"/>
      <c r="AS111" s="10164"/>
      <c r="AT111" s="10164"/>
      <c r="AU111" s="10164"/>
      <c r="AV111" s="10164"/>
      <c r="AW111" s="10164"/>
      <c r="AX111" s="10164"/>
      <c r="AY111" s="10164"/>
      <c r="AZ111" s="10164"/>
      <c r="BA111" s="10164"/>
      <c r="BB111" s="10164"/>
      <c r="BC111" s="10164"/>
      <c r="BD111" s="10164"/>
      <c r="BE111" s="10164"/>
      <c r="BF111" s="10164"/>
      <c r="BG111" s="10164"/>
      <c r="BH111" s="10164"/>
      <c r="BI111" s="10164"/>
      <c r="BJ111" s="10164"/>
      <c r="BL111" s="1387"/>
      <c r="BM111" s="1863"/>
      <c r="BN111" s="1863"/>
      <c r="BO111" s="1387"/>
      <c r="BP111" s="1387"/>
      <c r="BQ111" s="1387"/>
      <c r="BR111" s="1387"/>
      <c r="BS111" s="1863"/>
      <c r="BT111" s="1387"/>
      <c r="BU111" s="1387"/>
      <c r="BV111" s="771"/>
      <c r="BW111" s="1387"/>
      <c r="BX111" s="1387"/>
      <c r="BY111" s="1387"/>
      <c r="BZ111" s="1387"/>
      <c r="CA111" s="1387"/>
      <c r="CB111" s="1859"/>
      <c r="CC111" s="793"/>
      <c r="CD111" s="793"/>
      <c r="CE111" s="793"/>
      <c r="CF111" s="793"/>
      <c r="CG111" s="1868">
        <v>11</v>
      </c>
    </row>
    <row s="12874" customFormat="1" customHeight="1" ht="11.549999999999999">
      <c r="A112" s="1214"/>
      <c r="B112" s="1863"/>
      <c r="C112" s="1863"/>
      <c r="D112" s="578"/>
      <c r="J112" s="4250"/>
      <c r="K112" s="4250"/>
      <c r="L112" s="4250"/>
      <c r="M112" s="4250"/>
      <c r="N112" s="4250"/>
      <c r="O112" s="4250"/>
      <c r="P112" s="10164"/>
      <c r="Q112" s="10164"/>
      <c r="R112" s="10164"/>
      <c r="S112" s="10164"/>
      <c r="T112" s="10164"/>
      <c r="U112" s="10164"/>
      <c r="V112" s="10164"/>
      <c r="W112" s="10164"/>
      <c r="X112" s="10164"/>
      <c r="Y112" s="10164"/>
      <c r="Z112" s="10164"/>
      <c r="AA112" s="10164"/>
      <c r="AB112" s="10164"/>
      <c r="AC112" s="10164"/>
      <c r="AD112" s="10164"/>
      <c r="AE112" s="10164"/>
      <c r="AF112" s="10164"/>
      <c r="AG112" s="10164"/>
      <c r="AH112" s="10164"/>
      <c r="AI112" s="10164"/>
      <c r="AJ112" s="10164"/>
      <c r="AK112" s="10164"/>
      <c r="AL112" s="10164"/>
      <c r="AM112" s="10164"/>
      <c r="AN112" s="10164"/>
      <c r="AO112" s="10164"/>
      <c r="AP112" s="10164"/>
      <c r="AQ112" s="10164"/>
      <c r="AR112" s="10164"/>
      <c r="AS112" s="10164"/>
      <c r="AT112" s="10164"/>
      <c r="AU112" s="10164"/>
      <c r="AV112" s="10164"/>
      <c r="AW112" s="10164"/>
      <c r="AX112" s="10164"/>
      <c r="AY112" s="10164"/>
      <c r="AZ112" s="10164"/>
      <c r="BA112" s="10164"/>
      <c r="BB112" s="10164"/>
      <c r="BC112" s="10164"/>
      <c r="BD112" s="10164"/>
      <c r="BE112" s="10164"/>
      <c r="BF112" s="10164"/>
      <c r="BG112" s="10164"/>
      <c r="BH112" s="10164"/>
      <c r="BI112" s="10164"/>
      <c r="BJ112" s="10164"/>
      <c r="BL112" s="1387"/>
      <c r="BM112" s="1863"/>
      <c r="BN112" s="1863"/>
      <c r="BO112" s="1387"/>
      <c r="BP112" s="1387"/>
      <c r="BQ112" s="1387"/>
      <c r="BR112" s="1387"/>
      <c r="BS112" s="1863"/>
      <c r="BT112" s="1387"/>
      <c r="BU112" s="1387"/>
      <c r="BV112" s="771"/>
      <c r="BW112" s="1387"/>
      <c r="BX112" s="1387"/>
      <c r="BY112" s="1387"/>
      <c r="BZ112" s="1387"/>
      <c r="CA112" s="1387"/>
      <c r="CB112" s="1859"/>
      <c r="CC112" s="793"/>
      <c r="CD112" s="793"/>
      <c r="CE112" s="793"/>
      <c r="CF112" s="793"/>
      <c r="CG112" s="1868">
        <v>11</v>
      </c>
    </row>
    <row s="12874" customFormat="1" customHeight="1" ht="11.549999999999999">
      <c r="A113" s="1214"/>
      <c r="B113" s="1863"/>
      <c r="C113" s="1863"/>
      <c r="D113" s="578"/>
      <c r="J113" s="4250"/>
      <c r="K113" s="4250"/>
      <c r="L113" s="4250"/>
      <c r="M113" s="4250"/>
      <c r="N113" s="4250"/>
      <c r="O113" s="4250"/>
      <c r="P113" s="10164"/>
      <c r="Q113" s="10164"/>
      <c r="R113" s="10164"/>
      <c r="S113" s="10164"/>
      <c r="T113" s="10164"/>
      <c r="U113" s="10164"/>
      <c r="V113" s="10164"/>
      <c r="W113" s="10164"/>
      <c r="X113" s="10164"/>
      <c r="Y113" s="10164"/>
      <c r="Z113" s="10164"/>
      <c r="AA113" s="10164"/>
      <c r="AB113" s="10164"/>
      <c r="AC113" s="10164"/>
      <c r="AD113" s="10164"/>
      <c r="AE113" s="10164"/>
      <c r="AF113" s="10164"/>
      <c r="AG113" s="10164"/>
      <c r="AH113" s="10164"/>
      <c r="AI113" s="10164"/>
      <c r="AJ113" s="10164"/>
      <c r="AK113" s="10164"/>
      <c r="AL113" s="10164"/>
      <c r="AM113" s="10164"/>
      <c r="AN113" s="10164"/>
      <c r="AO113" s="10164"/>
      <c r="AP113" s="10164"/>
      <c r="AQ113" s="10164"/>
      <c r="AR113" s="10164"/>
      <c r="AS113" s="10164"/>
      <c r="AT113" s="10164"/>
      <c r="AU113" s="10164"/>
      <c r="AV113" s="10164"/>
      <c r="AW113" s="10164"/>
      <c r="AX113" s="10164"/>
      <c r="AY113" s="10164"/>
      <c r="AZ113" s="10164"/>
      <c r="BA113" s="10164"/>
      <c r="BB113" s="10164"/>
      <c r="BC113" s="10164"/>
      <c r="BD113" s="10164"/>
      <c r="BE113" s="10164"/>
      <c r="BF113" s="10164"/>
      <c r="BG113" s="10164"/>
      <c r="BH113" s="10164"/>
      <c r="BI113" s="10164"/>
      <c r="BJ113" s="10164"/>
      <c r="BL113" s="1387"/>
      <c r="BM113" s="1863"/>
      <c r="BN113" s="1863"/>
      <c r="BO113" s="1387"/>
      <c r="BP113" s="1387"/>
      <c r="BQ113" s="1387"/>
      <c r="BR113" s="1387"/>
      <c r="BS113" s="1863"/>
      <c r="BT113" s="1387"/>
      <c r="BU113" s="1387"/>
      <c r="BV113" s="771"/>
      <c r="BW113" s="1387"/>
      <c r="BX113" s="1387"/>
      <c r="BY113" s="1387"/>
      <c r="BZ113" s="1387"/>
      <c r="CA113" s="1387"/>
      <c r="CB113" s="1859"/>
      <c r="CC113" s="793"/>
      <c r="CD113" s="793"/>
      <c r="CE113" s="793"/>
      <c r="CF113" s="793"/>
      <c r="CG113" s="1868">
        <v>11</v>
      </c>
    </row>
    <row s="12874" customFormat="1" customHeight="1" ht="11.549999999999999">
      <c r="A114" s="1214"/>
      <c r="B114" s="1863"/>
      <c r="C114" s="1863"/>
      <c r="D114" s="578"/>
      <c r="J114" s="4250"/>
      <c r="K114" s="4250"/>
      <c r="L114" s="4250"/>
      <c r="M114" s="4250"/>
      <c r="N114" s="4250"/>
      <c r="O114" s="4250"/>
      <c r="P114" s="10164"/>
      <c r="Q114" s="10164"/>
      <c r="R114" s="10164"/>
      <c r="S114" s="10164"/>
      <c r="T114" s="10164"/>
      <c r="U114" s="10164"/>
      <c r="V114" s="10164"/>
      <c r="W114" s="10164"/>
      <c r="X114" s="10164"/>
      <c r="Y114" s="10164"/>
      <c r="Z114" s="10164"/>
      <c r="AA114" s="10164"/>
      <c r="AB114" s="10164"/>
      <c r="AC114" s="10164"/>
      <c r="AD114" s="10164"/>
      <c r="AE114" s="10164"/>
      <c r="AF114" s="10164"/>
      <c r="AG114" s="10164"/>
      <c r="AH114" s="10164"/>
      <c r="AI114" s="10164"/>
      <c r="AJ114" s="10164"/>
      <c r="AK114" s="10164"/>
      <c r="AL114" s="10164"/>
      <c r="AM114" s="10164"/>
      <c r="AN114" s="10164"/>
      <c r="AO114" s="10164"/>
      <c r="AP114" s="10164"/>
      <c r="AQ114" s="10164"/>
      <c r="AR114" s="10164"/>
      <c r="AS114" s="10164"/>
      <c r="AT114" s="10164"/>
      <c r="AU114" s="10164"/>
      <c r="AV114" s="10164"/>
      <c r="AW114" s="10164"/>
      <c r="AX114" s="10164"/>
      <c r="AY114" s="10164"/>
      <c r="AZ114" s="10164"/>
      <c r="BA114" s="10164"/>
      <c r="BB114" s="10164"/>
      <c r="BC114" s="10164"/>
      <c r="BD114" s="10164"/>
      <c r="BE114" s="10164"/>
      <c r="BF114" s="10164"/>
      <c r="BG114" s="10164"/>
      <c r="BH114" s="10164"/>
      <c r="BI114" s="10164"/>
      <c r="BJ114" s="10164"/>
      <c r="BL114" s="1387"/>
      <c r="BM114" s="1863"/>
      <c r="BN114" s="1863"/>
      <c r="BO114" s="1387"/>
      <c r="BP114" s="1387"/>
      <c r="BQ114" s="1387"/>
      <c r="BR114" s="1387"/>
      <c r="BS114" s="1863"/>
      <c r="BT114" s="1387"/>
      <c r="BU114" s="1387"/>
      <c r="BV114" s="771"/>
      <c r="BW114" s="1387"/>
      <c r="BX114" s="1387"/>
      <c r="BY114" s="1387"/>
      <c r="BZ114" s="1387"/>
      <c r="CA114" s="1387"/>
      <c r="CB114" s="1859"/>
      <c r="CC114" s="793"/>
      <c r="CD114" s="793"/>
      <c r="CE114" s="793"/>
      <c r="CF114" s="793"/>
      <c r="CG114" s="1868">
        <v>11</v>
      </c>
    </row>
    <row s="12874" customFormat="1" customHeight="1" ht="11.549999999999999">
      <c r="A115" s="1214"/>
      <c r="B115" s="1863"/>
      <c r="C115" s="1863"/>
      <c r="D115" s="578"/>
      <c r="J115" s="4250"/>
      <c r="K115" s="4250"/>
      <c r="L115" s="4250"/>
      <c r="M115" s="4250"/>
      <c r="N115" s="4250"/>
      <c r="O115" s="4250"/>
      <c r="P115" s="10164"/>
      <c r="Q115" s="10164"/>
      <c r="R115" s="10164"/>
      <c r="S115" s="10164"/>
      <c r="T115" s="10164"/>
      <c r="U115" s="10164"/>
      <c r="V115" s="10164"/>
      <c r="W115" s="10164"/>
      <c r="X115" s="10164"/>
      <c r="Y115" s="10164"/>
      <c r="Z115" s="10164"/>
      <c r="AA115" s="10164"/>
      <c r="AB115" s="10164"/>
      <c r="AC115" s="10164"/>
      <c r="AD115" s="10164"/>
      <c r="AE115" s="10164"/>
      <c r="AF115" s="10164"/>
      <c r="AG115" s="10164"/>
      <c r="AH115" s="10164"/>
      <c r="AI115" s="10164"/>
      <c r="AJ115" s="10164"/>
      <c r="AK115" s="10164"/>
      <c r="AL115" s="10164"/>
      <c r="AM115" s="10164"/>
      <c r="AN115" s="10164"/>
      <c r="AO115" s="10164"/>
      <c r="AP115" s="10164"/>
      <c r="AQ115" s="10164"/>
      <c r="AR115" s="10164"/>
      <c r="AS115" s="10164"/>
      <c r="AT115" s="10164"/>
      <c r="AU115" s="10164"/>
      <c r="AV115" s="10164"/>
      <c r="AW115" s="10164"/>
      <c r="AX115" s="10164"/>
      <c r="AY115" s="10164"/>
      <c r="AZ115" s="10164"/>
      <c r="BA115" s="10164"/>
      <c r="BB115" s="10164"/>
      <c r="BC115" s="10164"/>
      <c r="BD115" s="10164"/>
      <c r="BE115" s="10164"/>
      <c r="BF115" s="10164"/>
      <c r="BG115" s="10164"/>
      <c r="BH115" s="10164"/>
      <c r="BI115" s="10164"/>
      <c r="BJ115" s="10164"/>
      <c r="BL115" s="1387"/>
      <c r="BM115" s="1863"/>
      <c r="BN115" s="1863"/>
      <c r="BO115" s="1387"/>
      <c r="BP115" s="1387"/>
      <c r="BQ115" s="1387"/>
      <c r="BR115" s="1387"/>
      <c r="BS115" s="1863"/>
      <c r="BT115" s="1387"/>
      <c r="BU115" s="1387"/>
      <c r="BV115" s="771"/>
      <c r="BW115" s="1387"/>
      <c r="BX115" s="1387"/>
      <c r="BY115" s="1387"/>
      <c r="BZ115" s="1387"/>
      <c r="CA115" s="1387"/>
      <c r="CB115" s="1859"/>
      <c r="CC115" s="793"/>
      <c r="CD115" s="793"/>
      <c r="CE115" s="793"/>
      <c r="CF115" s="793"/>
      <c r="CG115" s="1868">
        <v>11</v>
      </c>
    </row>
    <row s="12874" customFormat="1" customHeight="1" ht="11.549999999999999">
      <c r="A116" s="1214"/>
      <c r="B116" s="1863"/>
      <c r="C116" s="1863"/>
      <c r="D116" s="578"/>
      <c r="J116" s="4250"/>
      <c r="K116" s="4250"/>
      <c r="L116" s="4250"/>
      <c r="M116" s="4250"/>
      <c r="N116" s="4250"/>
      <c r="O116" s="4250"/>
      <c r="P116" s="10164"/>
      <c r="Q116" s="10164"/>
      <c r="R116" s="10164"/>
      <c r="S116" s="10164"/>
      <c r="T116" s="10164"/>
      <c r="U116" s="10164"/>
      <c r="V116" s="10164"/>
      <c r="W116" s="10164"/>
      <c r="X116" s="10164"/>
      <c r="Y116" s="10164"/>
      <c r="Z116" s="10164"/>
      <c r="AA116" s="10164"/>
      <c r="AB116" s="10164"/>
      <c r="AC116" s="10164"/>
      <c r="AD116" s="10164"/>
      <c r="AE116" s="10164"/>
      <c r="AF116" s="10164"/>
      <c r="AG116" s="10164"/>
      <c r="AH116" s="10164"/>
      <c r="AI116" s="10164"/>
      <c r="AJ116" s="10164"/>
      <c r="AK116" s="10164"/>
      <c r="AL116" s="10164"/>
      <c r="AM116" s="10164"/>
      <c r="AN116" s="10164"/>
      <c r="AO116" s="10164"/>
      <c r="AP116" s="10164"/>
      <c r="AQ116" s="10164"/>
      <c r="AR116" s="10164"/>
      <c r="AS116" s="10164"/>
      <c r="AT116" s="10164"/>
      <c r="AU116" s="10164"/>
      <c r="AV116" s="10164"/>
      <c r="AW116" s="10164"/>
      <c r="AX116" s="10164"/>
      <c r="AY116" s="10164"/>
      <c r="AZ116" s="10164"/>
      <c r="BA116" s="10164"/>
      <c r="BB116" s="10164"/>
      <c r="BC116" s="10164"/>
      <c r="BD116" s="10164"/>
      <c r="BE116" s="10164"/>
      <c r="BF116" s="10164"/>
      <c r="BG116" s="10164"/>
      <c r="BH116" s="10164"/>
      <c r="BI116" s="10164"/>
      <c r="BJ116" s="10164"/>
      <c r="BL116" s="1387"/>
      <c r="BM116" s="1863"/>
      <c r="BN116" s="1863"/>
      <c r="BO116" s="1387"/>
      <c r="BP116" s="1387"/>
      <c r="BQ116" s="1387"/>
      <c r="BR116" s="1387"/>
      <c r="BS116" s="1863"/>
      <c r="BT116" s="1387"/>
      <c r="BU116" s="1387"/>
      <c r="BV116" s="771"/>
      <c r="BW116" s="1387"/>
      <c r="BX116" s="1387"/>
      <c r="BY116" s="1387"/>
      <c r="BZ116" s="1387"/>
      <c r="CA116" s="1387"/>
      <c r="CB116" s="1859"/>
      <c r="CC116" s="793"/>
      <c r="CD116" s="793"/>
      <c r="CE116" s="793"/>
      <c r="CF116" s="793"/>
      <c r="CG116" s="1868">
        <v>11</v>
      </c>
    </row>
    <row s="12874" customFormat="1" customHeight="1" ht="11.549999999999999">
      <c r="A117" s="1214"/>
      <c r="B117" s="1863"/>
      <c r="C117" s="1863"/>
      <c r="D117" s="578"/>
      <c r="J117" s="4250"/>
      <c r="K117" s="4250"/>
      <c r="L117" s="4250"/>
      <c r="M117" s="4250"/>
      <c r="N117" s="4250"/>
      <c r="O117" s="4250"/>
      <c r="P117" s="10164"/>
      <c r="Q117" s="10164"/>
      <c r="R117" s="10164"/>
      <c r="S117" s="10164"/>
      <c r="T117" s="10164"/>
      <c r="U117" s="10164"/>
      <c r="V117" s="10164"/>
      <c r="W117" s="10164"/>
      <c r="X117" s="10164"/>
      <c r="Y117" s="10164"/>
      <c r="Z117" s="10164"/>
      <c r="AA117" s="10164"/>
      <c r="AB117" s="10164"/>
      <c r="AC117" s="10164"/>
      <c r="AD117" s="10164"/>
      <c r="AE117" s="10164"/>
      <c r="AF117" s="10164"/>
      <c r="AG117" s="10164"/>
      <c r="AH117" s="10164"/>
      <c r="AI117" s="10164"/>
      <c r="AJ117" s="10164"/>
      <c r="AK117" s="10164"/>
      <c r="AL117" s="10164"/>
      <c r="AM117" s="10164"/>
      <c r="AN117" s="10164"/>
      <c r="AO117" s="10164"/>
      <c r="AP117" s="10164"/>
      <c r="AQ117" s="10164"/>
      <c r="AR117" s="10164"/>
      <c r="AS117" s="10164"/>
      <c r="AT117" s="10164"/>
      <c r="AU117" s="10164"/>
      <c r="AV117" s="10164"/>
      <c r="AW117" s="10164"/>
      <c r="AX117" s="10164"/>
      <c r="AY117" s="10164"/>
      <c r="AZ117" s="10164"/>
      <c r="BA117" s="10164"/>
      <c r="BB117" s="10164"/>
      <c r="BC117" s="10164"/>
      <c r="BD117" s="10164"/>
      <c r="BE117" s="10164"/>
      <c r="BF117" s="10164"/>
      <c r="BG117" s="10164"/>
      <c r="BH117" s="10164"/>
      <c r="BI117" s="10164"/>
      <c r="BJ117" s="10164"/>
      <c r="BL117" s="1387"/>
      <c r="BM117" s="1863"/>
      <c r="BN117" s="1863"/>
      <c r="BO117" s="1387"/>
      <c r="BP117" s="1387"/>
      <c r="BQ117" s="1387"/>
      <c r="BR117" s="1387"/>
      <c r="BS117" s="1863"/>
      <c r="BT117" s="1387"/>
      <c r="BU117" s="1387"/>
      <c r="BV117" s="771"/>
      <c r="BW117" s="1387"/>
      <c r="BX117" s="1387"/>
      <c r="BY117" s="1387"/>
      <c r="BZ117" s="1387"/>
      <c r="CA117" s="1387"/>
      <c r="CB117" s="1859"/>
      <c r="CC117" s="793"/>
      <c r="CD117" s="793"/>
      <c r="CE117" s="793"/>
      <c r="CF117" s="793"/>
      <c r="CG117" s="1868">
        <v>11</v>
      </c>
    </row>
    <row s="12874" customFormat="1" customHeight="1" ht="11.549999999999999">
      <c r="A118" s="1214"/>
      <c r="B118" s="1863"/>
      <c r="C118" s="1863"/>
      <c r="D118" s="578"/>
      <c r="J118" s="4250"/>
      <c r="K118" s="4250"/>
      <c r="L118" s="4250"/>
      <c r="M118" s="4250"/>
      <c r="N118" s="4250"/>
      <c r="O118" s="4250"/>
      <c r="P118" s="10164"/>
      <c r="Q118" s="10164"/>
      <c r="R118" s="10164"/>
      <c r="S118" s="10164"/>
      <c r="T118" s="10164"/>
      <c r="U118" s="10164"/>
      <c r="V118" s="10164"/>
      <c r="W118" s="10164"/>
      <c r="X118" s="10164"/>
      <c r="Y118" s="10164"/>
      <c r="Z118" s="10164"/>
      <c r="AA118" s="10164"/>
      <c r="AB118" s="10164"/>
      <c r="AC118" s="10164"/>
      <c r="AD118" s="10164"/>
      <c r="AE118" s="10164"/>
      <c r="AF118" s="10164"/>
      <c r="AG118" s="10164"/>
      <c r="AH118" s="10164"/>
      <c r="AI118" s="10164"/>
      <c r="AJ118" s="10164"/>
      <c r="AK118" s="10164"/>
      <c r="AL118" s="10164"/>
      <c r="AM118" s="10164"/>
      <c r="AN118" s="10164"/>
      <c r="AO118" s="10164"/>
      <c r="AP118" s="10164"/>
      <c r="AQ118" s="10164"/>
      <c r="AR118" s="10164"/>
      <c r="AS118" s="10164"/>
      <c r="AT118" s="10164"/>
      <c r="AU118" s="10164"/>
      <c r="AV118" s="10164"/>
      <c r="AW118" s="10164"/>
      <c r="AX118" s="10164"/>
      <c r="AY118" s="10164"/>
      <c r="AZ118" s="10164"/>
      <c r="BA118" s="10164"/>
      <c r="BB118" s="10164"/>
      <c r="BC118" s="10164"/>
      <c r="BD118" s="10164"/>
      <c r="BE118" s="10164"/>
      <c r="BF118" s="10164"/>
      <c r="BG118" s="10164"/>
      <c r="BH118" s="10164"/>
      <c r="BI118" s="10164"/>
      <c r="BJ118" s="10164"/>
      <c r="BL118" s="1387"/>
      <c r="BM118" s="1863"/>
      <c r="BN118" s="1863"/>
      <c r="BO118" s="1387"/>
      <c r="BP118" s="1387"/>
      <c r="BQ118" s="1387"/>
      <c r="BR118" s="1387"/>
      <c r="BS118" s="1863"/>
      <c r="BT118" s="1387"/>
      <c r="BU118" s="1387"/>
      <c r="BV118" s="771"/>
      <c r="BW118" s="1387"/>
      <c r="BX118" s="1387"/>
      <c r="BY118" s="1387"/>
      <c r="BZ118" s="1387"/>
      <c r="CA118" s="1387"/>
      <c r="CB118" s="1859"/>
      <c r="CC118" s="793"/>
      <c r="CD118" s="793"/>
      <c r="CE118" s="793"/>
      <c r="CF118" s="793"/>
      <c r="CG118" s="1868">
        <v>11</v>
      </c>
    </row>
    <row s="12874" customFormat="1" customHeight="1" ht="11.549999999999999">
      <c r="A119" s="1214"/>
      <c r="B119" s="1863"/>
      <c r="C119" s="1863"/>
      <c r="D119" s="578"/>
      <c r="J119" s="4250"/>
      <c r="K119" s="4250"/>
      <c r="L119" s="4250"/>
      <c r="M119" s="4250"/>
      <c r="N119" s="4250"/>
      <c r="O119" s="4250"/>
      <c r="P119" s="10164"/>
      <c r="Q119" s="10164"/>
      <c r="R119" s="10164"/>
      <c r="S119" s="10164"/>
      <c r="T119" s="10164"/>
      <c r="U119" s="10164"/>
      <c r="V119" s="10164"/>
      <c r="W119" s="10164"/>
      <c r="X119" s="10164"/>
      <c r="Y119" s="10164"/>
      <c r="Z119" s="10164"/>
      <c r="AA119" s="10164"/>
      <c r="AB119" s="10164"/>
      <c r="AC119" s="10164"/>
      <c r="AD119" s="10164"/>
      <c r="AE119" s="10164"/>
      <c r="AF119" s="10164"/>
      <c r="AG119" s="10164"/>
      <c r="AH119" s="10164"/>
      <c r="AI119" s="10164"/>
      <c r="AJ119" s="10164"/>
      <c r="AK119" s="10164"/>
      <c r="AL119" s="10164"/>
      <c r="AM119" s="10164"/>
      <c r="AN119" s="10164"/>
      <c r="AO119" s="10164"/>
      <c r="AP119" s="10164"/>
      <c r="AQ119" s="10164"/>
      <c r="AR119" s="10164"/>
      <c r="AS119" s="10164"/>
      <c r="AT119" s="10164"/>
      <c r="AU119" s="10164"/>
      <c r="AV119" s="10164"/>
      <c r="AW119" s="10164"/>
      <c r="AX119" s="10164"/>
      <c r="AY119" s="10164"/>
      <c r="AZ119" s="10164"/>
      <c r="BA119" s="10164"/>
      <c r="BB119" s="10164"/>
      <c r="BC119" s="10164"/>
      <c r="BD119" s="10164"/>
      <c r="BE119" s="10164"/>
      <c r="BF119" s="10164"/>
      <c r="BG119" s="10164"/>
      <c r="BH119" s="10164"/>
      <c r="BI119" s="10164"/>
      <c r="BJ119" s="10164"/>
      <c r="BL119" s="1387"/>
      <c r="BM119" s="1863"/>
      <c r="BN119" s="1863"/>
      <c r="BO119" s="1387"/>
      <c r="BP119" s="1387"/>
      <c r="BQ119" s="1387"/>
      <c r="BR119" s="1387"/>
      <c r="BS119" s="1863"/>
      <c r="BT119" s="1387"/>
      <c r="BU119" s="1387"/>
      <c r="BV119" s="771"/>
      <c r="BW119" s="1387"/>
      <c r="BX119" s="1387"/>
      <c r="BY119" s="1387"/>
      <c r="BZ119" s="1387"/>
      <c r="CA119" s="1387"/>
      <c r="CB119" s="1859"/>
      <c r="CC119" s="793"/>
      <c r="CD119" s="793"/>
      <c r="CE119" s="793"/>
      <c r="CF119" s="793"/>
      <c r="CG119" s="1868">
        <v>11</v>
      </c>
    </row>
    <row s="12874" customFormat="1" customHeight="1" ht="11.549999999999999">
      <c r="A120" s="1214"/>
      <c r="B120" s="1863"/>
      <c r="C120" s="1863"/>
      <c r="D120" s="578"/>
      <c r="J120" s="4250"/>
      <c r="K120" s="4250"/>
      <c r="L120" s="4250"/>
      <c r="M120" s="4250"/>
      <c r="N120" s="4250"/>
      <c r="O120" s="4250"/>
      <c r="P120" s="10164"/>
      <c r="Q120" s="10164"/>
      <c r="R120" s="10164"/>
      <c r="S120" s="10164"/>
      <c r="T120" s="10164"/>
      <c r="U120" s="10164"/>
      <c r="V120" s="10164"/>
      <c r="W120" s="10164"/>
      <c r="X120" s="10164"/>
      <c r="Y120" s="10164"/>
      <c r="Z120" s="10164"/>
      <c r="AA120" s="10164"/>
      <c r="AB120" s="10164"/>
      <c r="AC120" s="10164"/>
      <c r="AD120" s="10164"/>
      <c r="AE120" s="10164"/>
      <c r="AF120" s="10164"/>
      <c r="AG120" s="10164"/>
      <c r="AH120" s="10164"/>
      <c r="AI120" s="10164"/>
      <c r="AJ120" s="10164"/>
      <c r="AK120" s="10164"/>
      <c r="AL120" s="10164"/>
      <c r="AM120" s="10164"/>
      <c r="AN120" s="10164"/>
      <c r="AO120" s="10164"/>
      <c r="AP120" s="10164"/>
      <c r="AQ120" s="10164"/>
      <c r="AR120" s="10164"/>
      <c r="AS120" s="10164"/>
      <c r="AT120" s="10164"/>
      <c r="AU120" s="10164"/>
      <c r="AV120" s="10164"/>
      <c r="AW120" s="10164"/>
      <c r="AX120" s="10164"/>
      <c r="AY120" s="10164"/>
      <c r="AZ120" s="10164"/>
      <c r="BA120" s="10164"/>
      <c r="BB120" s="10164"/>
      <c r="BC120" s="10164"/>
      <c r="BD120" s="10164"/>
      <c r="BE120" s="10164"/>
      <c r="BF120" s="10164"/>
      <c r="BG120" s="10164"/>
      <c r="BH120" s="10164"/>
      <c r="BI120" s="10164"/>
      <c r="BJ120" s="10164"/>
      <c r="BL120" s="1387"/>
      <c r="BM120" s="1863"/>
      <c r="BN120" s="1863"/>
      <c r="BO120" s="1387"/>
      <c r="BP120" s="1387"/>
      <c r="BQ120" s="1387"/>
      <c r="BR120" s="1387"/>
      <c r="BS120" s="1863"/>
      <c r="BT120" s="1387"/>
      <c r="BU120" s="1387"/>
      <c r="BV120" s="771"/>
      <c r="BW120" s="1387"/>
      <c r="BX120" s="1387"/>
      <c r="BY120" s="1387"/>
      <c r="BZ120" s="1387"/>
      <c r="CA120" s="1387"/>
      <c r="CB120" s="1859"/>
      <c r="CC120" s="793"/>
      <c r="CD120" s="793"/>
      <c r="CE120" s="793"/>
      <c r="CF120" s="793"/>
      <c r="CG120" s="1868">
        <v>11</v>
      </c>
    </row>
    <row s="12874" customFormat="1" customHeight="1" ht="11.549999999999999">
      <c r="A121" s="1214"/>
      <c r="B121" s="1863"/>
      <c r="C121" s="1863"/>
      <c r="D121" s="578"/>
      <c r="J121" s="4250"/>
      <c r="K121" s="4250"/>
      <c r="L121" s="4250"/>
      <c r="M121" s="4250"/>
      <c r="N121" s="4250"/>
      <c r="O121" s="4250"/>
      <c r="P121" s="10164"/>
      <c r="Q121" s="10164"/>
      <c r="R121" s="10164"/>
      <c r="S121" s="10164"/>
      <c r="T121" s="10164"/>
      <c r="U121" s="10164"/>
      <c r="V121" s="10164"/>
      <c r="W121" s="10164"/>
      <c r="X121" s="10164"/>
      <c r="Y121" s="10164"/>
      <c r="Z121" s="10164"/>
      <c r="AA121" s="10164"/>
      <c r="AB121" s="10164"/>
      <c r="AC121" s="10164"/>
      <c r="AD121" s="10164"/>
      <c r="AE121" s="10164"/>
      <c r="AF121" s="10164"/>
      <c r="AG121" s="10164"/>
      <c r="AH121" s="10164"/>
      <c r="AI121" s="10164"/>
      <c r="AJ121" s="10164"/>
      <c r="AK121" s="10164"/>
      <c r="AL121" s="10164"/>
      <c r="AM121" s="10164"/>
      <c r="AN121" s="10164"/>
      <c r="AO121" s="10164"/>
      <c r="AP121" s="10164"/>
      <c r="AQ121" s="10164"/>
      <c r="AR121" s="10164"/>
      <c r="AS121" s="10164"/>
      <c r="AT121" s="10164"/>
      <c r="AU121" s="10164"/>
      <c r="AV121" s="10164"/>
      <c r="AW121" s="10164"/>
      <c r="AX121" s="10164"/>
      <c r="AY121" s="10164"/>
      <c r="AZ121" s="10164"/>
      <c r="BA121" s="10164"/>
      <c r="BB121" s="10164"/>
      <c r="BC121" s="10164"/>
      <c r="BD121" s="10164"/>
      <c r="BE121" s="10164"/>
      <c r="BF121" s="10164"/>
      <c r="BG121" s="10164"/>
      <c r="BH121" s="10164"/>
      <c r="BI121" s="10164"/>
      <c r="BJ121" s="10164"/>
      <c r="BL121" s="1387"/>
      <c r="BM121" s="1863"/>
      <c r="BN121" s="1863"/>
      <c r="BO121" s="1387"/>
      <c r="BP121" s="1387"/>
      <c r="BQ121" s="1387"/>
      <c r="BR121" s="1387"/>
      <c r="BS121" s="1863"/>
      <c r="BT121" s="1387"/>
      <c r="BU121" s="1387"/>
      <c r="BV121" s="771"/>
      <c r="BW121" s="1387"/>
      <c r="BX121" s="1387"/>
      <c r="BY121" s="1387"/>
      <c r="BZ121" s="1387"/>
      <c r="CA121" s="1387"/>
      <c r="CB121" s="1859"/>
      <c r="CC121" s="793"/>
      <c r="CD121" s="793"/>
      <c r="CE121" s="793"/>
      <c r="CF121" s="793"/>
      <c r="CG121" s="1868">
        <v>11</v>
      </c>
    </row>
    <row s="12874" customFormat="1" customHeight="1" ht="11.549999999999999">
      <c r="A122" s="1214"/>
      <c r="B122" s="1863"/>
      <c r="C122" s="1863"/>
      <c r="D122" s="578"/>
      <c r="J122" s="4250"/>
      <c r="K122" s="4250"/>
      <c r="L122" s="4250"/>
      <c r="M122" s="4250"/>
      <c r="N122" s="4250"/>
      <c r="O122" s="4250"/>
      <c r="P122" s="10164"/>
      <c r="Q122" s="10164"/>
      <c r="R122" s="10164"/>
      <c r="S122" s="10164"/>
      <c r="T122" s="10164"/>
      <c r="U122" s="10164"/>
      <c r="V122" s="10164"/>
      <c r="W122" s="10164"/>
      <c r="X122" s="10164"/>
      <c r="Y122" s="10164"/>
      <c r="Z122" s="10164"/>
      <c r="AA122" s="10164"/>
      <c r="AB122" s="10164"/>
      <c r="AC122" s="10164"/>
      <c r="AD122" s="10164"/>
      <c r="AE122" s="10164"/>
      <c r="AF122" s="10164"/>
      <c r="AG122" s="10164"/>
      <c r="AH122" s="10164"/>
      <c r="AI122" s="10164"/>
      <c r="AJ122" s="10164"/>
      <c r="AK122" s="10164"/>
      <c r="AL122" s="10164"/>
      <c r="AM122" s="10164"/>
      <c r="AN122" s="10164"/>
      <c r="AO122" s="10164"/>
      <c r="AP122" s="10164"/>
      <c r="AQ122" s="10164"/>
      <c r="AR122" s="10164"/>
      <c r="AS122" s="10164"/>
      <c r="AT122" s="10164"/>
      <c r="AU122" s="10164"/>
      <c r="AV122" s="10164"/>
      <c r="AW122" s="10164"/>
      <c r="AX122" s="10164"/>
      <c r="AY122" s="10164"/>
      <c r="AZ122" s="10164"/>
      <c r="BA122" s="10164"/>
      <c r="BB122" s="10164"/>
      <c r="BC122" s="10164"/>
      <c r="BD122" s="10164"/>
      <c r="BE122" s="10164"/>
      <c r="BF122" s="10164"/>
      <c r="BG122" s="10164"/>
      <c r="BH122" s="10164"/>
      <c r="BI122" s="10164"/>
      <c r="BJ122" s="10164"/>
      <c r="BL122" s="1387"/>
      <c r="BM122" s="1863"/>
      <c r="BN122" s="1863"/>
      <c r="BO122" s="1387"/>
      <c r="BP122" s="1387"/>
      <c r="BQ122" s="1387"/>
      <c r="BR122" s="1387"/>
      <c r="BS122" s="1863"/>
      <c r="BT122" s="1387"/>
      <c r="BU122" s="1387"/>
      <c r="BV122" s="771"/>
      <c r="BW122" s="1387"/>
      <c r="BX122" s="1387"/>
      <c r="BY122" s="1387"/>
      <c r="BZ122" s="1387"/>
      <c r="CA122" s="1387"/>
      <c r="CB122" s="1859"/>
      <c r="CC122" s="793"/>
      <c r="CD122" s="793"/>
      <c r="CE122" s="793"/>
      <c r="CF122" s="793"/>
      <c r="CG122" s="1868">
        <v>11</v>
      </c>
    </row>
    <row s="12874" customFormat="1" customHeight="1" ht="11.549999999999999">
      <c r="A123" s="1214"/>
      <c r="B123" s="1863"/>
      <c r="C123" s="1863"/>
      <c r="D123" s="578"/>
      <c r="J123" s="4250"/>
      <c r="K123" s="4250"/>
      <c r="L123" s="4250"/>
      <c r="M123" s="4250"/>
      <c r="N123" s="4250"/>
      <c r="O123" s="4250"/>
      <c r="P123" s="10164"/>
      <c r="Q123" s="10164"/>
      <c r="R123" s="10164"/>
      <c r="S123" s="10164"/>
      <c r="T123" s="10164"/>
      <c r="U123" s="10164"/>
      <c r="V123" s="10164"/>
      <c r="W123" s="10164"/>
      <c r="X123" s="10164"/>
      <c r="Y123" s="10164"/>
      <c r="Z123" s="10164"/>
      <c r="AA123" s="10164"/>
      <c r="AB123" s="10164"/>
      <c r="AC123" s="10164"/>
      <c r="AD123" s="10164"/>
      <c r="AE123" s="10164"/>
      <c r="AF123" s="10164"/>
      <c r="AG123" s="10164"/>
      <c r="AH123" s="10164"/>
      <c r="AI123" s="10164"/>
      <c r="AJ123" s="10164"/>
      <c r="AK123" s="10164"/>
      <c r="AL123" s="10164"/>
      <c r="AM123" s="10164"/>
      <c r="AN123" s="10164"/>
      <c r="AO123" s="10164"/>
      <c r="AP123" s="10164"/>
      <c r="AQ123" s="10164"/>
      <c r="AR123" s="10164"/>
      <c r="AS123" s="10164"/>
      <c r="AT123" s="10164"/>
      <c r="AU123" s="10164"/>
      <c r="AV123" s="10164"/>
      <c r="AW123" s="10164"/>
      <c r="AX123" s="10164"/>
      <c r="AY123" s="10164"/>
      <c r="AZ123" s="10164"/>
      <c r="BA123" s="10164"/>
      <c r="BB123" s="10164"/>
      <c r="BC123" s="10164"/>
      <c r="BD123" s="10164"/>
      <c r="BE123" s="10164"/>
      <c r="BF123" s="10164"/>
      <c r="BG123" s="10164"/>
      <c r="BH123" s="10164"/>
      <c r="BI123" s="10164"/>
      <c r="BJ123" s="10164"/>
      <c r="BL123" s="1387"/>
      <c r="BM123" s="1863"/>
      <c r="BN123" s="1863"/>
      <c r="BO123" s="1387"/>
      <c r="BP123" s="1387"/>
      <c r="BQ123" s="1387"/>
      <c r="BR123" s="1387"/>
      <c r="BS123" s="1863"/>
      <c r="BT123" s="1387"/>
      <c r="BU123" s="1387"/>
      <c r="BV123" s="771"/>
      <c r="BW123" s="1387"/>
      <c r="BX123" s="1387"/>
      <c r="BY123" s="1387"/>
      <c r="BZ123" s="1387"/>
      <c r="CA123" s="1387"/>
      <c r="CB123" s="1859"/>
      <c r="CC123" s="793"/>
      <c r="CD123" s="793"/>
      <c r="CE123" s="793"/>
      <c r="CF123" s="793"/>
      <c r="CG123" s="1868">
        <v>11</v>
      </c>
    </row>
    <row s="12874" customFormat="1" customHeight="1" ht="11.549999999999999">
      <c r="A124" s="1214"/>
      <c r="B124" s="1863"/>
      <c r="C124" s="1863"/>
      <c r="D124" s="578"/>
      <c r="J124" s="4250"/>
      <c r="K124" s="4250"/>
      <c r="L124" s="4250"/>
      <c r="M124" s="4250"/>
      <c r="N124" s="4250"/>
      <c r="O124" s="4250"/>
      <c r="P124" s="10164"/>
      <c r="Q124" s="10164"/>
      <c r="R124" s="10164"/>
      <c r="S124" s="10164"/>
      <c r="T124" s="10164"/>
      <c r="U124" s="10164"/>
      <c r="V124" s="10164"/>
      <c r="W124" s="10164"/>
      <c r="X124" s="10164"/>
      <c r="Y124" s="10164"/>
      <c r="Z124" s="10164"/>
      <c r="AA124" s="10164"/>
      <c r="AB124" s="10164"/>
      <c r="AC124" s="10164"/>
      <c r="AD124" s="10164"/>
      <c r="AE124" s="10164"/>
      <c r="AF124" s="10164"/>
      <c r="AG124" s="10164"/>
      <c r="AH124" s="10164"/>
      <c r="AI124" s="10164"/>
      <c r="AJ124" s="10164"/>
      <c r="AK124" s="10164"/>
      <c r="AL124" s="10164"/>
      <c r="AM124" s="10164"/>
      <c r="AN124" s="10164"/>
      <c r="AO124" s="10164"/>
      <c r="AP124" s="10164"/>
      <c r="AQ124" s="10164"/>
      <c r="AR124" s="10164"/>
      <c r="AS124" s="10164"/>
      <c r="AT124" s="10164"/>
      <c r="AU124" s="10164"/>
      <c r="AV124" s="10164"/>
      <c r="AW124" s="10164"/>
      <c r="AX124" s="10164"/>
      <c r="AY124" s="10164"/>
      <c r="AZ124" s="10164"/>
      <c r="BA124" s="10164"/>
      <c r="BB124" s="10164"/>
      <c r="BC124" s="10164"/>
      <c r="BD124" s="10164"/>
      <c r="BE124" s="10164"/>
      <c r="BF124" s="10164"/>
      <c r="BG124" s="10164"/>
      <c r="BH124" s="10164"/>
      <c r="BI124" s="10164"/>
      <c r="BJ124" s="10164"/>
      <c r="BL124" s="1387"/>
      <c r="BM124" s="1863"/>
      <c r="BN124" s="1863"/>
      <c r="BO124" s="1387"/>
      <c r="BP124" s="1387"/>
      <c r="BQ124" s="1387"/>
      <c r="BR124" s="1387"/>
      <c r="BS124" s="1863"/>
      <c r="BT124" s="1387"/>
      <c r="BU124" s="1387"/>
      <c r="BV124" s="771"/>
      <c r="BW124" s="1387"/>
      <c r="BX124" s="1387"/>
      <c r="BY124" s="1387"/>
      <c r="BZ124" s="1387"/>
      <c r="CA124" s="1387"/>
      <c r="CB124" s="1859"/>
      <c r="CC124" s="793"/>
      <c r="CD124" s="793"/>
      <c r="CE124" s="793"/>
      <c r="CF124" s="793"/>
      <c r="CG124" s="1868">
        <v>11</v>
      </c>
    </row>
    <row s="12874" customFormat="1" customHeight="1" ht="11.549999999999999">
      <c r="A125" s="1214"/>
      <c r="B125" s="1863"/>
      <c r="C125" s="1863"/>
      <c r="D125" s="578"/>
      <c r="J125" s="4250"/>
      <c r="K125" s="4250"/>
      <c r="L125" s="4250"/>
      <c r="M125" s="4250"/>
      <c r="N125" s="4250"/>
      <c r="O125" s="4250"/>
      <c r="P125" s="10164"/>
      <c r="Q125" s="10164"/>
      <c r="R125" s="10164"/>
      <c r="S125" s="10164"/>
      <c r="T125" s="10164"/>
      <c r="U125" s="10164"/>
      <c r="V125" s="10164"/>
      <c r="W125" s="10164"/>
      <c r="X125" s="10164"/>
      <c r="Y125" s="10164"/>
      <c r="Z125" s="10164"/>
      <c r="AA125" s="10164"/>
      <c r="AB125" s="10164"/>
      <c r="AC125" s="10164"/>
      <c r="AD125" s="10164"/>
      <c r="AE125" s="10164"/>
      <c r="AF125" s="10164"/>
      <c r="AG125" s="10164"/>
      <c r="AH125" s="10164"/>
      <c r="AI125" s="10164"/>
      <c r="AJ125" s="10164"/>
      <c r="AK125" s="10164"/>
      <c r="AL125" s="10164"/>
      <c r="AM125" s="10164"/>
      <c r="AN125" s="10164"/>
      <c r="AO125" s="10164"/>
      <c r="AP125" s="10164"/>
      <c r="AQ125" s="10164"/>
      <c r="AR125" s="10164"/>
      <c r="AS125" s="10164"/>
      <c r="AT125" s="10164"/>
      <c r="AU125" s="10164"/>
      <c r="AV125" s="10164"/>
      <c r="AW125" s="10164"/>
      <c r="AX125" s="10164"/>
      <c r="AY125" s="10164"/>
      <c r="AZ125" s="10164"/>
      <c r="BA125" s="10164"/>
      <c r="BB125" s="10164"/>
      <c r="BC125" s="10164"/>
      <c r="BD125" s="10164"/>
      <c r="BE125" s="10164"/>
      <c r="BF125" s="10164"/>
      <c r="BG125" s="10164"/>
      <c r="BH125" s="10164"/>
      <c r="BI125" s="10164"/>
      <c r="BJ125" s="10164"/>
      <c r="BL125" s="1387"/>
      <c r="BM125" s="1863"/>
      <c r="BN125" s="1863"/>
      <c r="BO125" s="1387"/>
      <c r="BP125" s="1387"/>
      <c r="BQ125" s="1387"/>
      <c r="BR125" s="1387"/>
      <c r="BS125" s="1863"/>
      <c r="BT125" s="1387"/>
      <c r="BU125" s="1387"/>
      <c r="BV125" s="771"/>
      <c r="BW125" s="1387"/>
      <c r="BX125" s="1387"/>
      <c r="BY125" s="1387"/>
      <c r="BZ125" s="1387"/>
      <c r="CA125" s="1387"/>
      <c r="CB125" s="1859"/>
      <c r="CC125" s="793"/>
      <c r="CD125" s="793"/>
      <c r="CE125" s="793"/>
      <c r="CF125" s="793"/>
      <c r="CG125" s="1868">
        <v>11</v>
      </c>
    </row>
    <row s="12874" customFormat="1" customHeight="1" ht="11.549999999999999">
      <c r="A126" s="1214"/>
      <c r="B126" s="1863"/>
      <c r="C126" s="1863"/>
      <c r="D126" s="578"/>
      <c r="J126" s="4250"/>
      <c r="K126" s="4250"/>
      <c r="L126" s="4250"/>
      <c r="M126" s="4250"/>
      <c r="N126" s="4250"/>
      <c r="O126" s="4250"/>
      <c r="P126" s="10164"/>
      <c r="Q126" s="10164"/>
      <c r="R126" s="10164"/>
      <c r="S126" s="10164"/>
      <c r="T126" s="10164"/>
      <c r="U126" s="10164"/>
      <c r="V126" s="10164"/>
      <c r="W126" s="10164"/>
      <c r="X126" s="10164"/>
      <c r="Y126" s="10164"/>
      <c r="Z126" s="10164"/>
      <c r="AA126" s="10164"/>
      <c r="AB126" s="10164"/>
      <c r="AC126" s="10164"/>
      <c r="AD126" s="10164"/>
      <c r="AE126" s="10164"/>
      <c r="AF126" s="10164"/>
      <c r="AG126" s="10164"/>
      <c r="AH126" s="10164"/>
      <c r="AI126" s="10164"/>
      <c r="AJ126" s="10164"/>
      <c r="AK126" s="10164"/>
      <c r="AL126" s="10164"/>
      <c r="AM126" s="10164"/>
      <c r="AN126" s="10164"/>
      <c r="AO126" s="10164"/>
      <c r="AP126" s="10164"/>
      <c r="AQ126" s="10164"/>
      <c r="AR126" s="10164"/>
      <c r="AS126" s="10164"/>
      <c r="AT126" s="10164"/>
      <c r="AU126" s="10164"/>
      <c r="AV126" s="10164"/>
      <c r="AW126" s="10164"/>
      <c r="AX126" s="10164"/>
      <c r="AY126" s="10164"/>
      <c r="AZ126" s="10164"/>
      <c r="BA126" s="10164"/>
      <c r="BB126" s="10164"/>
      <c r="BC126" s="10164"/>
      <c r="BD126" s="10164"/>
      <c r="BE126" s="10164"/>
      <c r="BF126" s="10164"/>
      <c r="BG126" s="10164"/>
      <c r="BH126" s="10164"/>
      <c r="BI126" s="10164"/>
      <c r="BJ126" s="10164"/>
      <c r="BL126" s="1387"/>
      <c r="BM126" s="1863"/>
      <c r="BN126" s="1863"/>
      <c r="BO126" s="1387"/>
      <c r="BP126" s="1387"/>
      <c r="BQ126" s="1387"/>
      <c r="BR126" s="1387"/>
      <c r="BS126" s="1863"/>
      <c r="BT126" s="1387"/>
      <c r="BU126" s="1387"/>
      <c r="BV126" s="771"/>
      <c r="BW126" s="1387"/>
      <c r="BX126" s="1387"/>
      <c r="BY126" s="1387"/>
      <c r="BZ126" s="1387"/>
      <c r="CA126" s="1387"/>
      <c r="CB126" s="1859"/>
      <c r="CC126" s="793"/>
      <c r="CD126" s="793"/>
      <c r="CE126" s="793"/>
      <c r="CF126" s="793"/>
      <c r="CG126" s="1868">
        <v>11</v>
      </c>
    </row>
    <row s="12874" customFormat="1" customHeight="1" ht="11.549999999999999">
      <c r="A127" s="1214"/>
      <c r="B127" s="1863"/>
      <c r="C127" s="1863"/>
      <c r="D127" s="578"/>
      <c r="J127" s="4250"/>
      <c r="K127" s="4250"/>
      <c r="L127" s="4250"/>
      <c r="M127" s="4250"/>
      <c r="N127" s="4250"/>
      <c r="O127" s="4250"/>
      <c r="P127" s="10164"/>
      <c r="Q127" s="10164"/>
      <c r="R127" s="10164"/>
      <c r="S127" s="10164"/>
      <c r="T127" s="10164"/>
      <c r="U127" s="10164"/>
      <c r="V127" s="10164"/>
      <c r="W127" s="10164"/>
      <c r="X127" s="10164"/>
      <c r="Y127" s="10164"/>
      <c r="Z127" s="10164"/>
      <c r="AA127" s="10164"/>
      <c r="AB127" s="10164"/>
      <c r="AC127" s="10164"/>
      <c r="AD127" s="10164"/>
      <c r="AE127" s="10164"/>
      <c r="AF127" s="10164"/>
      <c r="AG127" s="10164"/>
      <c r="AH127" s="10164"/>
      <c r="AI127" s="10164"/>
      <c r="AJ127" s="10164"/>
      <c r="AK127" s="10164"/>
      <c r="AL127" s="10164"/>
      <c r="AM127" s="10164"/>
      <c r="AN127" s="10164"/>
      <c r="AO127" s="10164"/>
      <c r="AP127" s="10164"/>
      <c r="AQ127" s="10164"/>
      <c r="AR127" s="10164"/>
      <c r="AS127" s="10164"/>
      <c r="AT127" s="10164"/>
      <c r="AU127" s="10164"/>
      <c r="AV127" s="10164"/>
      <c r="AW127" s="10164"/>
      <c r="AX127" s="10164"/>
      <c r="AY127" s="10164"/>
      <c r="AZ127" s="10164"/>
      <c r="BA127" s="10164"/>
      <c r="BB127" s="10164"/>
      <c r="BC127" s="10164"/>
      <c r="BD127" s="10164"/>
      <c r="BE127" s="10164"/>
      <c r="BF127" s="10164"/>
      <c r="BG127" s="10164"/>
      <c r="BH127" s="10164"/>
      <c r="BI127" s="10164"/>
      <c r="BJ127" s="10164"/>
      <c r="BL127" s="1387"/>
      <c r="BM127" s="1863"/>
      <c r="BN127" s="1863"/>
      <c r="BO127" s="1387"/>
      <c r="BP127" s="1387"/>
      <c r="BQ127" s="1387"/>
      <c r="BR127" s="1387"/>
      <c r="BS127" s="1863"/>
      <c r="BT127" s="1387"/>
      <c r="BU127" s="1387"/>
      <c r="BV127" s="771"/>
      <c r="BW127" s="1387"/>
      <c r="BX127" s="1387"/>
      <c r="BY127" s="1387"/>
      <c r="BZ127" s="1387"/>
      <c r="CA127" s="1387"/>
      <c r="CB127" s="1859"/>
      <c r="CC127" s="793"/>
      <c r="CD127" s="793"/>
      <c r="CE127" s="793"/>
      <c r="CF127" s="793"/>
      <c r="CG127" s="1868">
        <v>11</v>
      </c>
    </row>
    <row s="12874" customFormat="1" customHeight="1" ht="11.549999999999999">
      <c r="A128" s="1214"/>
      <c r="B128" s="1863"/>
      <c r="C128" s="1863"/>
      <c r="D128" s="578"/>
      <c r="J128" s="4250"/>
      <c r="K128" s="4250"/>
      <c r="L128" s="4250"/>
      <c r="M128" s="4250"/>
      <c r="N128" s="4250"/>
      <c r="O128" s="4250"/>
      <c r="P128" s="10164"/>
      <c r="Q128" s="10164"/>
      <c r="R128" s="10164"/>
      <c r="S128" s="10164"/>
      <c r="T128" s="10164"/>
      <c r="U128" s="10164"/>
      <c r="V128" s="10164"/>
      <c r="W128" s="10164"/>
      <c r="X128" s="10164"/>
      <c r="Y128" s="10164"/>
      <c r="Z128" s="10164"/>
      <c r="AA128" s="10164"/>
      <c r="AB128" s="10164"/>
      <c r="AC128" s="10164"/>
      <c r="AD128" s="10164"/>
      <c r="AE128" s="10164"/>
      <c r="AF128" s="10164"/>
      <c r="AG128" s="10164"/>
      <c r="AH128" s="10164"/>
      <c r="AI128" s="10164"/>
      <c r="AJ128" s="10164"/>
      <c r="AK128" s="10164"/>
      <c r="AL128" s="10164"/>
      <c r="AM128" s="10164"/>
      <c r="AN128" s="10164"/>
      <c r="AO128" s="10164"/>
      <c r="AP128" s="10164"/>
      <c r="AQ128" s="10164"/>
      <c r="AR128" s="10164"/>
      <c r="AS128" s="10164"/>
      <c r="AT128" s="10164"/>
      <c r="AU128" s="10164"/>
      <c r="AV128" s="10164"/>
      <c r="AW128" s="10164"/>
      <c r="AX128" s="10164"/>
      <c r="AY128" s="10164"/>
      <c r="AZ128" s="10164"/>
      <c r="BA128" s="10164"/>
      <c r="BB128" s="10164"/>
      <c r="BC128" s="10164"/>
      <c r="BD128" s="10164"/>
      <c r="BE128" s="10164"/>
      <c r="BF128" s="10164"/>
      <c r="BG128" s="10164"/>
      <c r="BH128" s="10164"/>
      <c r="BI128" s="10164"/>
      <c r="BJ128" s="10164"/>
      <c r="BL128" s="1387"/>
      <c r="BM128" s="1863"/>
      <c r="BN128" s="1863"/>
      <c r="BO128" s="1387"/>
      <c r="BP128" s="1387"/>
      <c r="BQ128" s="1387"/>
      <c r="BR128" s="1387"/>
      <c r="BS128" s="1863"/>
      <c r="BT128" s="1387"/>
      <c r="BU128" s="1387"/>
      <c r="BV128" s="771"/>
      <c r="BW128" s="1387"/>
      <c r="BX128" s="1387"/>
      <c r="BY128" s="1387"/>
      <c r="BZ128" s="1387"/>
      <c r="CA128" s="1387"/>
      <c r="CB128" s="1859"/>
      <c r="CC128" s="793"/>
      <c r="CD128" s="793"/>
      <c r="CE128" s="793"/>
      <c r="CF128" s="793"/>
      <c r="CG128" s="1868">
        <v>11</v>
      </c>
    </row>
    <row s="12874" customFormat="1" customHeight="1" ht="11.549999999999999">
      <c r="A129" s="1214"/>
      <c r="B129" s="1863"/>
      <c r="C129" s="1863"/>
      <c r="D129" s="578"/>
      <c r="J129" s="4250"/>
      <c r="K129" s="4250"/>
      <c r="L129" s="4250"/>
      <c r="M129" s="4250"/>
      <c r="N129" s="4250"/>
      <c r="O129" s="4250"/>
      <c r="P129" s="10164"/>
      <c r="Q129" s="10164"/>
      <c r="R129" s="10164"/>
      <c r="S129" s="10164"/>
      <c r="T129" s="10164"/>
      <c r="U129" s="10164"/>
      <c r="V129" s="10164"/>
      <c r="W129" s="10164"/>
      <c r="X129" s="10164"/>
      <c r="Y129" s="10164"/>
      <c r="Z129" s="10164"/>
      <c r="AA129" s="10164"/>
      <c r="AB129" s="10164"/>
      <c r="AC129" s="10164"/>
      <c r="AD129" s="10164"/>
      <c r="AE129" s="10164"/>
      <c r="AF129" s="10164"/>
      <c r="AG129" s="10164"/>
      <c r="AH129" s="10164"/>
      <c r="AI129" s="10164"/>
      <c r="AJ129" s="10164"/>
      <c r="AK129" s="10164"/>
      <c r="AL129" s="10164"/>
      <c r="AM129" s="10164"/>
      <c r="AN129" s="10164"/>
      <c r="AO129" s="10164"/>
      <c r="AP129" s="10164"/>
      <c r="AQ129" s="10164"/>
      <c r="AR129" s="10164"/>
      <c r="AS129" s="10164"/>
      <c r="AT129" s="10164"/>
      <c r="AU129" s="10164"/>
      <c r="AV129" s="10164"/>
      <c r="AW129" s="10164"/>
      <c r="AX129" s="10164"/>
      <c r="AY129" s="10164"/>
      <c r="AZ129" s="10164"/>
      <c r="BA129" s="10164"/>
      <c r="BB129" s="10164"/>
      <c r="BC129" s="10164"/>
      <c r="BD129" s="10164"/>
      <c r="BE129" s="10164"/>
      <c r="BF129" s="10164"/>
      <c r="BG129" s="10164"/>
      <c r="BH129" s="10164"/>
      <c r="BI129" s="10164"/>
      <c r="BJ129" s="10164"/>
      <c r="BL129" s="1387"/>
      <c r="BM129" s="1863"/>
      <c r="BN129" s="1863"/>
      <c r="BO129" s="1387"/>
      <c r="BP129" s="1387"/>
      <c r="BQ129" s="1387"/>
      <c r="BR129" s="1387"/>
      <c r="BS129" s="1863"/>
      <c r="BT129" s="1387"/>
      <c r="BU129" s="1387"/>
      <c r="BV129" s="771"/>
      <c r="BW129" s="1387"/>
      <c r="BX129" s="1387"/>
      <c r="BY129" s="1387"/>
      <c r="BZ129" s="1387"/>
      <c r="CA129" s="1387"/>
      <c r="CB129" s="1859"/>
      <c r="CC129" s="793"/>
      <c r="CD129" s="793"/>
      <c r="CE129" s="793"/>
      <c r="CF129" s="793"/>
      <c r="CG129" s="1868">
        <v>11</v>
      </c>
    </row>
    <row s="12874" customFormat="1" customHeight="1" ht="11.549999999999999">
      <c r="A130" s="1214"/>
      <c r="B130" s="1863"/>
      <c r="C130" s="1863"/>
      <c r="D130" s="578"/>
      <c r="J130" s="4250"/>
      <c r="K130" s="4250"/>
      <c r="L130" s="4250"/>
      <c r="M130" s="4250"/>
      <c r="N130" s="4250"/>
      <c r="O130" s="4250"/>
      <c r="P130" s="10164"/>
      <c r="Q130" s="10164"/>
      <c r="R130" s="10164"/>
      <c r="S130" s="10164"/>
      <c r="T130" s="10164"/>
      <c r="U130" s="10164"/>
      <c r="V130" s="10164"/>
      <c r="W130" s="10164"/>
      <c r="X130" s="10164"/>
      <c r="Y130" s="10164"/>
      <c r="Z130" s="10164"/>
      <c r="AA130" s="10164"/>
      <c r="AB130" s="10164"/>
      <c r="AC130" s="10164"/>
      <c r="AD130" s="10164"/>
      <c r="AE130" s="10164"/>
      <c r="AF130" s="10164"/>
      <c r="AG130" s="10164"/>
      <c r="AH130" s="10164"/>
      <c r="AI130" s="10164"/>
      <c r="AJ130" s="10164"/>
      <c r="AK130" s="10164"/>
      <c r="AL130" s="10164"/>
      <c r="AM130" s="10164"/>
      <c r="AN130" s="10164"/>
      <c r="AO130" s="10164"/>
      <c r="AP130" s="10164"/>
      <c r="AQ130" s="10164"/>
      <c r="AR130" s="10164"/>
      <c r="AS130" s="10164"/>
      <c r="AT130" s="10164"/>
      <c r="AU130" s="10164"/>
      <c r="AV130" s="10164"/>
      <c r="AW130" s="10164"/>
      <c r="AX130" s="10164"/>
      <c r="AY130" s="10164"/>
      <c r="AZ130" s="10164"/>
      <c r="BA130" s="10164"/>
      <c r="BB130" s="10164"/>
      <c r="BC130" s="10164"/>
      <c r="BD130" s="10164"/>
      <c r="BE130" s="10164"/>
      <c r="BF130" s="10164"/>
      <c r="BG130" s="10164"/>
      <c r="BH130" s="10164"/>
      <c r="BI130" s="10164"/>
      <c r="BJ130" s="10164"/>
      <c r="BL130" s="1387"/>
      <c r="BM130" s="1863"/>
      <c r="BN130" s="1863"/>
      <c r="BO130" s="1387"/>
      <c r="BP130" s="1387"/>
      <c r="BQ130" s="1387"/>
      <c r="BR130" s="1387"/>
      <c r="BS130" s="1863"/>
      <c r="BT130" s="1387"/>
      <c r="BU130" s="1387"/>
      <c r="BV130" s="771"/>
      <c r="BW130" s="1387"/>
      <c r="BX130" s="1387"/>
      <c r="BY130" s="1387"/>
      <c r="BZ130" s="1387"/>
      <c r="CA130" s="1387"/>
      <c r="CB130" s="1859"/>
      <c r="CC130" s="793"/>
      <c r="CD130" s="793"/>
      <c r="CE130" s="793"/>
      <c r="CF130" s="793"/>
      <c r="CG130" s="1868">
        <v>11</v>
      </c>
    </row>
    <row s="12874" customFormat="1" customHeight="1" ht="11.549999999999999">
      <c r="A131" s="1214"/>
      <c r="B131" s="1863"/>
      <c r="C131" s="1863"/>
      <c r="D131" s="578"/>
      <c r="J131" s="4250"/>
      <c r="K131" s="4250"/>
      <c r="L131" s="4250"/>
      <c r="M131" s="4250"/>
      <c r="N131" s="4250"/>
      <c r="O131" s="4250"/>
      <c r="P131" s="10164"/>
      <c r="Q131" s="10164"/>
      <c r="R131" s="10164"/>
      <c r="S131" s="10164"/>
      <c r="T131" s="10164"/>
      <c r="U131" s="10164"/>
      <c r="V131" s="10164"/>
      <c r="W131" s="10164"/>
      <c r="X131" s="10164"/>
      <c r="Y131" s="10164"/>
      <c r="Z131" s="10164"/>
      <c r="AA131" s="10164"/>
      <c r="AB131" s="10164"/>
      <c r="AC131" s="10164"/>
      <c r="AD131" s="10164"/>
      <c r="AE131" s="10164"/>
      <c r="AF131" s="10164"/>
      <c r="AG131" s="10164"/>
      <c r="AH131" s="10164"/>
      <c r="AI131" s="10164"/>
      <c r="AJ131" s="10164"/>
      <c r="AK131" s="10164"/>
      <c r="AL131" s="10164"/>
      <c r="AM131" s="10164"/>
      <c r="AN131" s="10164"/>
      <c r="AO131" s="10164"/>
      <c r="AP131" s="10164"/>
      <c r="AQ131" s="10164"/>
      <c r="AR131" s="10164"/>
      <c r="AS131" s="10164"/>
      <c r="AT131" s="10164"/>
      <c r="AU131" s="10164"/>
      <c r="AV131" s="10164"/>
      <c r="AW131" s="10164"/>
      <c r="AX131" s="10164"/>
      <c r="AY131" s="10164"/>
      <c r="AZ131" s="10164"/>
      <c r="BA131" s="10164"/>
      <c r="BB131" s="10164"/>
      <c r="BC131" s="10164"/>
      <c r="BD131" s="10164"/>
      <c r="BE131" s="10164"/>
      <c r="BF131" s="10164"/>
      <c r="BG131" s="10164"/>
      <c r="BH131" s="10164"/>
      <c r="BI131" s="10164"/>
      <c r="BJ131" s="10164"/>
      <c r="BL131" s="1387"/>
      <c r="BM131" s="1863"/>
      <c r="BN131" s="1863"/>
      <c r="BO131" s="1387"/>
      <c r="BP131" s="1387"/>
      <c r="BQ131" s="1387"/>
      <c r="BR131" s="1387"/>
      <c r="BS131" s="1863"/>
      <c r="BT131" s="1387"/>
      <c r="BU131" s="1387"/>
      <c r="BV131" s="771"/>
      <c r="BW131" s="1387"/>
      <c r="BX131" s="1387"/>
      <c r="BY131" s="1387"/>
      <c r="BZ131" s="1387"/>
      <c r="CA131" s="1387"/>
      <c r="CB131" s="1859"/>
      <c r="CC131" s="793"/>
      <c r="CD131" s="793"/>
      <c r="CE131" s="793"/>
      <c r="CF131" s="793"/>
      <c r="CG131" s="1868">
        <v>11</v>
      </c>
    </row>
    <row s="12874" customFormat="1" customHeight="1" ht="11.549999999999999">
      <c r="A132" s="1214"/>
      <c r="B132" s="1863"/>
      <c r="C132" s="1863"/>
      <c r="D132" s="578"/>
      <c r="J132" s="4250"/>
      <c r="K132" s="4250"/>
      <c r="L132" s="4250"/>
      <c r="M132" s="4250"/>
      <c r="N132" s="4250"/>
      <c r="O132" s="4250"/>
      <c r="P132" s="10164"/>
      <c r="Q132" s="10164"/>
      <c r="R132" s="10164"/>
      <c r="S132" s="10164"/>
      <c r="T132" s="10164"/>
      <c r="U132" s="10164"/>
      <c r="V132" s="10164"/>
      <c r="W132" s="10164"/>
      <c r="X132" s="10164"/>
      <c r="Y132" s="10164"/>
      <c r="Z132" s="10164"/>
      <c r="AA132" s="10164"/>
      <c r="AB132" s="10164"/>
      <c r="AC132" s="10164"/>
      <c r="AD132" s="10164"/>
      <c r="AE132" s="10164"/>
      <c r="AF132" s="10164"/>
      <c r="AG132" s="10164"/>
      <c r="AH132" s="10164"/>
      <c r="AI132" s="10164"/>
      <c r="AJ132" s="10164"/>
      <c r="AK132" s="10164"/>
      <c r="AL132" s="10164"/>
      <c r="AM132" s="10164"/>
      <c r="AN132" s="10164"/>
      <c r="AO132" s="10164"/>
      <c r="AP132" s="10164"/>
      <c r="AQ132" s="10164"/>
      <c r="AR132" s="10164"/>
      <c r="AS132" s="10164"/>
      <c r="AT132" s="10164"/>
      <c r="AU132" s="10164"/>
      <c r="AV132" s="10164"/>
      <c r="AW132" s="10164"/>
      <c r="AX132" s="10164"/>
      <c r="AY132" s="10164"/>
      <c r="AZ132" s="10164"/>
      <c r="BA132" s="10164"/>
      <c r="BB132" s="10164"/>
      <c r="BC132" s="10164"/>
      <c r="BD132" s="10164"/>
      <c r="BE132" s="10164"/>
      <c r="BF132" s="10164"/>
      <c r="BG132" s="10164"/>
      <c r="BH132" s="10164"/>
      <c r="BI132" s="10164"/>
      <c r="BJ132" s="10164"/>
      <c r="BL132" s="1387"/>
      <c r="BM132" s="1863"/>
      <c r="BN132" s="1863"/>
      <c r="BO132" s="1387"/>
      <c r="BP132" s="1387"/>
      <c r="BQ132" s="1387"/>
      <c r="BR132" s="1387"/>
      <c r="BS132" s="1863"/>
      <c r="BT132" s="1387"/>
      <c r="BU132" s="1387"/>
      <c r="BV132" s="771"/>
      <c r="BW132" s="1387"/>
      <c r="BX132" s="1387"/>
      <c r="BY132" s="1387"/>
      <c r="BZ132" s="1387"/>
      <c r="CA132" s="1387"/>
      <c r="CB132" s="1859"/>
      <c r="CC132" s="793"/>
      <c r="CD132" s="793"/>
      <c r="CE132" s="793"/>
      <c r="CF132" s="793"/>
      <c r="CG132" s="1868">
        <v>11</v>
      </c>
    </row>
    <row s="12874" customFormat="1" customHeight="1" ht="11.549999999999999">
      <c r="A133" s="1214"/>
      <c r="B133" s="1863"/>
      <c r="C133" s="1863"/>
      <c r="D133" s="578"/>
      <c r="J133" s="4250"/>
      <c r="K133" s="4250"/>
      <c r="L133" s="4250"/>
      <c r="M133" s="4250"/>
      <c r="N133" s="4250"/>
      <c r="O133" s="4250"/>
      <c r="P133" s="10164"/>
      <c r="Q133" s="10164"/>
      <c r="R133" s="10164"/>
      <c r="S133" s="10164"/>
      <c r="T133" s="10164"/>
      <c r="U133" s="10164"/>
      <c r="V133" s="10164"/>
      <c r="W133" s="10164"/>
      <c r="X133" s="10164"/>
      <c r="Y133" s="10164"/>
      <c r="Z133" s="10164"/>
      <c r="AA133" s="10164"/>
      <c r="AB133" s="10164"/>
      <c r="AC133" s="10164"/>
      <c r="AD133" s="10164"/>
      <c r="AE133" s="10164"/>
      <c r="AF133" s="10164"/>
      <c r="AG133" s="10164"/>
      <c r="AH133" s="10164"/>
      <c r="AI133" s="10164"/>
      <c r="AJ133" s="10164"/>
      <c r="AK133" s="10164"/>
      <c r="AL133" s="10164"/>
      <c r="AM133" s="10164"/>
      <c r="AN133" s="10164"/>
      <c r="AO133" s="10164"/>
      <c r="AP133" s="10164"/>
      <c r="AQ133" s="10164"/>
      <c r="AR133" s="10164"/>
      <c r="AS133" s="10164"/>
      <c r="AT133" s="10164"/>
      <c r="AU133" s="10164"/>
      <c r="AV133" s="10164"/>
      <c r="AW133" s="10164"/>
      <c r="AX133" s="10164"/>
      <c r="AY133" s="10164"/>
      <c r="AZ133" s="10164"/>
      <c r="BA133" s="10164"/>
      <c r="BB133" s="10164"/>
      <c r="BC133" s="10164"/>
      <c r="BD133" s="10164"/>
      <c r="BE133" s="10164"/>
      <c r="BF133" s="10164"/>
      <c r="BG133" s="10164"/>
      <c r="BH133" s="10164"/>
      <c r="BI133" s="10164"/>
      <c r="BJ133" s="10164"/>
      <c r="BL133" s="1387"/>
      <c r="BM133" s="1863"/>
      <c r="BN133" s="1863"/>
      <c r="BO133" s="1387"/>
      <c r="BP133" s="1387"/>
      <c r="BQ133" s="1387"/>
      <c r="BR133" s="1387"/>
      <c r="BS133" s="1863"/>
      <c r="BT133" s="1387"/>
      <c r="BU133" s="1387"/>
      <c r="BV133" s="771"/>
      <c r="BW133" s="1387"/>
      <c r="BX133" s="1387"/>
      <c r="BY133" s="1387"/>
      <c r="BZ133" s="1387"/>
      <c r="CA133" s="1387"/>
      <c r="CB133" s="1859"/>
      <c r="CC133" s="793"/>
      <c r="CD133" s="793"/>
      <c r="CE133" s="793"/>
      <c r="CF133" s="793"/>
      <c r="CG133" s="1868">
        <v>11</v>
      </c>
    </row>
    <row s="12874" customFormat="1" customHeight="1" ht="11.549999999999999">
      <c r="A134" s="1214"/>
      <c r="B134" s="1863"/>
      <c r="C134" s="1863"/>
      <c r="D134" s="578"/>
      <c r="J134" s="4250"/>
      <c r="K134" s="4250"/>
      <c r="L134" s="4250"/>
      <c r="M134" s="4250"/>
      <c r="N134" s="4250"/>
      <c r="O134" s="4250"/>
      <c r="P134" s="10164"/>
      <c r="Q134" s="10164"/>
      <c r="R134" s="10164"/>
      <c r="S134" s="10164"/>
      <c r="T134" s="10164"/>
      <c r="U134" s="10164"/>
      <c r="V134" s="10164"/>
      <c r="W134" s="10164"/>
      <c r="X134" s="10164"/>
      <c r="Y134" s="10164"/>
      <c r="Z134" s="10164"/>
      <c r="AA134" s="10164"/>
      <c r="AB134" s="10164"/>
      <c r="AC134" s="10164"/>
      <c r="AD134" s="10164"/>
      <c r="AE134" s="10164"/>
      <c r="AF134" s="10164"/>
      <c r="AG134" s="10164"/>
      <c r="AH134" s="10164"/>
      <c r="AI134" s="10164"/>
      <c r="AJ134" s="10164"/>
      <c r="AK134" s="10164"/>
      <c r="AL134" s="10164"/>
      <c r="AM134" s="10164"/>
      <c r="AN134" s="10164"/>
      <c r="AO134" s="10164"/>
      <c r="AP134" s="10164"/>
      <c r="AQ134" s="10164"/>
      <c r="AR134" s="10164"/>
      <c r="AS134" s="10164"/>
      <c r="AT134" s="10164"/>
      <c r="AU134" s="10164"/>
      <c r="AV134" s="10164"/>
      <c r="AW134" s="10164"/>
      <c r="AX134" s="10164"/>
      <c r="AY134" s="10164"/>
      <c r="AZ134" s="10164"/>
      <c r="BA134" s="10164"/>
      <c r="BB134" s="10164"/>
      <c r="BC134" s="10164"/>
      <c r="BD134" s="10164"/>
      <c r="BE134" s="10164"/>
      <c r="BF134" s="10164"/>
      <c r="BG134" s="10164"/>
      <c r="BH134" s="10164"/>
      <c r="BI134" s="10164"/>
      <c r="BJ134" s="10164"/>
      <c r="BL134" s="1387"/>
      <c r="BM134" s="1863"/>
      <c r="BN134" s="1863"/>
      <c r="BO134" s="1387"/>
      <c r="BP134" s="1387"/>
      <c r="BQ134" s="1387"/>
      <c r="BR134" s="1387"/>
      <c r="BS134" s="1863"/>
      <c r="BT134" s="1387"/>
      <c r="BU134" s="1387"/>
      <c r="BV134" s="771"/>
      <c r="BW134" s="1387"/>
      <c r="BX134" s="1387"/>
      <c r="BY134" s="1387"/>
      <c r="BZ134" s="1387"/>
      <c r="CA134" s="1387"/>
      <c r="CB134" s="1859"/>
      <c r="CC134" s="793"/>
      <c r="CD134" s="793"/>
      <c r="CE134" s="793"/>
      <c r="CF134" s="793"/>
      <c r="CG134" s="1868">
        <v>11</v>
      </c>
    </row>
    <row s="12874" customFormat="1" customHeight="1" ht="11.549999999999999">
      <c r="A135" s="1214"/>
      <c r="B135" s="1863"/>
      <c r="C135" s="1863"/>
      <c r="D135" s="578"/>
      <c r="J135" s="4250"/>
      <c r="K135" s="4250"/>
      <c r="L135" s="4250"/>
      <c r="M135" s="4250"/>
      <c r="N135" s="4250"/>
      <c r="O135" s="4250"/>
      <c r="P135" s="10164"/>
      <c r="Q135" s="10164"/>
      <c r="R135" s="10164"/>
      <c r="S135" s="10164"/>
      <c r="T135" s="10164"/>
      <c r="U135" s="10164"/>
      <c r="V135" s="10164"/>
      <c r="W135" s="10164"/>
      <c r="X135" s="10164"/>
      <c r="Y135" s="10164"/>
      <c r="Z135" s="10164"/>
      <c r="AA135" s="10164"/>
      <c r="AB135" s="10164"/>
      <c r="AC135" s="10164"/>
      <c r="AD135" s="10164"/>
      <c r="AE135" s="10164"/>
      <c r="AF135" s="10164"/>
      <c r="AG135" s="10164"/>
      <c r="AH135" s="10164"/>
      <c r="AI135" s="10164"/>
      <c r="AJ135" s="10164"/>
      <c r="AK135" s="10164"/>
      <c r="AL135" s="10164"/>
      <c r="AM135" s="10164"/>
      <c r="AN135" s="10164"/>
      <c r="AO135" s="10164"/>
      <c r="AP135" s="10164"/>
      <c r="AQ135" s="10164"/>
      <c r="AR135" s="10164"/>
      <c r="AS135" s="10164"/>
      <c r="AT135" s="10164"/>
      <c r="AU135" s="10164"/>
      <c r="AV135" s="10164"/>
      <c r="AW135" s="10164"/>
      <c r="AX135" s="10164"/>
      <c r="AY135" s="10164"/>
      <c r="AZ135" s="10164"/>
      <c r="BA135" s="10164"/>
      <c r="BB135" s="10164"/>
      <c r="BC135" s="10164"/>
      <c r="BD135" s="10164"/>
      <c r="BE135" s="10164"/>
      <c r="BF135" s="10164"/>
      <c r="BG135" s="10164"/>
      <c r="BH135" s="10164"/>
      <c r="BI135" s="10164"/>
      <c r="BJ135" s="10164"/>
      <c r="BL135" s="1387"/>
      <c r="BM135" s="1863"/>
      <c r="BN135" s="1863"/>
      <c r="BO135" s="1387"/>
      <c r="BP135" s="1387"/>
      <c r="BQ135" s="1387"/>
      <c r="BR135" s="1387"/>
      <c r="BS135" s="1863"/>
      <c r="BT135" s="1387"/>
      <c r="BU135" s="1387"/>
      <c r="BV135" s="771"/>
      <c r="BW135" s="1387"/>
      <c r="BX135" s="1387"/>
      <c r="BY135" s="1387"/>
      <c r="BZ135" s="1387"/>
      <c r="CA135" s="1387"/>
      <c r="CB135" s="1859"/>
      <c r="CC135" s="793"/>
      <c r="CD135" s="793"/>
      <c r="CE135" s="793"/>
      <c r="CF135" s="793"/>
      <c r="CG135" s="1868">
        <v>11</v>
      </c>
    </row>
    <row s="12874" customFormat="1" customHeight="1" ht="11.549999999999999">
      <c r="A136" s="1214"/>
      <c r="B136" s="1863"/>
      <c r="C136" s="1863"/>
      <c r="D136" s="578"/>
      <c r="J136" s="4250"/>
      <c r="K136" s="4250"/>
      <c r="L136" s="4250"/>
      <c r="M136" s="4250"/>
      <c r="N136" s="4250"/>
      <c r="O136" s="4250"/>
      <c r="P136" s="10164"/>
      <c r="Q136" s="10164"/>
      <c r="R136" s="10164"/>
      <c r="S136" s="10164"/>
      <c r="T136" s="10164"/>
      <c r="U136" s="10164"/>
      <c r="V136" s="10164"/>
      <c r="W136" s="10164"/>
      <c r="X136" s="10164"/>
      <c r="Y136" s="10164"/>
      <c r="Z136" s="10164"/>
      <c r="AA136" s="10164"/>
      <c r="AB136" s="10164"/>
      <c r="AC136" s="10164"/>
      <c r="AD136" s="10164"/>
      <c r="AE136" s="10164"/>
      <c r="AF136" s="10164"/>
      <c r="AG136" s="10164"/>
      <c r="AH136" s="10164"/>
      <c r="AI136" s="10164"/>
      <c r="AJ136" s="10164"/>
      <c r="AK136" s="10164"/>
      <c r="AL136" s="10164"/>
      <c r="AM136" s="10164"/>
      <c r="AN136" s="10164"/>
      <c r="AO136" s="10164"/>
      <c r="AP136" s="10164"/>
      <c r="AQ136" s="10164"/>
      <c r="AR136" s="10164"/>
      <c r="AS136" s="10164"/>
      <c r="AT136" s="10164"/>
      <c r="AU136" s="10164"/>
      <c r="AV136" s="10164"/>
      <c r="AW136" s="10164"/>
      <c r="AX136" s="10164"/>
      <c r="AY136" s="10164"/>
      <c r="AZ136" s="10164"/>
      <c r="BA136" s="10164"/>
      <c r="BB136" s="10164"/>
      <c r="BC136" s="10164"/>
      <c r="BD136" s="10164"/>
      <c r="BE136" s="10164"/>
      <c r="BF136" s="10164"/>
      <c r="BG136" s="10164"/>
      <c r="BH136" s="10164"/>
      <c r="BI136" s="10164"/>
      <c r="BJ136" s="10164"/>
      <c r="BL136" s="1387"/>
      <c r="BM136" s="1863"/>
      <c r="BN136" s="1863"/>
      <c r="BO136" s="1387"/>
      <c r="BP136" s="1387"/>
      <c r="BQ136" s="1387"/>
      <c r="BR136" s="1387"/>
      <c r="BS136" s="1863"/>
      <c r="BT136" s="1387"/>
      <c r="BU136" s="1387"/>
      <c r="BV136" s="771"/>
      <c r="BW136" s="1387"/>
      <c r="BX136" s="1387"/>
      <c r="BY136" s="1387"/>
      <c r="BZ136" s="1387"/>
      <c r="CA136" s="1387"/>
      <c r="CB136" s="1859"/>
      <c r="CC136" s="793"/>
      <c r="CD136" s="793"/>
      <c r="CE136" s="793"/>
      <c r="CF136" s="793"/>
      <c r="CG136" s="1868">
        <v>11</v>
      </c>
    </row>
    <row s="12874" customFormat="1" customHeight="1" ht="11.549999999999999">
      <c r="A137" s="1214"/>
      <c r="B137" s="1863"/>
      <c r="C137" s="1863"/>
      <c r="D137" s="578"/>
      <c r="J137" s="4250"/>
      <c r="K137" s="4250"/>
      <c r="L137" s="4250"/>
      <c r="M137" s="4250"/>
      <c r="N137" s="4250"/>
      <c r="O137" s="4250"/>
      <c r="P137" s="10164"/>
      <c r="Q137" s="10164"/>
      <c r="R137" s="10164"/>
      <c r="S137" s="10164"/>
      <c r="T137" s="10164"/>
      <c r="U137" s="10164"/>
      <c r="V137" s="10164"/>
      <c r="W137" s="10164"/>
      <c r="X137" s="10164"/>
      <c r="Y137" s="10164"/>
      <c r="Z137" s="10164"/>
      <c r="AA137" s="10164"/>
      <c r="AB137" s="10164"/>
      <c r="AC137" s="10164"/>
      <c r="AD137" s="10164"/>
      <c r="AE137" s="10164"/>
      <c r="AF137" s="10164"/>
      <c r="AG137" s="10164"/>
      <c r="AH137" s="10164"/>
      <c r="AI137" s="10164"/>
      <c r="AJ137" s="10164"/>
      <c r="AK137" s="10164"/>
      <c r="AL137" s="10164"/>
      <c r="AM137" s="10164"/>
      <c r="AN137" s="10164"/>
      <c r="AO137" s="10164"/>
      <c r="AP137" s="10164"/>
      <c r="AQ137" s="10164"/>
      <c r="AR137" s="10164"/>
      <c r="AS137" s="10164"/>
      <c r="AT137" s="10164"/>
      <c r="AU137" s="10164"/>
      <c r="AV137" s="10164"/>
      <c r="AW137" s="10164"/>
      <c r="AX137" s="10164"/>
      <c r="AY137" s="10164"/>
      <c r="AZ137" s="10164"/>
      <c r="BA137" s="10164"/>
      <c r="BB137" s="10164"/>
      <c r="BC137" s="10164"/>
      <c r="BD137" s="10164"/>
      <c r="BE137" s="10164"/>
      <c r="BF137" s="10164"/>
      <c r="BG137" s="10164"/>
      <c r="BH137" s="10164"/>
      <c r="BI137" s="10164"/>
      <c r="BJ137" s="10164"/>
      <c r="BL137" s="1387"/>
      <c r="BM137" s="1863"/>
      <c r="BN137" s="1863"/>
      <c r="BO137" s="1387"/>
      <c r="BP137" s="1387"/>
      <c r="BQ137" s="1387"/>
      <c r="BR137" s="1387"/>
      <c r="BS137" s="1863"/>
      <c r="BT137" s="1387"/>
      <c r="BU137" s="1387"/>
      <c r="BV137" s="771"/>
      <c r="BW137" s="1387"/>
      <c r="BX137" s="1387"/>
      <c r="BY137" s="1387"/>
      <c r="BZ137" s="1387"/>
      <c r="CA137" s="1387"/>
      <c r="CB137" s="1859"/>
      <c r="CC137" s="793"/>
      <c r="CD137" s="793"/>
      <c r="CE137" s="793"/>
      <c r="CF137" s="793"/>
      <c r="CG137" s="1868">
        <v>11</v>
      </c>
    </row>
    <row s="12874" customFormat="1" customHeight="1" ht="11.549999999999999">
      <c r="A138" s="1214"/>
      <c r="B138" s="1863"/>
      <c r="C138" s="1863"/>
      <c r="D138" s="578"/>
      <c r="J138" s="4250"/>
      <c r="K138" s="4250"/>
      <c r="L138" s="4250"/>
      <c r="M138" s="4250"/>
      <c r="N138" s="4250"/>
      <c r="O138" s="4250"/>
      <c r="P138" s="10164"/>
      <c r="Q138" s="10164"/>
      <c r="R138" s="10164"/>
      <c r="S138" s="10164"/>
      <c r="T138" s="10164"/>
      <c r="U138" s="10164"/>
      <c r="V138" s="10164"/>
      <c r="W138" s="10164"/>
      <c r="X138" s="10164"/>
      <c r="Y138" s="10164"/>
      <c r="Z138" s="10164"/>
      <c r="AA138" s="10164"/>
      <c r="AB138" s="10164"/>
      <c r="AC138" s="10164"/>
      <c r="AD138" s="10164"/>
      <c r="AE138" s="10164"/>
      <c r="AF138" s="10164"/>
      <c r="AG138" s="10164"/>
      <c r="AH138" s="10164"/>
      <c r="AI138" s="10164"/>
      <c r="AJ138" s="10164"/>
      <c r="AK138" s="10164"/>
      <c r="AL138" s="10164"/>
      <c r="AM138" s="10164"/>
      <c r="AN138" s="10164"/>
      <c r="AO138" s="10164"/>
      <c r="AP138" s="10164"/>
      <c r="AQ138" s="10164"/>
      <c r="AR138" s="10164"/>
      <c r="AS138" s="10164"/>
      <c r="AT138" s="10164"/>
      <c r="AU138" s="10164"/>
      <c r="AV138" s="10164"/>
      <c r="AW138" s="10164"/>
      <c r="AX138" s="10164"/>
      <c r="AY138" s="10164"/>
      <c r="AZ138" s="10164"/>
      <c r="BA138" s="10164"/>
      <c r="BB138" s="10164"/>
      <c r="BC138" s="10164"/>
      <c r="BD138" s="10164"/>
      <c r="BE138" s="10164"/>
      <c r="BF138" s="10164"/>
      <c r="BG138" s="10164"/>
      <c r="BH138" s="10164"/>
      <c r="BI138" s="10164"/>
      <c r="BJ138" s="10164"/>
      <c r="BL138" s="1387"/>
      <c r="BM138" s="1863"/>
      <c r="BN138" s="1863"/>
      <c r="BO138" s="1387"/>
      <c r="BP138" s="1387"/>
      <c r="BQ138" s="1387"/>
      <c r="BR138" s="1387"/>
      <c r="BS138" s="1863"/>
      <c r="BT138" s="1387"/>
      <c r="BU138" s="1387"/>
      <c r="BV138" s="771"/>
      <c r="BW138" s="1387"/>
      <c r="BX138" s="1387"/>
      <c r="BY138" s="1387"/>
      <c r="BZ138" s="1387"/>
      <c r="CA138" s="1387"/>
      <c r="CB138" s="1859"/>
      <c r="CC138" s="793"/>
      <c r="CD138" s="793"/>
      <c r="CE138" s="793"/>
      <c r="CF138" s="793"/>
      <c r="CG138" s="1868">
        <v>11</v>
      </c>
    </row>
    <row s="12874" customFormat="1" customHeight="1" ht="11.549999999999999">
      <c r="A139" s="1214"/>
      <c r="B139" s="1863"/>
      <c r="C139" s="1863"/>
      <c r="D139" s="578"/>
      <c r="J139" s="4250"/>
      <c r="K139" s="4250"/>
      <c r="L139" s="4250"/>
      <c r="M139" s="4250"/>
      <c r="N139" s="4250"/>
      <c r="O139" s="4250"/>
      <c r="P139" s="10164"/>
      <c r="Q139" s="10164"/>
      <c r="R139" s="10164"/>
      <c r="S139" s="10164"/>
      <c r="T139" s="10164"/>
      <c r="U139" s="10164"/>
      <c r="V139" s="10164"/>
      <c r="W139" s="10164"/>
      <c r="X139" s="10164"/>
      <c r="Y139" s="10164"/>
      <c r="Z139" s="10164"/>
      <c r="AA139" s="10164"/>
      <c r="AB139" s="10164"/>
      <c r="AC139" s="10164"/>
      <c r="AD139" s="10164"/>
      <c r="AE139" s="10164"/>
      <c r="AF139" s="10164"/>
      <c r="AG139" s="10164"/>
      <c r="AH139" s="10164"/>
      <c r="AI139" s="10164"/>
      <c r="AJ139" s="10164"/>
      <c r="AK139" s="10164"/>
      <c r="AL139" s="10164"/>
      <c r="AM139" s="10164"/>
      <c r="AN139" s="10164"/>
      <c r="AO139" s="10164"/>
      <c r="AP139" s="10164"/>
      <c r="AQ139" s="10164"/>
      <c r="AR139" s="10164"/>
      <c r="AS139" s="10164"/>
      <c r="AT139" s="10164"/>
      <c r="AU139" s="10164"/>
      <c r="AV139" s="10164"/>
      <c r="AW139" s="10164"/>
      <c r="AX139" s="10164"/>
      <c r="AY139" s="10164"/>
      <c r="AZ139" s="10164"/>
      <c r="BA139" s="10164"/>
      <c r="BB139" s="10164"/>
      <c r="BC139" s="10164"/>
      <c r="BD139" s="10164"/>
      <c r="BE139" s="10164"/>
      <c r="BF139" s="10164"/>
      <c r="BG139" s="10164"/>
      <c r="BH139" s="10164"/>
      <c r="BI139" s="10164"/>
      <c r="BJ139" s="10164"/>
      <c r="BL139" s="1387"/>
      <c r="BM139" s="1863"/>
      <c r="BN139" s="1863"/>
      <c r="BO139" s="1387"/>
      <c r="BP139" s="1387"/>
      <c r="BQ139" s="1387"/>
      <c r="BR139" s="1387"/>
      <c r="BS139" s="1863"/>
      <c r="BT139" s="1387"/>
      <c r="BU139" s="1387"/>
      <c r="BV139" s="771"/>
      <c r="BW139" s="1387"/>
      <c r="BX139" s="1387"/>
      <c r="BY139" s="1387"/>
      <c r="BZ139" s="1387"/>
      <c r="CA139" s="1387"/>
      <c r="CB139" s="1859"/>
      <c r="CC139" s="793"/>
      <c r="CD139" s="793"/>
      <c r="CE139" s="793"/>
      <c r="CF139" s="793"/>
      <c r="CG139" s="1868">
        <v>11</v>
      </c>
    </row>
    <row s="12874" customFormat="1" customHeight="1" ht="11.549999999999999">
      <c r="A140" s="1214"/>
      <c r="B140" s="1863"/>
      <c r="C140" s="1863"/>
      <c r="D140" s="578"/>
      <c r="J140" s="4250"/>
      <c r="K140" s="4250"/>
      <c r="L140" s="4250"/>
      <c r="M140" s="4250"/>
      <c r="N140" s="4250"/>
      <c r="O140" s="4250"/>
      <c r="P140" s="10164"/>
      <c r="Q140" s="10164"/>
      <c r="R140" s="10164"/>
      <c r="S140" s="10164"/>
      <c r="T140" s="10164"/>
      <c r="U140" s="10164"/>
      <c r="V140" s="10164"/>
      <c r="W140" s="10164"/>
      <c r="X140" s="10164"/>
      <c r="Y140" s="10164"/>
      <c r="Z140" s="10164"/>
      <c r="AA140" s="10164"/>
      <c r="AB140" s="10164"/>
      <c r="AC140" s="10164"/>
      <c r="AD140" s="10164"/>
      <c r="AE140" s="10164"/>
      <c r="AF140" s="10164"/>
      <c r="AG140" s="10164"/>
      <c r="AH140" s="10164"/>
      <c r="AI140" s="10164"/>
      <c r="AJ140" s="10164"/>
      <c r="AK140" s="10164"/>
      <c r="AL140" s="10164"/>
      <c r="AM140" s="10164"/>
      <c r="AN140" s="10164"/>
      <c r="AO140" s="10164"/>
      <c r="AP140" s="10164"/>
      <c r="AQ140" s="10164"/>
      <c r="AR140" s="10164"/>
      <c r="AS140" s="10164"/>
      <c r="AT140" s="10164"/>
      <c r="AU140" s="10164"/>
      <c r="AV140" s="10164"/>
      <c r="AW140" s="10164"/>
      <c r="AX140" s="10164"/>
      <c r="AY140" s="10164"/>
      <c r="AZ140" s="10164"/>
      <c r="BA140" s="10164"/>
      <c r="BB140" s="10164"/>
      <c r="BC140" s="10164"/>
      <c r="BD140" s="10164"/>
      <c r="BE140" s="10164"/>
      <c r="BF140" s="10164"/>
      <c r="BG140" s="10164"/>
      <c r="BH140" s="10164"/>
      <c r="BI140" s="10164"/>
      <c r="BJ140" s="10164"/>
      <c r="BL140" s="1387"/>
      <c r="BM140" s="1863"/>
      <c r="BN140" s="1863"/>
      <c r="BO140" s="1387"/>
      <c r="BP140" s="1387"/>
      <c r="BQ140" s="1387"/>
      <c r="BR140" s="1387"/>
      <c r="BS140" s="1863"/>
      <c r="BT140" s="1387"/>
      <c r="BU140" s="1387"/>
      <c r="BV140" s="771"/>
      <c r="BW140" s="1387"/>
      <c r="BX140" s="1387"/>
      <c r="BY140" s="1387"/>
      <c r="BZ140" s="1387"/>
      <c r="CA140" s="1387"/>
      <c r="CB140" s="1859"/>
      <c r="CC140" s="793"/>
      <c r="CD140" s="793"/>
      <c r="CE140" s="793"/>
      <c r="CF140" s="793"/>
      <c r="CG140" s="1868">
        <v>11</v>
      </c>
    </row>
    <row s="12874" customFormat="1" customHeight="1" ht="11.549999999999999">
      <c r="A141" s="1214"/>
      <c r="B141" s="1863"/>
      <c r="C141" s="1863"/>
      <c r="D141" s="578"/>
      <c r="J141" s="4250"/>
      <c r="K141" s="4250"/>
      <c r="L141" s="4250"/>
      <c r="M141" s="4250"/>
      <c r="N141" s="4250"/>
      <c r="O141" s="4250"/>
      <c r="P141" s="10164"/>
      <c r="Q141" s="10164"/>
      <c r="R141" s="10164"/>
      <c r="S141" s="10164"/>
      <c r="T141" s="10164"/>
      <c r="U141" s="10164"/>
      <c r="V141" s="10164"/>
      <c r="W141" s="10164"/>
      <c r="X141" s="10164"/>
      <c r="Y141" s="10164"/>
      <c r="Z141" s="10164"/>
      <c r="AA141" s="10164"/>
      <c r="AB141" s="10164"/>
      <c r="AC141" s="10164"/>
      <c r="AD141" s="10164"/>
      <c r="AE141" s="10164"/>
      <c r="AF141" s="10164"/>
      <c r="AG141" s="10164"/>
      <c r="AH141" s="10164"/>
      <c r="AI141" s="10164"/>
      <c r="AJ141" s="10164"/>
      <c r="AK141" s="10164"/>
      <c r="AL141" s="10164"/>
      <c r="AM141" s="10164"/>
      <c r="AN141" s="10164"/>
      <c r="AO141" s="10164"/>
      <c r="AP141" s="10164"/>
      <c r="AQ141" s="10164"/>
      <c r="AR141" s="10164"/>
      <c r="AS141" s="10164"/>
      <c r="AT141" s="10164"/>
      <c r="AU141" s="10164"/>
      <c r="AV141" s="10164"/>
      <c r="AW141" s="10164"/>
      <c r="AX141" s="10164"/>
      <c r="AY141" s="10164"/>
      <c r="AZ141" s="10164"/>
      <c r="BA141" s="10164"/>
      <c r="BB141" s="10164"/>
      <c r="BC141" s="10164"/>
      <c r="BD141" s="10164"/>
      <c r="BE141" s="10164"/>
      <c r="BF141" s="10164"/>
      <c r="BG141" s="10164"/>
      <c r="BH141" s="10164"/>
      <c r="BI141" s="10164"/>
      <c r="BJ141" s="10164"/>
      <c r="BL141" s="1387"/>
      <c r="BM141" s="1863"/>
      <c r="BN141" s="1863"/>
      <c r="BO141" s="1387"/>
      <c r="BP141" s="1387"/>
      <c r="BQ141" s="1387"/>
      <c r="BR141" s="1387"/>
      <c r="BS141" s="1863"/>
      <c r="BT141" s="1387"/>
      <c r="BU141" s="1387"/>
      <c r="BV141" s="771"/>
      <c r="BW141" s="1387"/>
      <c r="BX141" s="1387"/>
      <c r="BY141" s="1387"/>
      <c r="BZ141" s="1387"/>
      <c r="CA141" s="1387"/>
      <c r="CB141" s="1859"/>
      <c r="CC141" s="793"/>
      <c r="CD141" s="793"/>
      <c r="CE141" s="793"/>
      <c r="CF141" s="793"/>
      <c r="CG141" s="1868">
        <v>11</v>
      </c>
    </row>
    <row s="12874" customFormat="1" customHeight="1" ht="11.549999999999999">
      <c r="A142" s="1214"/>
      <c r="B142" s="1863"/>
      <c r="C142" s="1863"/>
      <c r="D142" s="578"/>
      <c r="J142" s="4250"/>
      <c r="K142" s="4250"/>
      <c r="L142" s="4250"/>
      <c r="M142" s="4250"/>
      <c r="N142" s="4250"/>
      <c r="O142" s="4250"/>
      <c r="P142" s="10164"/>
      <c r="Q142" s="10164"/>
      <c r="R142" s="10164"/>
      <c r="S142" s="10164"/>
      <c r="T142" s="10164"/>
      <c r="U142" s="10164"/>
      <c r="V142" s="10164"/>
      <c r="W142" s="10164"/>
      <c r="X142" s="10164"/>
      <c r="Y142" s="10164"/>
      <c r="Z142" s="10164"/>
      <c r="AA142" s="10164"/>
      <c r="AB142" s="10164"/>
      <c r="AC142" s="10164"/>
      <c r="AD142" s="10164"/>
      <c r="AE142" s="10164"/>
      <c r="AF142" s="10164"/>
      <c r="AG142" s="10164"/>
      <c r="AH142" s="10164"/>
      <c r="AI142" s="10164"/>
      <c r="AJ142" s="10164"/>
      <c r="AK142" s="10164"/>
      <c r="AL142" s="10164"/>
      <c r="AM142" s="10164"/>
      <c r="AN142" s="10164"/>
      <c r="AO142" s="10164"/>
      <c r="AP142" s="10164"/>
      <c r="AQ142" s="10164"/>
      <c r="AR142" s="10164"/>
      <c r="AS142" s="10164"/>
      <c r="AT142" s="10164"/>
      <c r="AU142" s="10164"/>
      <c r="AV142" s="10164"/>
      <c r="AW142" s="10164"/>
      <c r="AX142" s="10164"/>
      <c r="AY142" s="10164"/>
      <c r="AZ142" s="10164"/>
      <c r="BA142" s="10164"/>
      <c r="BB142" s="10164"/>
      <c r="BC142" s="10164"/>
      <c r="BD142" s="10164"/>
      <c r="BE142" s="10164"/>
      <c r="BF142" s="10164"/>
      <c r="BG142" s="10164"/>
      <c r="BH142" s="10164"/>
      <c r="BI142" s="10164"/>
      <c r="BJ142" s="10164"/>
      <c r="BL142" s="1387"/>
      <c r="BM142" s="1863"/>
      <c r="BN142" s="1863"/>
      <c r="BO142" s="1387"/>
      <c r="BP142" s="1387"/>
      <c r="BQ142" s="1387"/>
      <c r="BR142" s="1387"/>
      <c r="BS142" s="1863"/>
      <c r="BT142" s="1387"/>
      <c r="BU142" s="1387"/>
      <c r="BV142" s="771"/>
      <c r="BW142" s="1387"/>
      <c r="BX142" s="1387"/>
      <c r="BY142" s="1387"/>
      <c r="BZ142" s="1387"/>
      <c r="CA142" s="1387"/>
      <c r="CB142" s="1859"/>
      <c r="CC142" s="793"/>
      <c r="CD142" s="793"/>
      <c r="CE142" s="793"/>
      <c r="CF142" s="793"/>
      <c r="CG142" s="1868">
        <v>11</v>
      </c>
    </row>
    <row s="12874" customFormat="1" customHeight="1" ht="11.549999999999999">
      <c r="A143" s="1214"/>
      <c r="B143" s="1863"/>
      <c r="C143" s="1863"/>
      <c r="D143" s="578"/>
      <c r="J143" s="4250"/>
      <c r="K143" s="4250"/>
      <c r="L143" s="4250"/>
      <c r="M143" s="4250"/>
      <c r="N143" s="4250"/>
      <c r="O143" s="4250"/>
      <c r="P143" s="10164"/>
      <c r="Q143" s="10164"/>
      <c r="R143" s="10164"/>
      <c r="S143" s="10164"/>
      <c r="T143" s="10164"/>
      <c r="U143" s="10164"/>
      <c r="V143" s="10164"/>
      <c r="W143" s="10164"/>
      <c r="X143" s="10164"/>
      <c r="Y143" s="10164"/>
      <c r="Z143" s="10164"/>
      <c r="AA143" s="10164"/>
      <c r="AB143" s="10164"/>
      <c r="AC143" s="10164"/>
      <c r="AD143" s="10164"/>
      <c r="AE143" s="10164"/>
      <c r="AF143" s="10164"/>
      <c r="AG143" s="10164"/>
      <c r="AH143" s="10164"/>
      <c r="AI143" s="10164"/>
      <c r="AJ143" s="10164"/>
      <c r="AK143" s="10164"/>
      <c r="AL143" s="10164"/>
      <c r="AM143" s="10164"/>
      <c r="AN143" s="10164"/>
      <c r="AO143" s="10164"/>
      <c r="AP143" s="10164"/>
      <c r="AQ143" s="10164"/>
      <c r="AR143" s="10164"/>
      <c r="AS143" s="10164"/>
      <c r="AT143" s="10164"/>
      <c r="AU143" s="10164"/>
      <c r="AV143" s="10164"/>
      <c r="AW143" s="10164"/>
      <c r="AX143" s="10164"/>
      <c r="AY143" s="10164"/>
      <c r="AZ143" s="10164"/>
      <c r="BA143" s="10164"/>
      <c r="BB143" s="10164"/>
      <c r="BC143" s="10164"/>
      <c r="BD143" s="10164"/>
      <c r="BE143" s="10164"/>
      <c r="BF143" s="10164"/>
      <c r="BG143" s="10164"/>
      <c r="BH143" s="10164"/>
      <c r="BI143" s="10164"/>
      <c r="BJ143" s="10164"/>
      <c r="BL143" s="1387"/>
      <c r="BM143" s="1863"/>
      <c r="BN143" s="1863"/>
      <c r="BO143" s="1387"/>
      <c r="BP143" s="1387"/>
      <c r="BQ143" s="1387"/>
      <c r="BR143" s="1387"/>
      <c r="BS143" s="1863"/>
      <c r="BT143" s="1387"/>
      <c r="BU143" s="1387"/>
      <c r="BV143" s="771"/>
      <c r="BW143" s="1387"/>
      <c r="BX143" s="1387"/>
      <c r="BY143" s="1387"/>
      <c r="BZ143" s="1387"/>
      <c r="CA143" s="1387"/>
      <c r="CB143" s="1859"/>
      <c r="CC143" s="793"/>
      <c r="CD143" s="793"/>
      <c r="CE143" s="793"/>
      <c r="CF143" s="793"/>
      <c r="CG143" s="1868">
        <v>11</v>
      </c>
    </row>
    <row s="12874" customFormat="1" customHeight="1" ht="11.549999999999999">
      <c r="A144" s="1214"/>
      <c r="B144" s="1863"/>
      <c r="C144" s="1863"/>
      <c r="D144" s="578"/>
      <c r="J144" s="4250"/>
      <c r="K144" s="4250"/>
      <c r="L144" s="4250"/>
      <c r="M144" s="4250"/>
      <c r="N144" s="4250"/>
      <c r="O144" s="4250"/>
      <c r="P144" s="10164"/>
      <c r="Q144" s="10164"/>
      <c r="R144" s="10164"/>
      <c r="S144" s="10164"/>
      <c r="T144" s="10164"/>
      <c r="U144" s="10164"/>
      <c r="V144" s="10164"/>
      <c r="W144" s="10164"/>
      <c r="X144" s="10164"/>
      <c r="Y144" s="10164"/>
      <c r="Z144" s="10164"/>
      <c r="AA144" s="10164"/>
      <c r="AB144" s="10164"/>
      <c r="AC144" s="10164"/>
      <c r="AD144" s="10164"/>
      <c r="AE144" s="10164"/>
      <c r="AF144" s="10164"/>
      <c r="AG144" s="10164"/>
      <c r="AH144" s="10164"/>
      <c r="AI144" s="10164"/>
      <c r="AJ144" s="10164"/>
      <c r="AK144" s="10164"/>
      <c r="AL144" s="10164"/>
      <c r="AM144" s="10164"/>
      <c r="AN144" s="10164"/>
      <c r="AO144" s="10164"/>
      <c r="AP144" s="10164"/>
      <c r="AQ144" s="10164"/>
      <c r="AR144" s="10164"/>
      <c r="AS144" s="10164"/>
      <c r="AT144" s="10164"/>
      <c r="AU144" s="10164"/>
      <c r="AV144" s="10164"/>
      <c r="AW144" s="10164"/>
      <c r="AX144" s="10164"/>
      <c r="AY144" s="10164"/>
      <c r="AZ144" s="10164"/>
      <c r="BA144" s="10164"/>
      <c r="BB144" s="10164"/>
      <c r="BC144" s="10164"/>
      <c r="BD144" s="10164"/>
      <c r="BE144" s="10164"/>
      <c r="BF144" s="10164"/>
      <c r="BG144" s="10164"/>
      <c r="BH144" s="10164"/>
      <c r="BI144" s="10164"/>
      <c r="BJ144" s="10164"/>
      <c r="BL144" s="1387"/>
      <c r="BM144" s="1863"/>
      <c r="BN144" s="1863"/>
      <c r="BO144" s="1387"/>
      <c r="BP144" s="1387"/>
      <c r="BQ144" s="1387"/>
      <c r="BR144" s="1387"/>
      <c r="BS144" s="1863"/>
      <c r="BT144" s="1387"/>
      <c r="BU144" s="1387"/>
      <c r="BV144" s="771"/>
      <c r="BW144" s="1387"/>
      <c r="BX144" s="1387"/>
      <c r="BY144" s="1387"/>
      <c r="BZ144" s="1387"/>
      <c r="CA144" s="1387"/>
      <c r="CB144" s="1859"/>
      <c r="CC144" s="793"/>
      <c r="CD144" s="793"/>
      <c r="CE144" s="793"/>
      <c r="CF144" s="793"/>
      <c r="CG144" s="1868">
        <v>11</v>
      </c>
    </row>
    <row s="12874" customFormat="1" customHeight="1" ht="11.549999999999999">
      <c r="A145" s="1214"/>
      <c r="B145" s="1863"/>
      <c r="C145" s="1863"/>
      <c r="D145" s="578"/>
      <c r="J145" s="4250"/>
      <c r="K145" s="4250"/>
      <c r="L145" s="4250"/>
      <c r="M145" s="4250"/>
      <c r="N145" s="4250"/>
      <c r="O145" s="4250"/>
      <c r="P145" s="10164"/>
      <c r="Q145" s="10164"/>
      <c r="R145" s="10164"/>
      <c r="S145" s="10164"/>
      <c r="T145" s="10164"/>
      <c r="U145" s="10164"/>
      <c r="V145" s="10164"/>
      <c r="W145" s="10164"/>
      <c r="X145" s="10164"/>
      <c r="Y145" s="10164"/>
      <c r="Z145" s="10164"/>
      <c r="AA145" s="10164"/>
      <c r="AB145" s="10164"/>
      <c r="AC145" s="10164"/>
      <c r="AD145" s="10164"/>
      <c r="AE145" s="10164"/>
      <c r="AF145" s="10164"/>
      <c r="AG145" s="10164"/>
      <c r="AH145" s="10164"/>
      <c r="AI145" s="10164"/>
      <c r="AJ145" s="10164"/>
      <c r="AK145" s="10164"/>
      <c r="AL145" s="10164"/>
      <c r="AM145" s="10164"/>
      <c r="AN145" s="10164"/>
      <c r="AO145" s="10164"/>
      <c r="AP145" s="10164"/>
      <c r="AQ145" s="10164"/>
      <c r="AR145" s="10164"/>
      <c r="AS145" s="10164"/>
      <c r="AT145" s="10164"/>
      <c r="AU145" s="10164"/>
      <c r="AV145" s="10164"/>
      <c r="AW145" s="10164"/>
      <c r="AX145" s="10164"/>
      <c r="AY145" s="10164"/>
      <c r="AZ145" s="10164"/>
      <c r="BA145" s="10164"/>
      <c r="BB145" s="10164"/>
      <c r="BC145" s="10164"/>
      <c r="BD145" s="10164"/>
      <c r="BE145" s="10164"/>
      <c r="BF145" s="10164"/>
      <c r="BG145" s="10164"/>
      <c r="BH145" s="10164"/>
      <c r="BI145" s="10164"/>
      <c r="BJ145" s="10164"/>
      <c r="BL145" s="1387"/>
      <c r="BM145" s="1863"/>
      <c r="BN145" s="1863"/>
      <c r="BO145" s="1387"/>
      <c r="BP145" s="1387"/>
      <c r="BQ145" s="1387"/>
      <c r="BR145" s="1387"/>
      <c r="BS145" s="1863"/>
      <c r="BT145" s="1387"/>
      <c r="BU145" s="1387"/>
      <c r="BV145" s="771"/>
      <c r="BW145" s="1387"/>
      <c r="BX145" s="1387"/>
      <c r="BY145" s="1387"/>
      <c r="BZ145" s="1387"/>
      <c r="CA145" s="1387"/>
      <c r="CB145" s="1859"/>
      <c r="CC145" s="793"/>
      <c r="CD145" s="793"/>
      <c r="CE145" s="793"/>
      <c r="CF145" s="793"/>
      <c r="CG145" s="1868">
        <v>11</v>
      </c>
    </row>
    <row s="12874" customFormat="1" customHeight="1" ht="11.549999999999999">
      <c r="A146" s="1214"/>
      <c r="B146" s="1863"/>
      <c r="C146" s="1863"/>
      <c r="D146" s="578"/>
      <c r="J146" s="4250"/>
      <c r="K146" s="4250"/>
      <c r="L146" s="4250"/>
      <c r="M146" s="4250"/>
      <c r="N146" s="4250"/>
      <c r="O146" s="4250"/>
      <c r="P146" s="10164"/>
      <c r="Q146" s="10164"/>
      <c r="R146" s="10164"/>
      <c r="S146" s="10164"/>
      <c r="T146" s="10164"/>
      <c r="U146" s="10164"/>
      <c r="V146" s="10164"/>
      <c r="W146" s="10164"/>
      <c r="X146" s="10164"/>
      <c r="Y146" s="10164"/>
      <c r="Z146" s="10164"/>
      <c r="AA146" s="10164"/>
      <c r="AB146" s="10164"/>
      <c r="AC146" s="10164"/>
      <c r="AD146" s="10164"/>
      <c r="AE146" s="10164"/>
      <c r="AF146" s="10164"/>
      <c r="AG146" s="10164"/>
      <c r="AH146" s="10164"/>
      <c r="AI146" s="10164"/>
      <c r="AJ146" s="10164"/>
      <c r="AK146" s="10164"/>
      <c r="AL146" s="10164"/>
      <c r="AM146" s="10164"/>
      <c r="AN146" s="10164"/>
      <c r="AO146" s="10164"/>
      <c r="AP146" s="10164"/>
      <c r="AQ146" s="10164"/>
      <c r="AR146" s="10164"/>
      <c r="AS146" s="10164"/>
      <c r="AT146" s="10164"/>
      <c r="AU146" s="10164"/>
      <c r="AV146" s="10164"/>
      <c r="AW146" s="10164"/>
      <c r="AX146" s="10164"/>
      <c r="AY146" s="10164"/>
      <c r="AZ146" s="10164"/>
      <c r="BA146" s="10164"/>
      <c r="BB146" s="10164"/>
      <c r="BC146" s="10164"/>
      <c r="BD146" s="10164"/>
      <c r="BE146" s="10164"/>
      <c r="BF146" s="10164"/>
      <c r="BG146" s="10164"/>
      <c r="BH146" s="10164"/>
      <c r="BI146" s="10164"/>
      <c r="BJ146" s="10164"/>
      <c r="BL146" s="1387"/>
      <c r="BM146" s="1863"/>
      <c r="BN146" s="1863"/>
      <c r="BO146" s="1387"/>
      <c r="BP146" s="1387"/>
      <c r="BQ146" s="1387"/>
      <c r="BR146" s="1387"/>
      <c r="BS146" s="1863"/>
      <c r="BT146" s="1387"/>
      <c r="BU146" s="1387"/>
      <c r="BV146" s="771"/>
      <c r="BW146" s="1387"/>
      <c r="BX146" s="1387"/>
      <c r="BY146" s="1387"/>
      <c r="BZ146" s="1387"/>
      <c r="CA146" s="1387"/>
      <c r="CB146" s="1859"/>
      <c r="CC146" s="793"/>
      <c r="CD146" s="793"/>
      <c r="CE146" s="793"/>
      <c r="CF146" s="793"/>
      <c r="CG146" s="1868">
        <v>11</v>
      </c>
    </row>
    <row s="12874" customFormat="1" customHeight="1" ht="11.549999999999999">
      <c r="A147" s="1214"/>
      <c r="B147" s="1863"/>
      <c r="C147" s="1863"/>
      <c r="D147" s="578"/>
      <c r="J147" s="4250"/>
      <c r="K147" s="4250"/>
      <c r="L147" s="4250"/>
      <c r="M147" s="4250"/>
      <c r="N147" s="4250"/>
      <c r="O147" s="4250"/>
      <c r="P147" s="10164"/>
      <c r="Q147" s="10164"/>
      <c r="R147" s="10164"/>
      <c r="S147" s="10164"/>
      <c r="T147" s="10164"/>
      <c r="U147" s="10164"/>
      <c r="V147" s="10164"/>
      <c r="W147" s="10164"/>
      <c r="X147" s="10164"/>
      <c r="Y147" s="10164"/>
      <c r="Z147" s="10164"/>
      <c r="AA147" s="10164"/>
      <c r="AB147" s="10164"/>
      <c r="AC147" s="10164"/>
      <c r="AD147" s="10164"/>
      <c r="AE147" s="10164"/>
      <c r="AF147" s="10164"/>
      <c r="AG147" s="10164"/>
      <c r="AH147" s="10164"/>
      <c r="AI147" s="10164"/>
      <c r="AJ147" s="10164"/>
      <c r="AK147" s="10164"/>
      <c r="AL147" s="10164"/>
      <c r="AM147" s="10164"/>
      <c r="AN147" s="10164"/>
      <c r="AO147" s="10164"/>
      <c r="AP147" s="10164"/>
      <c r="AQ147" s="10164"/>
      <c r="AR147" s="10164"/>
      <c r="AS147" s="10164"/>
      <c r="AT147" s="10164"/>
      <c r="AU147" s="10164"/>
      <c r="AV147" s="10164"/>
      <c r="AW147" s="10164"/>
      <c r="AX147" s="10164"/>
      <c r="AY147" s="10164"/>
      <c r="AZ147" s="10164"/>
      <c r="BA147" s="10164"/>
      <c r="BB147" s="10164"/>
      <c r="BC147" s="10164"/>
      <c r="BD147" s="10164"/>
      <c r="BE147" s="10164"/>
      <c r="BF147" s="10164"/>
      <c r="BG147" s="10164"/>
      <c r="BH147" s="10164"/>
      <c r="BI147" s="10164"/>
      <c r="BJ147" s="10164"/>
      <c r="BL147" s="1387"/>
      <c r="BM147" s="1863"/>
      <c r="BN147" s="1863"/>
      <c r="BO147" s="1387"/>
      <c r="BP147" s="1387"/>
      <c r="BQ147" s="1387"/>
      <c r="BR147" s="1387"/>
      <c r="BS147" s="1863"/>
      <c r="BT147" s="1387"/>
      <c r="BU147" s="1387"/>
      <c r="BV147" s="771"/>
      <c r="BW147" s="1387"/>
      <c r="BX147" s="1387"/>
      <c r="BY147" s="1387"/>
      <c r="BZ147" s="1387"/>
      <c r="CA147" s="1387"/>
      <c r="CB147" s="1859"/>
      <c r="CC147" s="793"/>
      <c r="CD147" s="793"/>
      <c r="CE147" s="793"/>
      <c r="CF147" s="793"/>
      <c r="CG147" s="1868">
        <v>11</v>
      </c>
    </row>
    <row s="12874" customFormat="1" customHeight="1" ht="11.549999999999999">
      <c r="A148" s="1214"/>
      <c r="B148" s="1863"/>
      <c r="C148" s="1863"/>
      <c r="D148" s="578"/>
      <c r="J148" s="4250"/>
      <c r="K148" s="4250"/>
      <c r="L148" s="4250"/>
      <c r="M148" s="4250"/>
      <c r="N148" s="4250"/>
      <c r="O148" s="4250"/>
      <c r="P148" s="10164"/>
      <c r="Q148" s="10164"/>
      <c r="R148" s="10164"/>
      <c r="S148" s="10164"/>
      <c r="T148" s="10164"/>
      <c r="U148" s="10164"/>
      <c r="V148" s="10164"/>
      <c r="W148" s="10164"/>
      <c r="X148" s="10164"/>
      <c r="Y148" s="10164"/>
      <c r="Z148" s="10164"/>
      <c r="AA148" s="10164"/>
      <c r="AB148" s="10164"/>
      <c r="AC148" s="10164"/>
      <c r="AD148" s="10164"/>
      <c r="AE148" s="10164"/>
      <c r="AF148" s="10164"/>
      <c r="AG148" s="10164"/>
      <c r="AH148" s="10164"/>
      <c r="AI148" s="10164"/>
      <c r="AJ148" s="10164"/>
      <c r="AK148" s="10164"/>
      <c r="AL148" s="10164"/>
      <c r="AM148" s="10164"/>
      <c r="AN148" s="10164"/>
      <c r="AO148" s="10164"/>
      <c r="AP148" s="10164"/>
      <c r="AQ148" s="10164"/>
      <c r="AR148" s="10164"/>
      <c r="AS148" s="10164"/>
      <c r="AT148" s="10164"/>
      <c r="AU148" s="10164"/>
      <c r="AV148" s="10164"/>
      <c r="AW148" s="10164"/>
      <c r="AX148" s="10164"/>
      <c r="AY148" s="10164"/>
      <c r="AZ148" s="10164"/>
      <c r="BA148" s="10164"/>
      <c r="BB148" s="10164"/>
      <c r="BC148" s="10164"/>
      <c r="BD148" s="10164"/>
      <c r="BE148" s="10164"/>
      <c r="BF148" s="10164"/>
      <c r="BG148" s="10164"/>
      <c r="BH148" s="10164"/>
      <c r="BI148" s="10164"/>
      <c r="BJ148" s="10164"/>
      <c r="BL148" s="1387"/>
      <c r="BM148" s="1863"/>
      <c r="BN148" s="1863"/>
      <c r="BO148" s="1387"/>
      <c r="BP148" s="1387"/>
      <c r="BQ148" s="1387"/>
      <c r="BR148" s="1387"/>
      <c r="BS148" s="1863"/>
      <c r="BT148" s="1387"/>
      <c r="BU148" s="1387"/>
      <c r="BV148" s="771"/>
      <c r="BW148" s="1387"/>
      <c r="BX148" s="1387"/>
      <c r="BY148" s="1387"/>
      <c r="BZ148" s="1387"/>
      <c r="CA148" s="1387"/>
      <c r="CB148" s="1859"/>
      <c r="CC148" s="793"/>
      <c r="CD148" s="793"/>
      <c r="CE148" s="793"/>
      <c r="CF148" s="793"/>
      <c r="CG148" s="1868">
        <v>11</v>
      </c>
    </row>
    <row s="12874" customFormat="1" customHeight="1" ht="11.549999999999999">
      <c r="A149" s="1214"/>
      <c r="B149" s="1863"/>
      <c r="C149" s="1863"/>
      <c r="D149" s="578"/>
      <c r="J149" s="4250"/>
      <c r="K149" s="4250"/>
      <c r="L149" s="4250"/>
      <c r="M149" s="4250"/>
      <c r="N149" s="4250"/>
      <c r="O149" s="4250"/>
      <c r="P149" s="10164"/>
      <c r="Q149" s="10164"/>
      <c r="R149" s="10164"/>
      <c r="S149" s="10164"/>
      <c r="T149" s="10164"/>
      <c r="U149" s="10164"/>
      <c r="V149" s="10164"/>
      <c r="W149" s="10164"/>
      <c r="X149" s="10164"/>
      <c r="Y149" s="10164"/>
      <c r="Z149" s="10164"/>
      <c r="AA149" s="10164"/>
      <c r="AB149" s="10164"/>
      <c r="AC149" s="10164"/>
      <c r="AD149" s="10164"/>
      <c r="AE149" s="10164"/>
      <c r="AF149" s="10164"/>
      <c r="AG149" s="10164"/>
      <c r="AH149" s="10164"/>
      <c r="AI149" s="10164"/>
      <c r="AJ149" s="10164"/>
      <c r="AK149" s="10164"/>
      <c r="AL149" s="10164"/>
      <c r="AM149" s="10164"/>
      <c r="AN149" s="10164"/>
      <c r="AO149" s="10164"/>
      <c r="AP149" s="10164"/>
      <c r="AQ149" s="10164"/>
      <c r="AR149" s="10164"/>
      <c r="AS149" s="10164"/>
      <c r="AT149" s="10164"/>
      <c r="AU149" s="10164"/>
      <c r="AV149" s="10164"/>
      <c r="AW149" s="10164"/>
      <c r="AX149" s="10164"/>
      <c r="AY149" s="10164"/>
      <c r="AZ149" s="10164"/>
      <c r="BA149" s="10164"/>
      <c r="BB149" s="10164"/>
      <c r="BC149" s="10164"/>
      <c r="BD149" s="10164"/>
      <c r="BE149" s="10164"/>
      <c r="BF149" s="10164"/>
      <c r="BG149" s="10164"/>
      <c r="BH149" s="10164"/>
      <c r="BI149" s="10164"/>
      <c r="BJ149" s="10164"/>
      <c r="BL149" s="1387"/>
      <c r="BM149" s="1863"/>
      <c r="BN149" s="1863"/>
      <c r="BO149" s="1387"/>
      <c r="BP149" s="1387"/>
      <c r="BQ149" s="1387"/>
      <c r="BR149" s="1387"/>
      <c r="BS149" s="1863"/>
      <c r="BT149" s="1387"/>
      <c r="BU149" s="1387"/>
      <c r="BV149" s="771"/>
      <c r="BW149" s="1387"/>
      <c r="BX149" s="1387"/>
      <c r="BY149" s="1387"/>
      <c r="BZ149" s="1387"/>
      <c r="CA149" s="1387"/>
      <c r="CB149" s="1859"/>
      <c r="CC149" s="793"/>
      <c r="CD149" s="793"/>
      <c r="CE149" s="793"/>
      <c r="CF149" s="793"/>
      <c r="CG149" s="1868">
        <v>11</v>
      </c>
    </row>
    <row s="12874" customFormat="1" customHeight="1" ht="11.549999999999999">
      <c r="A150" s="1214"/>
      <c r="B150" s="1863"/>
      <c r="C150" s="1863"/>
      <c r="D150" s="578"/>
      <c r="J150" s="4250"/>
      <c r="K150" s="4250"/>
      <c r="L150" s="4250"/>
      <c r="M150" s="4250"/>
      <c r="N150" s="4250"/>
      <c r="O150" s="4250"/>
      <c r="P150" s="10164"/>
      <c r="Q150" s="10164"/>
      <c r="R150" s="10164"/>
      <c r="S150" s="10164"/>
      <c r="T150" s="10164"/>
      <c r="U150" s="10164"/>
      <c r="V150" s="10164"/>
      <c r="W150" s="10164"/>
      <c r="X150" s="10164"/>
      <c r="Y150" s="10164"/>
      <c r="Z150" s="10164"/>
      <c r="AA150" s="10164"/>
      <c r="AB150" s="10164"/>
      <c r="AC150" s="10164"/>
      <c r="AD150" s="10164"/>
      <c r="AE150" s="10164"/>
      <c r="AF150" s="10164"/>
      <c r="AG150" s="10164"/>
      <c r="AH150" s="10164"/>
      <c r="AI150" s="10164"/>
      <c r="AJ150" s="10164"/>
      <c r="AK150" s="10164"/>
      <c r="AL150" s="10164"/>
      <c r="AM150" s="10164"/>
      <c r="AN150" s="10164"/>
      <c r="AO150" s="10164"/>
      <c r="AP150" s="10164"/>
      <c r="AQ150" s="10164"/>
      <c r="AR150" s="10164"/>
      <c r="AS150" s="10164"/>
      <c r="AT150" s="10164"/>
      <c r="AU150" s="10164"/>
      <c r="AV150" s="10164"/>
      <c r="AW150" s="10164"/>
      <c r="AX150" s="10164"/>
      <c r="AY150" s="10164"/>
      <c r="AZ150" s="10164"/>
      <c r="BA150" s="10164"/>
      <c r="BB150" s="10164"/>
      <c r="BC150" s="10164"/>
      <c r="BD150" s="10164"/>
      <c r="BE150" s="10164"/>
      <c r="BF150" s="10164"/>
      <c r="BG150" s="10164"/>
      <c r="BH150" s="10164"/>
      <c r="BI150" s="10164"/>
      <c r="BJ150" s="10164"/>
      <c r="BL150" s="1387"/>
      <c r="BM150" s="1863"/>
      <c r="BN150" s="1863"/>
      <c r="BO150" s="1387"/>
      <c r="BP150" s="1387"/>
      <c r="BQ150" s="1387"/>
      <c r="BR150" s="1387"/>
      <c r="BS150" s="1863"/>
      <c r="BT150" s="1387"/>
      <c r="BU150" s="1387"/>
      <c r="BV150" s="771"/>
      <c r="BW150" s="1387"/>
      <c r="BX150" s="1387"/>
      <c r="BY150" s="1387"/>
      <c r="BZ150" s="1387"/>
      <c r="CA150" s="1387"/>
      <c r="CB150" s="1859"/>
      <c r="CC150" s="793"/>
      <c r="CD150" s="793"/>
      <c r="CE150" s="793"/>
      <c r="CF150" s="793"/>
      <c r="CG150" s="1868">
        <v>11</v>
      </c>
    </row>
    <row s="12874" customFormat="1" customHeight="1" ht="11.549999999999999">
      <c r="A151" s="1214"/>
      <c r="B151" s="1863"/>
      <c r="C151" s="1863"/>
      <c r="D151" s="578"/>
      <c r="J151" s="4250"/>
      <c r="K151" s="4250"/>
      <c r="L151" s="4250"/>
      <c r="M151" s="4250"/>
      <c r="N151" s="4250"/>
      <c r="O151" s="4250"/>
      <c r="P151" s="10164"/>
      <c r="Q151" s="10164"/>
      <c r="R151" s="10164"/>
      <c r="S151" s="10164"/>
      <c r="T151" s="10164"/>
      <c r="U151" s="10164"/>
      <c r="V151" s="10164"/>
      <c r="W151" s="10164"/>
      <c r="X151" s="10164"/>
      <c r="Y151" s="10164"/>
      <c r="Z151" s="10164"/>
      <c r="AA151" s="10164"/>
      <c r="AB151" s="10164"/>
      <c r="AC151" s="10164"/>
      <c r="AD151" s="10164"/>
      <c r="AE151" s="10164"/>
      <c r="AF151" s="10164"/>
      <c r="AG151" s="10164"/>
      <c r="AH151" s="10164"/>
      <c r="AI151" s="10164"/>
      <c r="AJ151" s="10164"/>
      <c r="AK151" s="10164"/>
      <c r="AL151" s="10164"/>
      <c r="AM151" s="10164"/>
      <c r="AN151" s="10164"/>
      <c r="AO151" s="10164"/>
      <c r="AP151" s="10164"/>
      <c r="AQ151" s="10164"/>
      <c r="AR151" s="10164"/>
      <c r="AS151" s="10164"/>
      <c r="AT151" s="10164"/>
      <c r="AU151" s="10164"/>
      <c r="AV151" s="10164"/>
      <c r="AW151" s="10164"/>
      <c r="AX151" s="10164"/>
      <c r="AY151" s="10164"/>
      <c r="AZ151" s="10164"/>
      <c r="BA151" s="10164"/>
      <c r="BB151" s="10164"/>
      <c r="BC151" s="10164"/>
      <c r="BD151" s="10164"/>
      <c r="BE151" s="10164"/>
      <c r="BF151" s="10164"/>
      <c r="BG151" s="10164"/>
      <c r="BH151" s="10164"/>
      <c r="BI151" s="10164"/>
      <c r="BJ151" s="10164"/>
      <c r="BL151" s="1387"/>
      <c r="BM151" s="1863"/>
      <c r="BN151" s="1863"/>
      <c r="BO151" s="1387"/>
      <c r="BP151" s="1387"/>
      <c r="BQ151" s="1387"/>
      <c r="BR151" s="1387"/>
      <c r="BS151" s="1863"/>
      <c r="BT151" s="1387"/>
      <c r="BU151" s="1387"/>
      <c r="BV151" s="771"/>
      <c r="BW151" s="1387"/>
      <c r="BX151" s="1387"/>
      <c r="BY151" s="1387"/>
      <c r="BZ151" s="1387"/>
      <c r="CA151" s="1387"/>
      <c r="CB151" s="1859"/>
      <c r="CC151" s="793"/>
      <c r="CD151" s="793"/>
      <c r="CE151" s="793"/>
      <c r="CF151" s="793"/>
      <c r="CG151" s="1868">
        <v>11</v>
      </c>
    </row>
    <row s="12874" customFormat="1" customHeight="1" ht="11.549999999999999">
      <c r="A152" s="1214"/>
      <c r="B152" s="1863"/>
      <c r="C152" s="1863"/>
      <c r="D152" s="578"/>
      <c r="J152" s="4250"/>
      <c r="K152" s="4250"/>
      <c r="L152" s="4250"/>
      <c r="M152" s="4250"/>
      <c r="N152" s="4250"/>
      <c r="O152" s="4250"/>
      <c r="P152" s="10164"/>
      <c r="Q152" s="10164"/>
      <c r="R152" s="10164"/>
      <c r="S152" s="10164"/>
      <c r="T152" s="10164"/>
      <c r="U152" s="10164"/>
      <c r="V152" s="10164"/>
      <c r="W152" s="10164"/>
      <c r="X152" s="10164"/>
      <c r="Y152" s="10164"/>
      <c r="Z152" s="10164"/>
      <c r="AA152" s="10164"/>
      <c r="AB152" s="10164"/>
      <c r="AC152" s="10164"/>
      <c r="AD152" s="10164"/>
      <c r="AE152" s="10164"/>
      <c r="AF152" s="10164"/>
      <c r="AG152" s="10164"/>
      <c r="AH152" s="10164"/>
      <c r="AI152" s="10164"/>
      <c r="AJ152" s="10164"/>
      <c r="AK152" s="10164"/>
      <c r="AL152" s="10164"/>
      <c r="AM152" s="10164"/>
      <c r="AN152" s="10164"/>
      <c r="AO152" s="10164"/>
      <c r="AP152" s="10164"/>
      <c r="AQ152" s="10164"/>
      <c r="AR152" s="10164"/>
      <c r="AS152" s="10164"/>
      <c r="AT152" s="10164"/>
      <c r="AU152" s="10164"/>
      <c r="AV152" s="10164"/>
      <c r="AW152" s="10164"/>
      <c r="AX152" s="10164"/>
      <c r="AY152" s="10164"/>
      <c r="AZ152" s="10164"/>
      <c r="BA152" s="10164"/>
      <c r="BB152" s="10164"/>
      <c r="BC152" s="10164"/>
      <c r="BD152" s="10164"/>
      <c r="BE152" s="10164"/>
      <c r="BF152" s="10164"/>
      <c r="BG152" s="10164"/>
      <c r="BH152" s="10164"/>
      <c r="BI152" s="10164"/>
      <c r="BJ152" s="10164"/>
      <c r="BL152" s="1387"/>
      <c r="BM152" s="1863"/>
      <c r="BN152" s="1863"/>
      <c r="BO152" s="1387"/>
      <c r="BP152" s="1387"/>
      <c r="BQ152" s="1387"/>
      <c r="BR152" s="1387"/>
      <c r="BS152" s="1863"/>
      <c r="BT152" s="1387"/>
      <c r="BU152" s="1387"/>
      <c r="BV152" s="771"/>
      <c r="BW152" s="1387"/>
      <c r="BX152" s="1387"/>
      <c r="BY152" s="1387"/>
      <c r="BZ152" s="1387"/>
      <c r="CA152" s="1387"/>
      <c r="CB152" s="1859"/>
      <c r="CC152" s="793"/>
      <c r="CD152" s="793"/>
      <c r="CE152" s="793"/>
      <c r="CF152" s="793"/>
      <c r="CG152" s="1868">
        <v>11</v>
      </c>
    </row>
    <row s="12874" customFormat="1" customHeight="1" ht="11.549999999999999">
      <c r="A153" s="1214"/>
      <c r="B153" s="1863"/>
      <c r="C153" s="1863"/>
      <c r="D153" s="578"/>
      <c r="J153" s="4250"/>
      <c r="K153" s="4250"/>
      <c r="L153" s="4250"/>
      <c r="M153" s="4250"/>
      <c r="N153" s="4250"/>
      <c r="O153" s="4250"/>
      <c r="P153" s="10164"/>
      <c r="Q153" s="10164"/>
      <c r="R153" s="10164"/>
      <c r="S153" s="10164"/>
      <c r="T153" s="10164"/>
      <c r="U153" s="10164"/>
      <c r="V153" s="10164"/>
      <c r="W153" s="10164"/>
      <c r="X153" s="10164"/>
      <c r="Y153" s="10164"/>
      <c r="Z153" s="10164"/>
      <c r="AA153" s="10164"/>
      <c r="AB153" s="10164"/>
      <c r="AC153" s="10164"/>
      <c r="AD153" s="10164"/>
      <c r="AE153" s="10164"/>
      <c r="AF153" s="10164"/>
      <c r="AG153" s="10164"/>
      <c r="AH153" s="10164"/>
      <c r="AI153" s="10164"/>
      <c r="AJ153" s="10164"/>
      <c r="AK153" s="10164"/>
      <c r="AL153" s="10164"/>
      <c r="AM153" s="10164"/>
      <c r="AN153" s="10164"/>
      <c r="AO153" s="10164"/>
      <c r="AP153" s="10164"/>
      <c r="AQ153" s="10164"/>
      <c r="AR153" s="10164"/>
      <c r="AS153" s="10164"/>
      <c r="AT153" s="10164"/>
      <c r="AU153" s="10164"/>
      <c r="AV153" s="10164"/>
      <c r="AW153" s="10164"/>
      <c r="AX153" s="10164"/>
      <c r="AY153" s="10164"/>
      <c r="AZ153" s="10164"/>
      <c r="BA153" s="10164"/>
      <c r="BB153" s="10164"/>
      <c r="BC153" s="10164"/>
      <c r="BD153" s="10164"/>
      <c r="BE153" s="10164"/>
      <c r="BF153" s="10164"/>
      <c r="BG153" s="10164"/>
      <c r="BH153" s="10164"/>
      <c r="BI153" s="10164"/>
      <c r="BJ153" s="10164"/>
      <c r="BL153" s="1387"/>
      <c r="BM153" s="1863"/>
      <c r="BN153" s="1863"/>
      <c r="BO153" s="1387"/>
      <c r="BP153" s="1387"/>
      <c r="BQ153" s="1387"/>
      <c r="BR153" s="1387"/>
      <c r="BS153" s="1863"/>
      <c r="BT153" s="1387"/>
      <c r="BU153" s="1387"/>
      <c r="BV153" s="771"/>
      <c r="BW153" s="1387"/>
      <c r="BX153" s="1387"/>
      <c r="BY153" s="1387"/>
      <c r="BZ153" s="1387"/>
      <c r="CA153" s="1387"/>
      <c r="CB153" s="1859"/>
      <c r="CC153" s="793"/>
      <c r="CD153" s="793"/>
      <c r="CE153" s="793"/>
      <c r="CF153" s="793"/>
      <c r="CG153" s="1868">
        <v>11</v>
      </c>
    </row>
    <row s="12874" customFormat="1" customHeight="1" ht="11.549999999999999">
      <c r="A154" s="1214"/>
      <c r="B154" s="1863"/>
      <c r="C154" s="1863"/>
      <c r="D154" s="578"/>
      <c r="J154" s="4250"/>
      <c r="K154" s="4250"/>
      <c r="L154" s="4250"/>
      <c r="M154" s="4250"/>
      <c r="N154" s="4250"/>
      <c r="O154" s="4250"/>
      <c r="P154" s="10164"/>
      <c r="Q154" s="10164"/>
      <c r="R154" s="10164"/>
      <c r="S154" s="10164"/>
      <c r="T154" s="10164"/>
      <c r="U154" s="10164"/>
      <c r="V154" s="10164"/>
      <c r="W154" s="10164"/>
      <c r="X154" s="10164"/>
      <c r="Y154" s="10164"/>
      <c r="Z154" s="10164"/>
      <c r="AA154" s="10164"/>
      <c r="AB154" s="10164"/>
      <c r="AC154" s="10164"/>
      <c r="AD154" s="10164"/>
      <c r="AE154" s="10164"/>
      <c r="AF154" s="10164"/>
      <c r="AG154" s="10164"/>
      <c r="AH154" s="10164"/>
      <c r="AI154" s="10164"/>
      <c r="AJ154" s="10164"/>
      <c r="AK154" s="10164"/>
      <c r="AL154" s="10164"/>
      <c r="AM154" s="10164"/>
      <c r="AN154" s="10164"/>
      <c r="AO154" s="10164"/>
      <c r="AP154" s="10164"/>
      <c r="AQ154" s="10164"/>
      <c r="AR154" s="10164"/>
      <c r="AS154" s="10164"/>
      <c r="AT154" s="10164"/>
      <c r="AU154" s="10164"/>
      <c r="AV154" s="10164"/>
      <c r="AW154" s="10164"/>
      <c r="AX154" s="10164"/>
      <c r="AY154" s="10164"/>
      <c r="AZ154" s="10164"/>
      <c r="BA154" s="10164"/>
      <c r="BB154" s="10164"/>
      <c r="BC154" s="10164"/>
      <c r="BD154" s="10164"/>
      <c r="BE154" s="10164"/>
      <c r="BF154" s="10164"/>
      <c r="BG154" s="10164"/>
      <c r="BH154" s="10164"/>
      <c r="BI154" s="10164"/>
      <c r="BJ154" s="10164"/>
      <c r="BL154" s="1387"/>
      <c r="BM154" s="1863"/>
      <c r="BN154" s="1863"/>
      <c r="BO154" s="1387"/>
      <c r="BP154" s="1387"/>
      <c r="BQ154" s="1387"/>
      <c r="BR154" s="1387"/>
      <c r="BS154" s="1863"/>
      <c r="BT154" s="1387"/>
      <c r="BU154" s="1387"/>
      <c r="BV154" s="771"/>
      <c r="BW154" s="1387"/>
      <c r="BX154" s="1387"/>
      <c r="BY154" s="1387"/>
      <c r="BZ154" s="1387"/>
      <c r="CA154" s="1387"/>
      <c r="CB154" s="1859"/>
      <c r="CC154" s="793"/>
      <c r="CD154" s="793"/>
      <c r="CE154" s="793"/>
      <c r="CF154" s="793"/>
      <c r="CG154" s="1868">
        <v>11</v>
      </c>
    </row>
    <row s="12874" customFormat="1" customHeight="1" ht="11.549999999999999">
      <c r="A155" s="1214"/>
      <c r="B155" s="1863"/>
      <c r="C155" s="1863"/>
      <c r="D155" s="578"/>
      <c r="J155" s="4250"/>
      <c r="K155" s="4250"/>
      <c r="L155" s="4250"/>
      <c r="M155" s="4250"/>
      <c r="N155" s="4250"/>
      <c r="O155" s="4250"/>
      <c r="P155" s="10164"/>
      <c r="Q155" s="10164"/>
      <c r="R155" s="10164"/>
      <c r="S155" s="10164"/>
      <c r="T155" s="10164"/>
      <c r="U155" s="10164"/>
      <c r="V155" s="10164"/>
      <c r="W155" s="10164"/>
      <c r="X155" s="10164"/>
      <c r="Y155" s="10164"/>
      <c r="Z155" s="10164"/>
      <c r="AA155" s="10164"/>
      <c r="AB155" s="10164"/>
      <c r="AC155" s="10164"/>
      <c r="AD155" s="10164"/>
      <c r="AE155" s="10164"/>
      <c r="AF155" s="10164"/>
      <c r="AG155" s="10164"/>
      <c r="AH155" s="10164"/>
      <c r="AI155" s="10164"/>
      <c r="AJ155" s="10164"/>
      <c r="AK155" s="10164"/>
      <c r="AL155" s="10164"/>
      <c r="AM155" s="10164"/>
      <c r="AN155" s="10164"/>
      <c r="AO155" s="10164"/>
      <c r="AP155" s="10164"/>
      <c r="AQ155" s="10164"/>
      <c r="AR155" s="10164"/>
      <c r="AS155" s="10164"/>
      <c r="AT155" s="10164"/>
      <c r="AU155" s="10164"/>
      <c r="AV155" s="10164"/>
      <c r="AW155" s="10164"/>
      <c r="AX155" s="10164"/>
      <c r="AY155" s="10164"/>
      <c r="AZ155" s="10164"/>
      <c r="BA155" s="10164"/>
      <c r="BB155" s="10164"/>
      <c r="BC155" s="10164"/>
      <c r="BD155" s="10164"/>
      <c r="BE155" s="10164"/>
      <c r="BF155" s="10164"/>
      <c r="BG155" s="10164"/>
      <c r="BH155" s="10164"/>
      <c r="BI155" s="10164"/>
      <c r="BJ155" s="10164"/>
      <c r="BL155" s="1387"/>
      <c r="BM155" s="1863"/>
      <c r="BN155" s="1863"/>
      <c r="BO155" s="1387"/>
      <c r="BP155" s="1387"/>
      <c r="BQ155" s="1387"/>
      <c r="BR155" s="1387"/>
      <c r="BS155" s="1863"/>
      <c r="BT155" s="1387"/>
      <c r="BU155" s="1387"/>
      <c r="BV155" s="771"/>
      <c r="BW155" s="1387"/>
      <c r="BX155" s="1387"/>
      <c r="BY155" s="1387"/>
      <c r="BZ155" s="1387"/>
      <c r="CA155" s="1387"/>
      <c r="CB155" s="1859"/>
      <c r="CC155" s="793"/>
      <c r="CD155" s="793"/>
      <c r="CE155" s="793"/>
      <c r="CF155" s="793"/>
      <c r="CG155" s="1868">
        <v>11</v>
      </c>
    </row>
    <row s="12874" customFormat="1" customHeight="1" ht="11.549999999999999">
      <c r="A156" s="1214"/>
      <c r="B156" s="1863"/>
      <c r="C156" s="1863"/>
      <c r="D156" s="578"/>
      <c r="J156" s="4250"/>
      <c r="K156" s="4250"/>
      <c r="L156" s="4250"/>
      <c r="M156" s="4250"/>
      <c r="N156" s="4250"/>
      <c r="O156" s="4250"/>
      <c r="P156" s="10164"/>
      <c r="Q156" s="10164"/>
      <c r="R156" s="10164"/>
      <c r="S156" s="10164"/>
      <c r="T156" s="10164"/>
      <c r="U156" s="10164"/>
      <c r="V156" s="10164"/>
      <c r="W156" s="10164"/>
      <c r="X156" s="10164"/>
      <c r="Y156" s="10164"/>
      <c r="Z156" s="10164"/>
      <c r="AA156" s="10164"/>
      <c r="AB156" s="10164"/>
      <c r="AC156" s="10164"/>
      <c r="AD156" s="10164"/>
      <c r="AE156" s="10164"/>
      <c r="AF156" s="10164"/>
      <c r="AG156" s="10164"/>
      <c r="AH156" s="10164"/>
      <c r="AI156" s="10164"/>
      <c r="AJ156" s="10164"/>
      <c r="AK156" s="10164"/>
      <c r="AL156" s="10164"/>
      <c r="AM156" s="10164"/>
      <c r="AN156" s="10164"/>
      <c r="AO156" s="10164"/>
      <c r="AP156" s="10164"/>
      <c r="AQ156" s="10164"/>
      <c r="AR156" s="10164"/>
      <c r="AS156" s="10164"/>
      <c r="AT156" s="10164"/>
      <c r="AU156" s="10164"/>
      <c r="AV156" s="10164"/>
      <c r="AW156" s="10164"/>
      <c r="AX156" s="10164"/>
      <c r="AY156" s="10164"/>
      <c r="AZ156" s="10164"/>
      <c r="BA156" s="10164"/>
      <c r="BB156" s="10164"/>
      <c r="BC156" s="10164"/>
      <c r="BD156" s="10164"/>
      <c r="BE156" s="10164"/>
      <c r="BF156" s="10164"/>
      <c r="BG156" s="10164"/>
      <c r="BH156" s="10164"/>
      <c r="BI156" s="10164"/>
      <c r="BJ156" s="10164"/>
      <c r="BL156" s="1387"/>
      <c r="BM156" s="1863"/>
      <c r="BN156" s="1863"/>
      <c r="BO156" s="1387"/>
      <c r="BP156" s="1387"/>
      <c r="BQ156" s="1387"/>
      <c r="BR156" s="1387"/>
      <c r="BS156" s="1863"/>
      <c r="BT156" s="1387"/>
      <c r="BU156" s="1387"/>
      <c r="BV156" s="771"/>
      <c r="BW156" s="1387"/>
      <c r="BX156" s="1387"/>
      <c r="BY156" s="1387"/>
      <c r="BZ156" s="1387"/>
      <c r="CA156" s="1387"/>
      <c r="CB156" s="1859"/>
      <c r="CC156" s="793"/>
      <c r="CD156" s="793"/>
      <c r="CE156" s="793"/>
      <c r="CF156" s="793"/>
      <c r="CG156" s="1868">
        <v>11</v>
      </c>
    </row>
    <row s="12874" customFormat="1" customHeight="1" ht="11.549999999999999">
      <c r="A157" s="1214"/>
      <c r="B157" s="1863"/>
      <c r="C157" s="1863"/>
      <c r="D157" s="578"/>
      <c r="J157" s="4250"/>
      <c r="K157" s="4250"/>
      <c r="L157" s="4250"/>
      <c r="M157" s="4250"/>
      <c r="N157" s="4250"/>
      <c r="O157" s="4250"/>
      <c r="P157" s="10164"/>
      <c r="Q157" s="10164"/>
      <c r="R157" s="10164"/>
      <c r="S157" s="10164"/>
      <c r="T157" s="10164"/>
      <c r="U157" s="10164"/>
      <c r="V157" s="10164"/>
      <c r="W157" s="10164"/>
      <c r="X157" s="10164"/>
      <c r="Y157" s="10164"/>
      <c r="Z157" s="10164"/>
      <c r="AA157" s="10164"/>
      <c r="AB157" s="10164"/>
      <c r="AC157" s="10164"/>
      <c r="AD157" s="10164"/>
      <c r="AE157" s="10164"/>
      <c r="AF157" s="10164"/>
      <c r="AG157" s="10164"/>
      <c r="AH157" s="10164"/>
      <c r="AI157" s="10164"/>
      <c r="AJ157" s="10164"/>
      <c r="AK157" s="10164"/>
      <c r="AL157" s="10164"/>
      <c r="AM157" s="10164"/>
      <c r="AN157" s="10164"/>
      <c r="AO157" s="10164"/>
      <c r="AP157" s="10164"/>
      <c r="AQ157" s="10164"/>
      <c r="AR157" s="10164"/>
      <c r="AS157" s="10164"/>
      <c r="AT157" s="10164"/>
      <c r="AU157" s="10164"/>
      <c r="AV157" s="10164"/>
      <c r="AW157" s="10164"/>
      <c r="AX157" s="10164"/>
      <c r="AY157" s="10164"/>
      <c r="AZ157" s="10164"/>
      <c r="BA157" s="10164"/>
      <c r="BB157" s="10164"/>
      <c r="BC157" s="10164"/>
      <c r="BD157" s="10164"/>
      <c r="BE157" s="10164"/>
      <c r="BF157" s="10164"/>
      <c r="BG157" s="10164"/>
      <c r="BH157" s="10164"/>
      <c r="BI157" s="10164"/>
      <c r="BJ157" s="10164"/>
      <c r="BL157" s="1387"/>
      <c r="BM157" s="1863"/>
      <c r="BN157" s="1863"/>
      <c r="BO157" s="1387"/>
      <c r="BP157" s="1387"/>
      <c r="BQ157" s="1387"/>
      <c r="BR157" s="1387"/>
      <c r="BS157" s="1863"/>
      <c r="BT157" s="1387"/>
      <c r="BU157" s="1387"/>
      <c r="BV157" s="771"/>
      <c r="BW157" s="1387"/>
      <c r="BX157" s="1387"/>
      <c r="BY157" s="1387"/>
      <c r="BZ157" s="1387"/>
      <c r="CA157" s="1387"/>
      <c r="CB157" s="1859"/>
      <c r="CC157" s="793"/>
      <c r="CD157" s="793"/>
      <c r="CE157" s="793"/>
      <c r="CF157" s="793"/>
      <c r="CG157" s="1868">
        <v>11</v>
      </c>
    </row>
    <row s="12874" customFormat="1" customHeight="1" ht="11.549999999999999">
      <c r="A158" s="1214"/>
      <c r="B158" s="1863"/>
      <c r="C158" s="1863"/>
      <c r="D158" s="578"/>
      <c r="J158" s="4250"/>
      <c r="K158" s="4250"/>
      <c r="L158" s="4250"/>
      <c r="M158" s="4250"/>
      <c r="N158" s="4250"/>
      <c r="O158" s="4250"/>
      <c r="P158" s="10164"/>
      <c r="Q158" s="10164"/>
      <c r="R158" s="10164"/>
      <c r="S158" s="10164"/>
      <c r="T158" s="10164"/>
      <c r="U158" s="10164"/>
      <c r="V158" s="10164"/>
      <c r="W158" s="10164"/>
      <c r="X158" s="10164"/>
      <c r="Y158" s="10164"/>
      <c r="Z158" s="10164"/>
      <c r="AA158" s="10164"/>
      <c r="AB158" s="10164"/>
      <c r="AC158" s="10164"/>
      <c r="AD158" s="10164"/>
      <c r="AE158" s="10164"/>
      <c r="AF158" s="10164"/>
      <c r="AG158" s="10164"/>
      <c r="AH158" s="10164"/>
      <c r="AI158" s="10164"/>
      <c r="AJ158" s="10164"/>
      <c r="AK158" s="10164"/>
      <c r="AL158" s="10164"/>
      <c r="AM158" s="10164"/>
      <c r="AN158" s="10164"/>
      <c r="AO158" s="10164"/>
      <c r="AP158" s="10164"/>
      <c r="AQ158" s="10164"/>
      <c r="AR158" s="10164"/>
      <c r="AS158" s="10164"/>
      <c r="AT158" s="10164"/>
      <c r="AU158" s="10164"/>
      <c r="AV158" s="10164"/>
      <c r="AW158" s="10164"/>
      <c r="AX158" s="10164"/>
      <c r="AY158" s="10164"/>
      <c r="AZ158" s="10164"/>
      <c r="BA158" s="10164"/>
      <c r="BB158" s="10164"/>
      <c r="BC158" s="10164"/>
      <c r="BD158" s="10164"/>
      <c r="BE158" s="10164"/>
      <c r="BF158" s="10164"/>
      <c r="BG158" s="10164"/>
      <c r="BH158" s="10164"/>
      <c r="BI158" s="10164"/>
      <c r="BJ158" s="10164"/>
      <c r="BL158" s="1387"/>
      <c r="BM158" s="1863"/>
      <c r="BN158" s="1863"/>
      <c r="BO158" s="1387"/>
      <c r="BP158" s="1387"/>
      <c r="BQ158" s="1387"/>
      <c r="BR158" s="1387"/>
      <c r="BS158" s="1863"/>
      <c r="BT158" s="1387"/>
      <c r="BU158" s="1387"/>
      <c r="BV158" s="771"/>
      <c r="BW158" s="1387"/>
      <c r="BX158" s="1387"/>
      <c r="BY158" s="1387"/>
      <c r="BZ158" s="1387"/>
      <c r="CA158" s="1387"/>
      <c r="CB158" s="1859"/>
      <c r="CC158" s="793"/>
      <c r="CD158" s="793"/>
      <c r="CE158" s="793"/>
      <c r="CF158" s="793"/>
      <c r="CG158" s="1868">
        <v>11</v>
      </c>
    </row>
    <row s="12874" customFormat="1" customHeight="1" ht="11.549999999999999">
      <c r="A159" s="1214"/>
      <c r="B159" s="1863"/>
      <c r="C159" s="1863"/>
      <c r="D159" s="578"/>
      <c r="J159" s="4250"/>
      <c r="K159" s="4250"/>
      <c r="L159" s="4250"/>
      <c r="M159" s="4250"/>
      <c r="N159" s="4250"/>
      <c r="O159" s="4250"/>
      <c r="P159" s="10164"/>
      <c r="Q159" s="10164"/>
      <c r="R159" s="10164"/>
      <c r="S159" s="10164"/>
      <c r="T159" s="10164"/>
      <c r="U159" s="10164"/>
      <c r="V159" s="10164"/>
      <c r="W159" s="10164"/>
      <c r="X159" s="10164"/>
      <c r="Y159" s="10164"/>
      <c r="Z159" s="10164"/>
      <c r="AA159" s="10164"/>
      <c r="AB159" s="10164"/>
      <c r="AC159" s="10164"/>
      <c r="AD159" s="10164"/>
      <c r="AE159" s="10164"/>
      <c r="AF159" s="10164"/>
      <c r="AG159" s="10164"/>
      <c r="AH159" s="10164"/>
      <c r="AI159" s="10164"/>
      <c r="AJ159" s="10164"/>
      <c r="AK159" s="10164"/>
      <c r="AL159" s="10164"/>
      <c r="AM159" s="10164"/>
      <c r="AN159" s="10164"/>
      <c r="AO159" s="10164"/>
      <c r="AP159" s="10164"/>
      <c r="AQ159" s="10164"/>
      <c r="AR159" s="10164"/>
      <c r="AS159" s="10164"/>
      <c r="AT159" s="10164"/>
      <c r="AU159" s="10164"/>
      <c r="AV159" s="10164"/>
      <c r="AW159" s="10164"/>
      <c r="AX159" s="10164"/>
      <c r="AY159" s="10164"/>
      <c r="AZ159" s="10164"/>
      <c r="BA159" s="10164"/>
      <c r="BB159" s="10164"/>
      <c r="BC159" s="10164"/>
      <c r="BD159" s="10164"/>
      <c r="BE159" s="10164"/>
      <c r="BF159" s="10164"/>
      <c r="BG159" s="10164"/>
      <c r="BH159" s="10164"/>
      <c r="BI159" s="10164"/>
      <c r="BJ159" s="10164"/>
      <c r="BL159" s="1387"/>
      <c r="BM159" s="1863"/>
      <c r="BN159" s="1863"/>
      <c r="BO159" s="1387"/>
      <c r="BP159" s="1387"/>
      <c r="BQ159" s="1387"/>
      <c r="BR159" s="1387"/>
      <c r="BS159" s="1863"/>
      <c r="BT159" s="1387"/>
      <c r="BU159" s="1387"/>
      <c r="BV159" s="771"/>
      <c r="BW159" s="1387"/>
      <c r="BX159" s="1387"/>
      <c r="BY159" s="1387"/>
      <c r="BZ159" s="1387"/>
      <c r="CA159" s="1387"/>
      <c r="CB159" s="1859"/>
      <c r="CC159" s="793"/>
      <c r="CD159" s="793"/>
      <c r="CE159" s="793"/>
      <c r="CF159" s="793"/>
      <c r="CG159" s="1868">
        <v>11</v>
      </c>
    </row>
    <row s="12874" customFormat="1" customHeight="1" ht="11.549999999999999">
      <c r="A160" s="1214"/>
      <c r="B160" s="1863"/>
      <c r="C160" s="1863"/>
      <c r="D160" s="578"/>
      <c r="J160" s="4250"/>
      <c r="K160" s="4250"/>
      <c r="L160" s="4250"/>
      <c r="M160" s="4250"/>
      <c r="N160" s="4250"/>
      <c r="O160" s="4250"/>
      <c r="P160" s="10164"/>
      <c r="Q160" s="10164"/>
      <c r="R160" s="10164"/>
      <c r="S160" s="10164"/>
      <c r="T160" s="10164"/>
      <c r="U160" s="10164"/>
      <c r="V160" s="10164"/>
      <c r="W160" s="10164"/>
      <c r="X160" s="10164"/>
      <c r="Y160" s="10164"/>
      <c r="Z160" s="10164"/>
      <c r="AA160" s="10164"/>
      <c r="AB160" s="10164"/>
      <c r="AC160" s="10164"/>
      <c r="AD160" s="10164"/>
      <c r="AE160" s="10164"/>
      <c r="AF160" s="10164"/>
      <c r="AG160" s="10164"/>
      <c r="AH160" s="10164"/>
      <c r="AI160" s="10164"/>
      <c r="AJ160" s="10164"/>
      <c r="AK160" s="10164"/>
      <c r="AL160" s="10164"/>
      <c r="AM160" s="10164"/>
      <c r="AN160" s="10164"/>
      <c r="AO160" s="10164"/>
      <c r="AP160" s="10164"/>
      <c r="AQ160" s="10164"/>
      <c r="AR160" s="10164"/>
      <c r="AS160" s="10164"/>
      <c r="AT160" s="10164"/>
      <c r="AU160" s="10164"/>
      <c r="AV160" s="10164"/>
      <c r="AW160" s="10164"/>
      <c r="AX160" s="10164"/>
      <c r="AY160" s="10164"/>
      <c r="AZ160" s="10164"/>
      <c r="BA160" s="10164"/>
      <c r="BB160" s="10164"/>
      <c r="BC160" s="10164"/>
      <c r="BD160" s="10164"/>
      <c r="BE160" s="10164"/>
      <c r="BF160" s="10164"/>
      <c r="BG160" s="10164"/>
      <c r="BH160" s="10164"/>
      <c r="BI160" s="10164"/>
      <c r="BJ160" s="10164"/>
      <c r="BL160" s="1387"/>
      <c r="BM160" s="1863"/>
      <c r="BN160" s="1863"/>
      <c r="BO160" s="1387"/>
      <c r="BP160" s="1387"/>
      <c r="BQ160" s="1387"/>
      <c r="BR160" s="1387"/>
      <c r="BS160" s="1863"/>
      <c r="BT160" s="1387"/>
      <c r="BU160" s="1387"/>
      <c r="BV160" s="771"/>
      <c r="BW160" s="1387"/>
      <c r="BX160" s="1387"/>
      <c r="BY160" s="1387"/>
      <c r="BZ160" s="1387"/>
      <c r="CA160" s="1387"/>
      <c r="CB160" s="1859"/>
      <c r="CC160" s="793"/>
      <c r="CD160" s="793"/>
      <c r="CE160" s="793"/>
      <c r="CF160" s="793"/>
      <c r="CG160" s="1868">
        <v>11</v>
      </c>
    </row>
    <row s="12874" customFormat="1" customHeight="1" ht="11.549999999999999">
      <c r="A161" s="1214"/>
      <c r="B161" s="1863"/>
      <c r="C161" s="1863"/>
      <c r="D161" s="578"/>
      <c r="J161" s="4250"/>
      <c r="K161" s="4250"/>
      <c r="L161" s="4250"/>
      <c r="M161" s="4250"/>
      <c r="N161" s="4250"/>
      <c r="O161" s="4250"/>
      <c r="P161" s="10164"/>
      <c r="Q161" s="10164"/>
      <c r="R161" s="10164"/>
      <c r="S161" s="10164"/>
      <c r="T161" s="10164"/>
      <c r="U161" s="10164"/>
      <c r="V161" s="10164"/>
      <c r="W161" s="10164"/>
      <c r="X161" s="10164"/>
      <c r="Y161" s="10164"/>
      <c r="Z161" s="10164"/>
      <c r="AA161" s="10164"/>
      <c r="AB161" s="10164"/>
      <c r="AC161" s="10164"/>
      <c r="AD161" s="10164"/>
      <c r="AE161" s="10164"/>
      <c r="AF161" s="10164"/>
      <c r="AG161" s="10164"/>
      <c r="AH161" s="10164"/>
      <c r="AI161" s="10164"/>
      <c r="AJ161" s="10164"/>
      <c r="AK161" s="10164"/>
      <c r="AL161" s="10164"/>
      <c r="AM161" s="10164"/>
      <c r="AN161" s="10164"/>
      <c r="AO161" s="10164"/>
      <c r="AP161" s="10164"/>
      <c r="AQ161" s="10164"/>
      <c r="AR161" s="10164"/>
      <c r="AS161" s="10164"/>
      <c r="AT161" s="10164"/>
      <c r="AU161" s="10164"/>
      <c r="AV161" s="10164"/>
      <c r="AW161" s="10164"/>
      <c r="AX161" s="10164"/>
      <c r="AY161" s="10164"/>
      <c r="AZ161" s="10164"/>
      <c r="BA161" s="10164"/>
      <c r="BB161" s="10164"/>
      <c r="BC161" s="10164"/>
      <c r="BD161" s="10164"/>
      <c r="BE161" s="10164"/>
      <c r="BF161" s="10164"/>
      <c r="BG161" s="10164"/>
      <c r="BH161" s="10164"/>
      <c r="BI161" s="10164"/>
      <c r="BJ161" s="10164"/>
      <c r="BL161" s="1387"/>
      <c r="BM161" s="1863"/>
      <c r="BN161" s="1863"/>
      <c r="BO161" s="1387"/>
      <c r="BP161" s="1387"/>
      <c r="BQ161" s="1387"/>
      <c r="BR161" s="1387"/>
      <c r="BS161" s="1863"/>
      <c r="BT161" s="1387"/>
      <c r="BU161" s="1387"/>
      <c r="BV161" s="771"/>
      <c r="BW161" s="1387"/>
      <c r="BX161" s="1387"/>
      <c r="BY161" s="1387"/>
      <c r="BZ161" s="1387"/>
      <c r="CA161" s="1387"/>
      <c r="CB161" s="1859"/>
      <c r="CC161" s="793"/>
      <c r="CD161" s="793"/>
      <c r="CE161" s="793"/>
      <c r="CF161" s="793"/>
      <c r="CG161" s="1868">
        <v>11</v>
      </c>
    </row>
    <row s="12874" customFormat="1" customHeight="1" ht="11.549999999999999">
      <c r="A162" s="1214"/>
      <c r="B162" s="1863"/>
      <c r="C162" s="1863"/>
      <c r="D162" s="578"/>
      <c r="J162" s="4250"/>
      <c r="K162" s="4250"/>
      <c r="L162" s="4250"/>
      <c r="M162" s="4250"/>
      <c r="N162" s="4250"/>
      <c r="O162" s="4250"/>
      <c r="P162" s="10164"/>
      <c r="Q162" s="10164"/>
      <c r="R162" s="10164"/>
      <c r="S162" s="10164"/>
      <c r="T162" s="10164"/>
      <c r="U162" s="10164"/>
      <c r="V162" s="10164"/>
      <c r="W162" s="10164"/>
      <c r="X162" s="10164"/>
      <c r="Y162" s="10164"/>
      <c r="Z162" s="10164"/>
      <c r="AA162" s="10164"/>
      <c r="AB162" s="10164"/>
      <c r="AC162" s="10164"/>
      <c r="AD162" s="10164"/>
      <c r="AE162" s="10164"/>
      <c r="AF162" s="10164"/>
      <c r="AG162" s="10164"/>
      <c r="AH162" s="10164"/>
      <c r="AI162" s="10164"/>
      <c r="AJ162" s="10164"/>
      <c r="AK162" s="10164"/>
      <c r="AL162" s="10164"/>
      <c r="AM162" s="10164"/>
      <c r="AN162" s="10164"/>
      <c r="AO162" s="10164"/>
      <c r="AP162" s="10164"/>
      <c r="AQ162" s="10164"/>
      <c r="AR162" s="10164"/>
      <c r="AS162" s="10164"/>
      <c r="AT162" s="10164"/>
      <c r="AU162" s="10164"/>
      <c r="AV162" s="10164"/>
      <c r="AW162" s="10164"/>
      <c r="AX162" s="10164"/>
      <c r="AY162" s="10164"/>
      <c r="AZ162" s="10164"/>
      <c r="BA162" s="10164"/>
      <c r="BB162" s="10164"/>
      <c r="BC162" s="10164"/>
      <c r="BD162" s="10164"/>
      <c r="BE162" s="10164"/>
      <c r="BF162" s="10164"/>
      <c r="BG162" s="10164"/>
      <c r="BH162" s="10164"/>
      <c r="BI162" s="10164"/>
      <c r="BJ162" s="10164"/>
      <c r="BL162" s="1387"/>
      <c r="BM162" s="1863"/>
      <c r="BN162" s="1863"/>
      <c r="BO162" s="1387"/>
      <c r="BP162" s="1387"/>
      <c r="BQ162" s="1387"/>
      <c r="BR162" s="1387"/>
      <c r="BS162" s="1863"/>
      <c r="BT162" s="1387"/>
      <c r="BU162" s="1387"/>
      <c r="BV162" s="771"/>
      <c r="BW162" s="1387"/>
      <c r="BX162" s="1387"/>
      <c r="BY162" s="1387"/>
      <c r="BZ162" s="1387"/>
      <c r="CA162" s="1387"/>
      <c r="CB162" s="1859"/>
      <c r="CC162" s="793"/>
      <c r="CD162" s="793"/>
      <c r="CE162" s="793"/>
      <c r="CF162" s="793"/>
      <c r="CG162" s="1868">
        <v>11</v>
      </c>
    </row>
    <row s="12874" customFormat="1" customHeight="1" ht="11.549999999999999">
      <c r="A163" s="1214"/>
      <c r="B163" s="1863"/>
      <c r="C163" s="1863"/>
      <c r="D163" s="578"/>
      <c r="J163" s="4250"/>
      <c r="K163" s="4250"/>
      <c r="L163" s="4250"/>
      <c r="M163" s="4250"/>
      <c r="N163" s="4250"/>
      <c r="O163" s="4250"/>
      <c r="P163" s="10164"/>
      <c r="Q163" s="10164"/>
      <c r="R163" s="10164"/>
      <c r="S163" s="10164"/>
      <c r="T163" s="10164"/>
      <c r="U163" s="10164"/>
      <c r="V163" s="10164"/>
      <c r="W163" s="10164"/>
      <c r="X163" s="10164"/>
      <c r="Y163" s="10164"/>
      <c r="Z163" s="10164"/>
      <c r="AA163" s="10164"/>
      <c r="AB163" s="10164"/>
      <c r="AC163" s="10164"/>
      <c r="AD163" s="10164"/>
      <c r="AE163" s="10164"/>
      <c r="AF163" s="10164"/>
      <c r="AG163" s="10164"/>
      <c r="AH163" s="10164"/>
      <c r="AI163" s="10164"/>
      <c r="AJ163" s="10164"/>
      <c r="AK163" s="10164"/>
      <c r="AL163" s="10164"/>
      <c r="AM163" s="10164"/>
      <c r="AN163" s="10164"/>
      <c r="AO163" s="10164"/>
      <c r="AP163" s="10164"/>
      <c r="AQ163" s="10164"/>
      <c r="AR163" s="10164"/>
      <c r="AS163" s="10164"/>
      <c r="AT163" s="10164"/>
      <c r="AU163" s="10164"/>
      <c r="AV163" s="10164"/>
      <c r="AW163" s="10164"/>
      <c r="AX163" s="10164"/>
      <c r="AY163" s="10164"/>
      <c r="AZ163" s="10164"/>
      <c r="BA163" s="10164"/>
      <c r="BB163" s="10164"/>
      <c r="BC163" s="10164"/>
      <c r="BD163" s="10164"/>
      <c r="BE163" s="10164"/>
      <c r="BF163" s="10164"/>
      <c r="BG163" s="10164"/>
      <c r="BH163" s="10164"/>
      <c r="BI163" s="10164"/>
      <c r="BJ163" s="10164"/>
      <c r="BL163" s="1387"/>
      <c r="BM163" s="1863"/>
      <c r="BN163" s="1863"/>
      <c r="BO163" s="1387"/>
      <c r="BP163" s="1387"/>
      <c r="BQ163" s="1387"/>
      <c r="BR163" s="1387"/>
      <c r="BS163" s="1863"/>
      <c r="BT163" s="1387"/>
      <c r="BU163" s="1387"/>
      <c r="BV163" s="771"/>
      <c r="BW163" s="1387"/>
      <c r="BX163" s="1387"/>
      <c r="BY163" s="1387"/>
      <c r="BZ163" s="1387"/>
      <c r="CA163" s="1387"/>
      <c r="CB163" s="1859"/>
      <c r="CC163" s="793"/>
      <c r="CD163" s="793"/>
      <c r="CE163" s="793"/>
      <c r="CF163" s="793"/>
      <c r="CG163" s="1868">
        <v>11</v>
      </c>
    </row>
    <row s="12874" customFormat="1" customHeight="1" ht="11.549999999999999">
      <c r="A164" s="1214"/>
      <c r="B164" s="1863"/>
      <c r="C164" s="1863"/>
      <c r="D164" s="578"/>
      <c r="J164" s="4250"/>
      <c r="K164" s="4250"/>
      <c r="L164" s="4250"/>
      <c r="M164" s="4250"/>
      <c r="N164" s="4250"/>
      <c r="O164" s="4250"/>
      <c r="P164" s="10164"/>
      <c r="Q164" s="10164"/>
      <c r="R164" s="10164"/>
      <c r="S164" s="10164"/>
      <c r="T164" s="10164"/>
      <c r="U164" s="10164"/>
      <c r="V164" s="10164"/>
      <c r="W164" s="10164"/>
      <c r="X164" s="10164"/>
      <c r="Y164" s="10164"/>
      <c r="Z164" s="10164"/>
      <c r="AA164" s="10164"/>
      <c r="AB164" s="10164"/>
      <c r="AC164" s="10164"/>
      <c r="AD164" s="10164"/>
      <c r="AE164" s="10164"/>
      <c r="AF164" s="10164"/>
      <c r="AG164" s="10164"/>
      <c r="AH164" s="10164"/>
      <c r="AI164" s="10164"/>
      <c r="AJ164" s="10164"/>
      <c r="AK164" s="10164"/>
      <c r="AL164" s="10164"/>
      <c r="AM164" s="10164"/>
      <c r="AN164" s="10164"/>
      <c r="AO164" s="10164"/>
      <c r="AP164" s="10164"/>
      <c r="AQ164" s="10164"/>
      <c r="AR164" s="10164"/>
      <c r="AS164" s="10164"/>
      <c r="AT164" s="10164"/>
      <c r="AU164" s="10164"/>
      <c r="AV164" s="10164"/>
      <c r="AW164" s="10164"/>
      <c r="AX164" s="10164"/>
      <c r="AY164" s="10164"/>
      <c r="AZ164" s="10164"/>
      <c r="BA164" s="10164"/>
      <c r="BB164" s="10164"/>
      <c r="BC164" s="10164"/>
      <c r="BD164" s="10164"/>
      <c r="BE164" s="10164"/>
      <c r="BF164" s="10164"/>
      <c r="BG164" s="10164"/>
      <c r="BH164" s="10164"/>
      <c r="BI164" s="10164"/>
      <c r="BJ164" s="10164"/>
      <c r="BL164" s="1387"/>
      <c r="BM164" s="1863"/>
      <c r="BN164" s="1863"/>
      <c r="BO164" s="1387"/>
      <c r="BP164" s="1387"/>
      <c r="BQ164" s="1387"/>
      <c r="BR164" s="1387"/>
      <c r="BS164" s="1863"/>
      <c r="BT164" s="1387"/>
      <c r="BU164" s="1387"/>
      <c r="BV164" s="771"/>
      <c r="BW164" s="1387"/>
      <c r="BX164" s="1387"/>
      <c r="BY164" s="1387"/>
      <c r="BZ164" s="1387"/>
      <c r="CA164" s="1387"/>
      <c r="CB164" s="1859"/>
      <c r="CC164" s="793"/>
      <c r="CD164" s="793"/>
      <c r="CE164" s="793"/>
      <c r="CF164" s="793"/>
      <c r="CG164" s="1868">
        <v>11</v>
      </c>
    </row>
    <row s="12874" customFormat="1" customHeight="1" ht="11.549999999999999">
      <c r="A165" s="1214"/>
      <c r="B165" s="1863"/>
      <c r="C165" s="1863"/>
      <c r="D165" s="578"/>
      <c r="J165" s="4250"/>
      <c r="K165" s="4250"/>
      <c r="L165" s="4250"/>
      <c r="M165" s="4250"/>
      <c r="N165" s="4250"/>
      <c r="O165" s="4250"/>
      <c r="P165" s="10164"/>
      <c r="Q165" s="10164"/>
      <c r="R165" s="10164"/>
      <c r="S165" s="10164"/>
      <c r="T165" s="10164"/>
      <c r="U165" s="10164"/>
      <c r="V165" s="10164"/>
      <c r="W165" s="10164"/>
      <c r="X165" s="10164"/>
      <c r="Y165" s="10164"/>
      <c r="Z165" s="10164"/>
      <c r="AA165" s="10164"/>
      <c r="AB165" s="10164"/>
      <c r="AC165" s="10164"/>
      <c r="AD165" s="10164"/>
      <c r="AE165" s="10164"/>
      <c r="AF165" s="10164"/>
      <c r="AG165" s="10164"/>
      <c r="AH165" s="10164"/>
      <c r="AI165" s="10164"/>
      <c r="AJ165" s="10164"/>
      <c r="AK165" s="10164"/>
      <c r="AL165" s="10164"/>
      <c r="AM165" s="10164"/>
      <c r="AN165" s="10164"/>
      <c r="AO165" s="10164"/>
      <c r="AP165" s="10164"/>
      <c r="AQ165" s="10164"/>
      <c r="AR165" s="10164"/>
      <c r="AS165" s="10164"/>
      <c r="AT165" s="10164"/>
      <c r="AU165" s="10164"/>
      <c r="AV165" s="10164"/>
      <c r="AW165" s="10164"/>
      <c r="AX165" s="10164"/>
      <c r="AY165" s="10164"/>
      <c r="AZ165" s="10164"/>
      <c r="BA165" s="10164"/>
      <c r="BB165" s="10164"/>
      <c r="BC165" s="10164"/>
      <c r="BD165" s="10164"/>
      <c r="BE165" s="10164"/>
      <c r="BF165" s="10164"/>
      <c r="BG165" s="10164"/>
      <c r="BH165" s="10164"/>
      <c r="BI165" s="10164"/>
      <c r="BJ165" s="10164"/>
      <c r="BL165" s="1387"/>
      <c r="BM165" s="1863"/>
      <c r="BN165" s="1863"/>
      <c r="BO165" s="1387"/>
      <c r="BP165" s="1387"/>
      <c r="BQ165" s="1387"/>
      <c r="BR165" s="1387"/>
      <c r="BS165" s="1863"/>
      <c r="BT165" s="1387"/>
      <c r="BU165" s="1387"/>
      <c r="BV165" s="771"/>
      <c r="BW165" s="1387"/>
      <c r="BX165" s="1387"/>
      <c r="BY165" s="1387"/>
      <c r="BZ165" s="1387"/>
      <c r="CA165" s="1387"/>
      <c r="CB165" s="1859"/>
      <c r="CC165" s="793"/>
      <c r="CD165" s="793"/>
      <c r="CE165" s="793"/>
      <c r="CF165" s="793"/>
      <c r="CG165" s="1868">
        <v>11</v>
      </c>
    </row>
    <row s="12874" customFormat="1" customHeight="1" ht="11.549999999999999">
      <c r="A166" s="1214"/>
      <c r="B166" s="1863"/>
      <c r="C166" s="1863"/>
      <c r="D166" s="578"/>
      <c r="J166" s="4250"/>
      <c r="K166" s="4250"/>
      <c r="L166" s="4250"/>
      <c r="M166" s="4250"/>
      <c r="N166" s="4250"/>
      <c r="O166" s="4250"/>
      <c r="P166" s="10164"/>
      <c r="Q166" s="10164"/>
      <c r="R166" s="10164"/>
      <c r="S166" s="10164"/>
      <c r="T166" s="10164"/>
      <c r="U166" s="10164"/>
      <c r="V166" s="10164"/>
      <c r="W166" s="10164"/>
      <c r="X166" s="10164"/>
      <c r="Y166" s="10164"/>
      <c r="Z166" s="10164"/>
      <c r="AA166" s="10164"/>
      <c r="AB166" s="10164"/>
      <c r="AC166" s="10164"/>
      <c r="AD166" s="10164"/>
      <c r="AE166" s="10164"/>
      <c r="AF166" s="10164"/>
      <c r="AG166" s="10164"/>
      <c r="AH166" s="10164"/>
      <c r="AI166" s="10164"/>
      <c r="AJ166" s="10164"/>
      <c r="AK166" s="10164"/>
      <c r="AL166" s="10164"/>
      <c r="AM166" s="10164"/>
      <c r="AN166" s="10164"/>
      <c r="AO166" s="10164"/>
      <c r="AP166" s="10164"/>
      <c r="AQ166" s="10164"/>
      <c r="AR166" s="10164"/>
      <c r="AS166" s="10164"/>
      <c r="AT166" s="10164"/>
      <c r="AU166" s="10164"/>
      <c r="AV166" s="10164"/>
      <c r="AW166" s="10164"/>
      <c r="AX166" s="10164"/>
      <c r="AY166" s="10164"/>
      <c r="AZ166" s="10164"/>
      <c r="BA166" s="10164"/>
      <c r="BB166" s="10164"/>
      <c r="BC166" s="10164"/>
      <c r="BD166" s="10164"/>
      <c r="BE166" s="10164"/>
      <c r="BF166" s="10164"/>
      <c r="BG166" s="10164"/>
      <c r="BH166" s="10164"/>
      <c r="BI166" s="10164"/>
      <c r="BJ166" s="10164"/>
      <c r="BL166" s="1387"/>
      <c r="BM166" s="1863"/>
      <c r="BN166" s="1863"/>
      <c r="BO166" s="1387"/>
      <c r="BP166" s="1387"/>
      <c r="BQ166" s="1387"/>
      <c r="BR166" s="1387"/>
      <c r="BS166" s="1863"/>
      <c r="BT166" s="1387"/>
      <c r="BU166" s="1387"/>
      <c r="BV166" s="771"/>
      <c r="BW166" s="1387"/>
      <c r="BX166" s="1387"/>
      <c r="BY166" s="1387"/>
      <c r="BZ166" s="1387"/>
      <c r="CA166" s="1387"/>
      <c r="CB166" s="1859"/>
      <c r="CC166" s="793"/>
      <c r="CD166" s="793"/>
      <c r="CE166" s="793"/>
      <c r="CF166" s="793"/>
      <c r="CG166" s="1868">
        <v>11</v>
      </c>
    </row>
    <row s="12874" customFormat="1" customHeight="1" ht="11.549999999999999">
      <c r="A167" s="1214"/>
      <c r="B167" s="1863"/>
      <c r="C167" s="1863"/>
      <c r="D167" s="578"/>
      <c r="J167" s="4250"/>
      <c r="K167" s="4250"/>
      <c r="L167" s="4250"/>
      <c r="M167" s="4250"/>
      <c r="N167" s="4250"/>
      <c r="O167" s="4250"/>
      <c r="P167" s="10164"/>
      <c r="Q167" s="10164"/>
      <c r="R167" s="10164"/>
      <c r="S167" s="10164"/>
      <c r="T167" s="10164"/>
      <c r="U167" s="10164"/>
      <c r="V167" s="10164"/>
      <c r="W167" s="10164"/>
      <c r="X167" s="10164"/>
      <c r="Y167" s="10164"/>
      <c r="Z167" s="10164"/>
      <c r="AA167" s="10164"/>
      <c r="AB167" s="10164"/>
      <c r="AC167" s="10164"/>
      <c r="AD167" s="10164"/>
      <c r="AE167" s="10164"/>
      <c r="AF167" s="10164"/>
      <c r="AG167" s="10164"/>
      <c r="AH167" s="10164"/>
      <c r="AI167" s="10164"/>
      <c r="AJ167" s="10164"/>
      <c r="AK167" s="10164"/>
      <c r="AL167" s="10164"/>
      <c r="AM167" s="10164"/>
      <c r="AN167" s="10164"/>
      <c r="AO167" s="10164"/>
      <c r="AP167" s="10164"/>
      <c r="AQ167" s="10164"/>
      <c r="AR167" s="10164"/>
      <c r="AS167" s="10164"/>
      <c r="AT167" s="10164"/>
      <c r="AU167" s="10164"/>
      <c r="AV167" s="10164"/>
      <c r="AW167" s="10164"/>
      <c r="AX167" s="10164"/>
      <c r="AY167" s="10164"/>
      <c r="AZ167" s="10164"/>
      <c r="BA167" s="10164"/>
      <c r="BB167" s="10164"/>
      <c r="BC167" s="10164"/>
      <c r="BD167" s="10164"/>
      <c r="BE167" s="10164"/>
      <c r="BF167" s="10164"/>
      <c r="BG167" s="10164"/>
      <c r="BH167" s="10164"/>
      <c r="BI167" s="10164"/>
      <c r="BJ167" s="10164"/>
      <c r="BL167" s="1387"/>
      <c r="BM167" s="1863"/>
      <c r="BN167" s="1863"/>
      <c r="BO167" s="1387"/>
      <c r="BP167" s="1387"/>
      <c r="BQ167" s="1387"/>
      <c r="BR167" s="1387"/>
      <c r="BS167" s="1863"/>
      <c r="BT167" s="1387"/>
      <c r="BU167" s="1387"/>
      <c r="BV167" s="771"/>
      <c r="BW167" s="1387"/>
      <c r="BX167" s="1387"/>
      <c r="BY167" s="1387"/>
      <c r="BZ167" s="1387"/>
      <c r="CA167" s="1387"/>
      <c r="CB167" s="1859"/>
      <c r="CC167" s="793"/>
      <c r="CD167" s="793"/>
      <c r="CE167" s="793"/>
      <c r="CF167" s="793"/>
      <c r="CG167" s="1868">
        <v>11</v>
      </c>
    </row>
    <row s="12874" customFormat="1" customHeight="1" ht="11.549999999999999">
      <c r="A168" s="1214"/>
      <c r="B168" s="1863"/>
      <c r="C168" s="1863"/>
      <c r="D168" s="578"/>
      <c r="J168" s="4250"/>
      <c r="K168" s="4250"/>
      <c r="L168" s="4250"/>
      <c r="M168" s="4250"/>
      <c r="N168" s="4250"/>
      <c r="O168" s="4250"/>
      <c r="P168" s="10164"/>
      <c r="Q168" s="10164"/>
      <c r="R168" s="10164"/>
      <c r="S168" s="10164"/>
      <c r="T168" s="10164"/>
      <c r="U168" s="10164"/>
      <c r="V168" s="10164"/>
      <c r="W168" s="10164"/>
      <c r="X168" s="10164"/>
      <c r="Y168" s="10164"/>
      <c r="Z168" s="10164"/>
      <c r="AA168" s="10164"/>
      <c r="AB168" s="10164"/>
      <c r="AC168" s="10164"/>
      <c r="AD168" s="10164"/>
      <c r="AE168" s="10164"/>
      <c r="AF168" s="10164"/>
      <c r="AG168" s="10164"/>
      <c r="AH168" s="10164"/>
      <c r="AI168" s="10164"/>
      <c r="AJ168" s="10164"/>
      <c r="AK168" s="10164"/>
      <c r="AL168" s="10164"/>
      <c r="AM168" s="10164"/>
      <c r="AN168" s="10164"/>
      <c r="AO168" s="10164"/>
      <c r="AP168" s="10164"/>
      <c r="AQ168" s="10164"/>
      <c r="AR168" s="10164"/>
      <c r="AS168" s="10164"/>
      <c r="AT168" s="10164"/>
      <c r="AU168" s="10164"/>
      <c r="AV168" s="10164"/>
      <c r="AW168" s="10164"/>
      <c r="AX168" s="10164"/>
      <c r="AY168" s="10164"/>
      <c r="AZ168" s="10164"/>
      <c r="BA168" s="10164"/>
      <c r="BB168" s="10164"/>
      <c r="BC168" s="10164"/>
      <c r="BD168" s="10164"/>
      <c r="BE168" s="10164"/>
      <c r="BF168" s="10164"/>
      <c r="BG168" s="10164"/>
      <c r="BH168" s="10164"/>
      <c r="BI168" s="10164"/>
      <c r="BJ168" s="10164"/>
      <c r="BL168" s="1387"/>
      <c r="BM168" s="1863"/>
      <c r="BN168" s="1863"/>
      <c r="BO168" s="1387"/>
      <c r="BP168" s="1387"/>
      <c r="BQ168" s="1387"/>
      <c r="BR168" s="1387"/>
      <c r="BS168" s="1863"/>
      <c r="BT168" s="1387"/>
      <c r="BU168" s="1387"/>
      <c r="BV168" s="771"/>
      <c r="BW168" s="1387"/>
      <c r="BX168" s="1387"/>
      <c r="BY168" s="1387"/>
      <c r="BZ168" s="1387"/>
      <c r="CA168" s="1387"/>
      <c r="CB168" s="1859"/>
      <c r="CC168" s="793"/>
      <c r="CD168" s="793"/>
      <c r="CE168" s="793"/>
      <c r="CF168" s="793"/>
      <c r="CG168" s="1868">
        <v>11</v>
      </c>
    </row>
    <row s="12874" customFormat="1" customHeight="1" ht="11.549999999999999">
      <c r="A169" s="1214"/>
      <c r="B169" s="1863"/>
      <c r="C169" s="1863"/>
      <c r="D169" s="578"/>
      <c r="J169" s="4250"/>
      <c r="K169" s="4250"/>
      <c r="L169" s="4250"/>
      <c r="M169" s="4250"/>
      <c r="N169" s="4250"/>
      <c r="O169" s="4250"/>
      <c r="P169" s="10164"/>
      <c r="Q169" s="10164"/>
      <c r="R169" s="10164"/>
      <c r="S169" s="10164"/>
      <c r="T169" s="10164"/>
      <c r="U169" s="10164"/>
      <c r="V169" s="10164"/>
      <c r="W169" s="10164"/>
      <c r="X169" s="10164"/>
      <c r="Y169" s="10164"/>
      <c r="Z169" s="10164"/>
      <c r="AA169" s="10164"/>
      <c r="AB169" s="10164"/>
      <c r="AC169" s="10164"/>
      <c r="AD169" s="10164"/>
      <c r="AE169" s="10164"/>
      <c r="AF169" s="10164"/>
      <c r="AG169" s="10164"/>
      <c r="AH169" s="10164"/>
      <c r="AI169" s="10164"/>
      <c r="AJ169" s="10164"/>
      <c r="AK169" s="10164"/>
      <c r="AL169" s="10164"/>
      <c r="AM169" s="10164"/>
      <c r="AN169" s="10164"/>
      <c r="AO169" s="10164"/>
      <c r="AP169" s="10164"/>
      <c r="AQ169" s="10164"/>
      <c r="AR169" s="10164"/>
      <c r="AS169" s="10164"/>
      <c r="AT169" s="10164"/>
      <c r="AU169" s="10164"/>
      <c r="AV169" s="10164"/>
      <c r="AW169" s="10164"/>
      <c r="AX169" s="10164"/>
      <c r="AY169" s="10164"/>
      <c r="AZ169" s="10164"/>
      <c r="BA169" s="10164"/>
      <c r="BB169" s="10164"/>
      <c r="BC169" s="10164"/>
      <c r="BD169" s="10164"/>
      <c r="BE169" s="10164"/>
      <c r="BF169" s="10164"/>
      <c r="BG169" s="10164"/>
      <c r="BH169" s="10164"/>
      <c r="BI169" s="10164"/>
      <c r="BJ169" s="10164"/>
      <c r="BL169" s="1387"/>
      <c r="BM169" s="1863"/>
      <c r="BN169" s="1863"/>
      <c r="BO169" s="1387"/>
      <c r="BP169" s="1387"/>
      <c r="BQ169" s="1387"/>
      <c r="BR169" s="1387"/>
      <c r="BS169" s="1863"/>
      <c r="BT169" s="1387"/>
      <c r="BU169" s="1387"/>
      <c r="BV169" s="771"/>
      <c r="BW169" s="1387"/>
      <c r="BX169" s="1387"/>
      <c r="BY169" s="1387"/>
      <c r="BZ169" s="1387"/>
      <c r="CA169" s="1387"/>
      <c r="CB169" s="1859"/>
      <c r="CC169" s="793"/>
      <c r="CD169" s="793"/>
      <c r="CE169" s="793"/>
      <c r="CF169" s="793"/>
      <c r="CG169" s="1868">
        <v>11</v>
      </c>
    </row>
    <row s="12874" customFormat="1" customHeight="1" ht="11.549999999999999">
      <c r="A170" s="1214"/>
      <c r="B170" s="1863"/>
      <c r="C170" s="1863"/>
      <c r="D170" s="578"/>
      <c r="J170" s="4250"/>
      <c r="K170" s="4250"/>
      <c r="L170" s="4250"/>
      <c r="M170" s="4250"/>
      <c r="N170" s="4250"/>
      <c r="O170" s="4250"/>
      <c r="P170" s="10164"/>
      <c r="Q170" s="10164"/>
      <c r="R170" s="10164"/>
      <c r="S170" s="10164"/>
      <c r="T170" s="10164"/>
      <c r="U170" s="10164"/>
      <c r="V170" s="10164"/>
      <c r="W170" s="10164"/>
      <c r="X170" s="10164"/>
      <c r="Y170" s="10164"/>
      <c r="Z170" s="10164"/>
      <c r="AA170" s="10164"/>
      <c r="AB170" s="10164"/>
      <c r="AC170" s="10164"/>
      <c r="AD170" s="10164"/>
      <c r="AE170" s="10164"/>
      <c r="AF170" s="10164"/>
      <c r="AG170" s="10164"/>
      <c r="AH170" s="10164"/>
      <c r="AI170" s="10164"/>
      <c r="AJ170" s="10164"/>
      <c r="AK170" s="10164"/>
      <c r="AL170" s="10164"/>
      <c r="AM170" s="10164"/>
      <c r="AN170" s="10164"/>
      <c r="AO170" s="10164"/>
      <c r="AP170" s="10164"/>
      <c r="AQ170" s="10164"/>
      <c r="AR170" s="10164"/>
      <c r="AS170" s="10164"/>
      <c r="AT170" s="10164"/>
      <c r="AU170" s="10164"/>
      <c r="AV170" s="10164"/>
      <c r="AW170" s="10164"/>
      <c r="AX170" s="10164"/>
      <c r="AY170" s="10164"/>
      <c r="AZ170" s="10164"/>
      <c r="BA170" s="10164"/>
      <c r="BB170" s="10164"/>
      <c r="BC170" s="10164"/>
      <c r="BD170" s="10164"/>
      <c r="BE170" s="10164"/>
      <c r="BF170" s="10164"/>
      <c r="BG170" s="10164"/>
      <c r="BH170" s="10164"/>
      <c r="BI170" s="10164"/>
      <c r="BJ170" s="10164"/>
      <c r="BL170" s="1387"/>
      <c r="BM170" s="1863"/>
      <c r="BN170" s="1863"/>
      <c r="BO170" s="1387"/>
      <c r="BP170" s="1387"/>
      <c r="BQ170" s="1387"/>
      <c r="BR170" s="1387"/>
      <c r="BS170" s="1863"/>
      <c r="BT170" s="1387"/>
      <c r="BU170" s="1387"/>
      <c r="BV170" s="771"/>
      <c r="BW170" s="1387"/>
      <c r="BX170" s="1387"/>
      <c r="BY170" s="1387"/>
      <c r="BZ170" s="1387"/>
      <c r="CA170" s="1387"/>
      <c r="CB170" s="1859"/>
      <c r="CC170" s="793"/>
      <c r="CD170" s="793"/>
      <c r="CE170" s="793"/>
      <c r="CF170" s="793"/>
      <c r="CG170" s="1868">
        <v>11</v>
      </c>
    </row>
    <row s="12874" customFormat="1" customHeight="1" ht="11.549999999999999">
      <c r="A171" s="1214"/>
      <c r="B171" s="1863"/>
      <c r="C171" s="1863"/>
      <c r="D171" s="578"/>
      <c r="J171" s="4250"/>
      <c r="K171" s="4250"/>
      <c r="L171" s="4250"/>
      <c r="M171" s="4250"/>
      <c r="N171" s="4250"/>
      <c r="O171" s="4250"/>
      <c r="P171" s="10164"/>
      <c r="Q171" s="10164"/>
      <c r="R171" s="10164"/>
      <c r="S171" s="10164"/>
      <c r="T171" s="10164"/>
      <c r="U171" s="10164"/>
      <c r="V171" s="10164"/>
      <c r="W171" s="10164"/>
      <c r="X171" s="10164"/>
      <c r="Y171" s="10164"/>
      <c r="Z171" s="10164"/>
      <c r="AA171" s="10164"/>
      <c r="AB171" s="10164"/>
      <c r="AC171" s="10164"/>
      <c r="AD171" s="10164"/>
      <c r="AE171" s="10164"/>
      <c r="AF171" s="10164"/>
      <c r="AG171" s="10164"/>
      <c r="AH171" s="10164"/>
      <c r="AI171" s="10164"/>
      <c r="AJ171" s="10164"/>
      <c r="AK171" s="10164"/>
      <c r="AL171" s="10164"/>
      <c r="AM171" s="10164"/>
      <c r="AN171" s="10164"/>
      <c r="AO171" s="10164"/>
      <c r="AP171" s="10164"/>
      <c r="AQ171" s="10164"/>
      <c r="AR171" s="10164"/>
      <c r="AS171" s="10164"/>
      <c r="AT171" s="10164"/>
      <c r="AU171" s="10164"/>
      <c r="AV171" s="10164"/>
      <c r="AW171" s="10164"/>
      <c r="AX171" s="10164"/>
      <c r="AY171" s="10164"/>
      <c r="AZ171" s="10164"/>
      <c r="BA171" s="10164"/>
      <c r="BB171" s="10164"/>
      <c r="BC171" s="10164"/>
      <c r="BD171" s="10164"/>
      <c r="BE171" s="10164"/>
      <c r="BF171" s="10164"/>
      <c r="BG171" s="10164"/>
      <c r="BH171" s="10164"/>
      <c r="BI171" s="10164"/>
      <c r="BJ171" s="10164"/>
      <c r="BL171" s="1387"/>
      <c r="BM171" s="1863"/>
      <c r="BN171" s="1863"/>
      <c r="BO171" s="1387"/>
      <c r="BP171" s="1387"/>
      <c r="BQ171" s="1387"/>
      <c r="BR171" s="1387"/>
      <c r="BS171" s="1863"/>
      <c r="BT171" s="1387"/>
      <c r="BU171" s="1387"/>
      <c r="BV171" s="771"/>
      <c r="BW171" s="1387"/>
      <c r="BX171" s="1387"/>
      <c r="BY171" s="1387"/>
      <c r="BZ171" s="1387"/>
      <c r="CA171" s="1387"/>
      <c r="CB171" s="1859"/>
      <c r="CC171" s="793"/>
      <c r="CD171" s="793"/>
      <c r="CE171" s="793"/>
      <c r="CF171" s="793"/>
      <c r="CG171" s="1868">
        <v>11</v>
      </c>
    </row>
    <row s="12874" customFormat="1" customHeight="1" ht="11.549999999999999">
      <c r="A172" s="1214"/>
      <c r="B172" s="1863"/>
      <c r="C172" s="1863"/>
      <c r="D172" s="578"/>
      <c r="J172" s="4250"/>
      <c r="K172" s="4250"/>
      <c r="L172" s="4250"/>
      <c r="M172" s="4250"/>
      <c r="N172" s="4250"/>
      <c r="O172" s="4250"/>
      <c r="P172" s="10164"/>
      <c r="Q172" s="10164"/>
      <c r="R172" s="10164"/>
      <c r="S172" s="10164"/>
      <c r="T172" s="10164"/>
      <c r="U172" s="10164"/>
      <c r="V172" s="10164"/>
      <c r="W172" s="10164"/>
      <c r="X172" s="10164"/>
      <c r="Y172" s="10164"/>
      <c r="Z172" s="10164"/>
      <c r="AA172" s="10164"/>
      <c r="AB172" s="10164"/>
      <c r="AC172" s="10164"/>
      <c r="AD172" s="10164"/>
      <c r="AE172" s="10164"/>
      <c r="AF172" s="10164"/>
      <c r="AG172" s="10164"/>
      <c r="AH172" s="10164"/>
      <c r="AI172" s="10164"/>
      <c r="AJ172" s="10164"/>
      <c r="AK172" s="10164"/>
      <c r="AL172" s="10164"/>
      <c r="AM172" s="10164"/>
      <c r="AN172" s="10164"/>
      <c r="AO172" s="10164"/>
      <c r="AP172" s="10164"/>
      <c r="AQ172" s="10164"/>
      <c r="AR172" s="10164"/>
      <c r="AS172" s="10164"/>
      <c r="AT172" s="10164"/>
      <c r="AU172" s="10164"/>
      <c r="AV172" s="10164"/>
      <c r="AW172" s="10164"/>
      <c r="AX172" s="10164"/>
      <c r="AY172" s="10164"/>
      <c r="AZ172" s="10164"/>
      <c r="BA172" s="10164"/>
      <c r="BB172" s="10164"/>
      <c r="BC172" s="10164"/>
      <c r="BD172" s="10164"/>
      <c r="BE172" s="10164"/>
      <c r="BF172" s="10164"/>
      <c r="BG172" s="10164"/>
      <c r="BH172" s="10164"/>
      <c r="BI172" s="10164"/>
      <c r="BJ172" s="10164"/>
      <c r="BL172" s="1387"/>
      <c r="BM172" s="1863"/>
      <c r="BN172" s="1863"/>
      <c r="BO172" s="1387"/>
      <c r="BP172" s="1387"/>
      <c r="BQ172" s="1387"/>
      <c r="BR172" s="1387"/>
      <c r="BS172" s="1863"/>
      <c r="BT172" s="1387"/>
      <c r="BU172" s="1387"/>
      <c r="BV172" s="771"/>
      <c r="BW172" s="1387"/>
      <c r="BX172" s="1387"/>
      <c r="BY172" s="1387"/>
      <c r="BZ172" s="1387"/>
      <c r="CA172" s="1387"/>
      <c r="CB172" s="1859"/>
      <c r="CC172" s="793"/>
      <c r="CD172" s="793"/>
      <c r="CE172" s="793"/>
      <c r="CF172" s="793"/>
      <c r="CG172" s="1868">
        <v>11</v>
      </c>
    </row>
    <row s="12874" customFormat="1" customHeight="1" ht="11.549999999999999">
      <c r="A173" s="1214"/>
      <c r="B173" s="1863"/>
      <c r="C173" s="1863"/>
      <c r="D173" s="578"/>
      <c r="J173" s="4250"/>
      <c r="K173" s="4250"/>
      <c r="L173" s="4250"/>
      <c r="M173" s="4250"/>
      <c r="N173" s="4250"/>
      <c r="O173" s="4250"/>
      <c r="P173" s="10164"/>
      <c r="Q173" s="10164"/>
      <c r="R173" s="10164"/>
      <c r="S173" s="10164"/>
      <c r="T173" s="10164"/>
      <c r="U173" s="10164"/>
      <c r="V173" s="10164"/>
      <c r="W173" s="10164"/>
      <c r="X173" s="10164"/>
      <c r="Y173" s="10164"/>
      <c r="Z173" s="10164"/>
      <c r="AA173" s="10164"/>
      <c r="AB173" s="10164"/>
      <c r="AC173" s="10164"/>
      <c r="AD173" s="10164"/>
      <c r="AE173" s="10164"/>
      <c r="AF173" s="10164"/>
      <c r="AG173" s="10164"/>
      <c r="AH173" s="10164"/>
      <c r="AI173" s="10164"/>
      <c r="AJ173" s="10164"/>
      <c r="AK173" s="10164"/>
      <c r="AL173" s="10164"/>
      <c r="AM173" s="10164"/>
      <c r="AN173" s="10164"/>
      <c r="AO173" s="10164"/>
      <c r="AP173" s="10164"/>
      <c r="AQ173" s="10164"/>
      <c r="AR173" s="10164"/>
      <c r="AS173" s="10164"/>
      <c r="AT173" s="10164"/>
      <c r="AU173" s="10164"/>
      <c r="AV173" s="10164"/>
      <c r="AW173" s="10164"/>
      <c r="AX173" s="10164"/>
      <c r="AY173" s="10164"/>
      <c r="AZ173" s="10164"/>
      <c r="BA173" s="10164"/>
      <c r="BB173" s="10164"/>
      <c r="BC173" s="10164"/>
      <c r="BD173" s="10164"/>
      <c r="BE173" s="10164"/>
      <c r="BF173" s="10164"/>
      <c r="BG173" s="10164"/>
      <c r="BH173" s="10164"/>
      <c r="BI173" s="10164"/>
      <c r="BJ173" s="10164"/>
      <c r="BL173" s="1387"/>
      <c r="BM173" s="1863"/>
      <c r="BN173" s="1863"/>
      <c r="BO173" s="1387"/>
      <c r="BP173" s="1387"/>
      <c r="BQ173" s="1387"/>
      <c r="BR173" s="1387"/>
      <c r="BS173" s="1863"/>
      <c r="BT173" s="1387"/>
      <c r="BU173" s="1387"/>
      <c r="BV173" s="771"/>
      <c r="BW173" s="1387"/>
      <c r="BX173" s="1387"/>
      <c r="BY173" s="1387"/>
      <c r="BZ173" s="1387"/>
      <c r="CA173" s="1387"/>
      <c r="CB173" s="1859"/>
      <c r="CC173" s="793"/>
      <c r="CD173" s="793"/>
      <c r="CE173" s="793"/>
      <c r="CF173" s="793"/>
      <c r="CG173" s="1868">
        <v>11</v>
      </c>
    </row>
    <row s="12874" customFormat="1" customHeight="1" ht="11.549999999999999">
      <c r="A174" s="1214"/>
      <c r="B174" s="1863"/>
      <c r="C174" s="1863"/>
      <c r="D174" s="578"/>
      <c r="J174" s="4250"/>
      <c r="K174" s="4250"/>
      <c r="L174" s="4250"/>
      <c r="M174" s="4250"/>
      <c r="N174" s="4250"/>
      <c r="O174" s="4250"/>
      <c r="P174" s="10164"/>
      <c r="Q174" s="10164"/>
      <c r="R174" s="10164"/>
      <c r="S174" s="10164"/>
      <c r="T174" s="10164"/>
      <c r="U174" s="10164"/>
      <c r="V174" s="10164"/>
      <c r="W174" s="10164"/>
      <c r="X174" s="10164"/>
      <c r="Y174" s="10164"/>
      <c r="Z174" s="10164"/>
      <c r="AA174" s="10164"/>
      <c r="AB174" s="10164"/>
      <c r="AC174" s="10164"/>
      <c r="AD174" s="10164"/>
      <c r="AE174" s="10164"/>
      <c r="AF174" s="10164"/>
      <c r="AG174" s="10164"/>
      <c r="AH174" s="10164"/>
      <c r="AI174" s="10164"/>
      <c r="AJ174" s="10164"/>
      <c r="AK174" s="10164"/>
      <c r="AL174" s="10164"/>
      <c r="AM174" s="10164"/>
      <c r="AN174" s="10164"/>
      <c r="AO174" s="10164"/>
      <c r="AP174" s="10164"/>
      <c r="AQ174" s="10164"/>
      <c r="AR174" s="10164"/>
      <c r="AS174" s="10164"/>
      <c r="AT174" s="10164"/>
      <c r="AU174" s="10164"/>
      <c r="AV174" s="10164"/>
      <c r="AW174" s="10164"/>
      <c r="AX174" s="10164"/>
      <c r="AY174" s="10164"/>
      <c r="AZ174" s="10164"/>
      <c r="BA174" s="10164"/>
      <c r="BB174" s="10164"/>
      <c r="BC174" s="10164"/>
      <c r="BD174" s="10164"/>
      <c r="BE174" s="10164"/>
      <c r="BF174" s="10164"/>
      <c r="BG174" s="10164"/>
      <c r="BH174" s="10164"/>
      <c r="BI174" s="10164"/>
      <c r="BJ174" s="10164"/>
      <c r="BL174" s="1387"/>
      <c r="BM174" s="1863"/>
      <c r="BN174" s="1863"/>
      <c r="BO174" s="1387"/>
      <c r="BP174" s="1387"/>
      <c r="BQ174" s="1387"/>
      <c r="BR174" s="1387"/>
      <c r="BS174" s="1863"/>
      <c r="BT174" s="1387"/>
      <c r="BU174" s="1387"/>
      <c r="BV174" s="771"/>
      <c r="BW174" s="1387"/>
      <c r="BX174" s="1387"/>
      <c r="BY174" s="1387"/>
      <c r="BZ174" s="1387"/>
      <c r="CA174" s="1387"/>
      <c r="CB174" s="1859"/>
      <c r="CC174" s="793"/>
      <c r="CD174" s="793"/>
      <c r="CE174" s="793"/>
      <c r="CF174" s="793"/>
      <c r="CG174" s="1868">
        <v>11</v>
      </c>
    </row>
    <row s="12874" customFormat="1" customHeight="1" ht="11.549999999999999">
      <c r="A175" s="1214"/>
      <c r="B175" s="1863"/>
      <c r="C175" s="1863"/>
      <c r="D175" s="578"/>
      <c r="J175" s="4250"/>
      <c r="K175" s="4250"/>
      <c r="L175" s="4250"/>
      <c r="M175" s="4250"/>
      <c r="N175" s="4250"/>
      <c r="O175" s="4250"/>
      <c r="P175" s="10164"/>
      <c r="Q175" s="10164"/>
      <c r="R175" s="10164"/>
      <c r="S175" s="10164"/>
      <c r="T175" s="10164"/>
      <c r="U175" s="10164"/>
      <c r="V175" s="10164"/>
      <c r="W175" s="10164"/>
      <c r="X175" s="10164"/>
      <c r="Y175" s="10164"/>
      <c r="Z175" s="10164"/>
      <c r="AA175" s="10164"/>
      <c r="AB175" s="10164"/>
      <c r="AC175" s="10164"/>
      <c r="AD175" s="10164"/>
      <c r="AE175" s="10164"/>
      <c r="AF175" s="10164"/>
      <c r="AG175" s="10164"/>
      <c r="AH175" s="10164"/>
      <c r="AI175" s="10164"/>
      <c r="AJ175" s="10164"/>
      <c r="AK175" s="10164"/>
      <c r="AL175" s="10164"/>
      <c r="AM175" s="10164"/>
      <c r="AN175" s="10164"/>
      <c r="AO175" s="10164"/>
      <c r="AP175" s="10164"/>
      <c r="AQ175" s="10164"/>
      <c r="AR175" s="10164"/>
      <c r="AS175" s="10164"/>
      <c r="AT175" s="10164"/>
      <c r="AU175" s="10164"/>
      <c r="AV175" s="10164"/>
      <c r="AW175" s="10164"/>
      <c r="AX175" s="10164"/>
      <c r="AY175" s="10164"/>
      <c r="AZ175" s="10164"/>
      <c r="BA175" s="10164"/>
      <c r="BB175" s="10164"/>
      <c r="BC175" s="10164"/>
      <c r="BD175" s="10164"/>
      <c r="BE175" s="10164"/>
      <c r="BF175" s="10164"/>
      <c r="BG175" s="10164"/>
      <c r="BH175" s="10164"/>
      <c r="BI175" s="10164"/>
      <c r="BJ175" s="10164"/>
      <c r="BL175" s="1387"/>
      <c r="BM175" s="1863"/>
      <c r="BN175" s="1863"/>
      <c r="BO175" s="1387"/>
      <c r="BP175" s="1387"/>
      <c r="BQ175" s="1387"/>
      <c r="BR175" s="1387"/>
      <c r="BS175" s="1863"/>
      <c r="BT175" s="1387"/>
      <c r="BU175" s="1387"/>
      <c r="BV175" s="771"/>
      <c r="BW175" s="1387"/>
      <c r="BX175" s="1387"/>
      <c r="BY175" s="1387"/>
      <c r="BZ175" s="1387"/>
      <c r="CA175" s="1387"/>
      <c r="CB175" s="1859"/>
      <c r="CC175" s="793"/>
      <c r="CD175" s="793"/>
      <c r="CE175" s="793"/>
      <c r="CF175" s="793"/>
      <c r="CG175" s="1868">
        <v>11</v>
      </c>
    </row>
    <row s="12874" customFormat="1" customHeight="1" ht="11.549999999999999">
      <c r="A176" s="1214"/>
      <c r="B176" s="1863"/>
      <c r="C176" s="1863"/>
      <c r="D176" s="578"/>
      <c r="J176" s="4250"/>
      <c r="K176" s="4250"/>
      <c r="L176" s="4250"/>
      <c r="M176" s="4250"/>
      <c r="N176" s="4250"/>
      <c r="O176" s="4250"/>
      <c r="P176" s="10164"/>
      <c r="Q176" s="10164"/>
      <c r="R176" s="10164"/>
      <c r="S176" s="10164"/>
      <c r="T176" s="10164"/>
      <c r="U176" s="10164"/>
      <c r="V176" s="10164"/>
      <c r="W176" s="10164"/>
      <c r="X176" s="10164"/>
      <c r="Y176" s="10164"/>
      <c r="Z176" s="10164"/>
      <c r="AA176" s="10164"/>
      <c r="AB176" s="10164"/>
      <c r="AC176" s="10164"/>
      <c r="AD176" s="10164"/>
      <c r="AE176" s="10164"/>
      <c r="AF176" s="10164"/>
      <c r="AG176" s="10164"/>
      <c r="AH176" s="10164"/>
      <c r="AI176" s="10164"/>
      <c r="AJ176" s="10164"/>
      <c r="AK176" s="10164"/>
      <c r="AL176" s="10164"/>
      <c r="AM176" s="10164"/>
      <c r="AN176" s="10164"/>
      <c r="AO176" s="10164"/>
      <c r="AP176" s="10164"/>
      <c r="AQ176" s="10164"/>
      <c r="AR176" s="10164"/>
      <c r="AS176" s="10164"/>
      <c r="AT176" s="10164"/>
      <c r="AU176" s="10164"/>
      <c r="AV176" s="10164"/>
      <c r="AW176" s="10164"/>
      <c r="AX176" s="10164"/>
      <c r="AY176" s="10164"/>
      <c r="AZ176" s="10164"/>
      <c r="BA176" s="10164"/>
      <c r="BB176" s="10164"/>
      <c r="BC176" s="10164"/>
      <c r="BD176" s="10164"/>
      <c r="BE176" s="10164"/>
      <c r="BF176" s="10164"/>
      <c r="BG176" s="10164"/>
      <c r="BH176" s="10164"/>
      <c r="BI176" s="10164"/>
      <c r="BJ176" s="10164"/>
      <c r="BL176" s="1387"/>
      <c r="BM176" s="1863"/>
      <c r="BN176" s="1863"/>
      <c r="BO176" s="1387"/>
      <c r="BP176" s="1387"/>
      <c r="BQ176" s="1387"/>
      <c r="BR176" s="1387"/>
      <c r="BS176" s="1863"/>
      <c r="BT176" s="1387"/>
      <c r="BU176" s="1387"/>
      <c r="BV176" s="771"/>
      <c r="BW176" s="1387"/>
      <c r="BX176" s="1387"/>
      <c r="BY176" s="1387"/>
      <c r="BZ176" s="1387"/>
      <c r="CA176" s="1387"/>
      <c r="CB176" s="1859"/>
      <c r="CC176" s="793"/>
      <c r="CD176" s="793"/>
      <c r="CE176" s="793"/>
      <c r="CF176" s="793"/>
      <c r="CG176" s="1868">
        <v>11</v>
      </c>
    </row>
    <row s="12874" customFormat="1" customHeight="1" ht="11.549999999999999">
      <c r="A177" s="1214"/>
      <c r="B177" s="1863"/>
      <c r="C177" s="1863"/>
      <c r="D177" s="578"/>
      <c r="J177" s="4250"/>
      <c r="K177" s="4250"/>
      <c r="L177" s="4250"/>
      <c r="M177" s="4250"/>
      <c r="N177" s="4250"/>
      <c r="O177" s="4250"/>
      <c r="P177" s="10164"/>
      <c r="Q177" s="10164"/>
      <c r="R177" s="10164"/>
      <c r="S177" s="10164"/>
      <c r="T177" s="10164"/>
      <c r="U177" s="10164"/>
      <c r="V177" s="10164"/>
      <c r="W177" s="10164"/>
      <c r="X177" s="10164"/>
      <c r="Y177" s="10164"/>
      <c r="Z177" s="10164"/>
      <c r="AA177" s="10164"/>
      <c r="AB177" s="10164"/>
      <c r="AC177" s="10164"/>
      <c r="AD177" s="10164"/>
      <c r="AE177" s="10164"/>
      <c r="AF177" s="10164"/>
      <c r="AG177" s="10164"/>
      <c r="AH177" s="10164"/>
      <c r="AI177" s="10164"/>
      <c r="AJ177" s="10164"/>
      <c r="AK177" s="10164"/>
      <c r="AL177" s="10164"/>
      <c r="AM177" s="10164"/>
      <c r="AN177" s="10164"/>
      <c r="AO177" s="10164"/>
      <c r="AP177" s="10164"/>
      <c r="AQ177" s="10164"/>
      <c r="AR177" s="10164"/>
      <c r="AS177" s="10164"/>
      <c r="AT177" s="10164"/>
      <c r="AU177" s="10164"/>
      <c r="AV177" s="10164"/>
      <c r="AW177" s="10164"/>
      <c r="AX177" s="10164"/>
      <c r="AY177" s="10164"/>
      <c r="AZ177" s="10164"/>
      <c r="BA177" s="10164"/>
      <c r="BB177" s="10164"/>
      <c r="BC177" s="10164"/>
      <c r="BD177" s="10164"/>
      <c r="BE177" s="10164"/>
      <c r="BF177" s="10164"/>
      <c r="BG177" s="10164"/>
      <c r="BH177" s="10164"/>
      <c r="BI177" s="10164"/>
      <c r="BJ177" s="10164"/>
      <c r="BL177" s="1387"/>
      <c r="BM177" s="1863"/>
      <c r="BN177" s="1863"/>
      <c r="BO177" s="1387"/>
      <c r="BP177" s="1387"/>
      <c r="BQ177" s="1387"/>
      <c r="BR177" s="1387"/>
      <c r="BS177" s="1863"/>
      <c r="BT177" s="1387"/>
      <c r="BU177" s="1387"/>
      <c r="BV177" s="771"/>
      <c r="BW177" s="1387"/>
      <c r="BX177" s="1387"/>
      <c r="BY177" s="1387"/>
      <c r="BZ177" s="1387"/>
      <c r="CA177" s="1387"/>
      <c r="CB177" s="1859"/>
      <c r="CC177" s="793"/>
      <c r="CD177" s="793"/>
      <c r="CE177" s="793"/>
      <c r="CF177" s="793"/>
      <c r="CG177" s="1868">
        <v>11</v>
      </c>
    </row>
    <row s="12874" customFormat="1" customHeight="1" ht="11.549999999999999">
      <c r="A178" s="1214"/>
      <c r="B178" s="1863"/>
      <c r="C178" s="1863"/>
      <c r="D178" s="578"/>
      <c r="J178" s="4250"/>
      <c r="K178" s="4250"/>
      <c r="L178" s="4250"/>
      <c r="M178" s="4250"/>
      <c r="N178" s="4250"/>
      <c r="O178" s="4250"/>
      <c r="P178" s="10164"/>
      <c r="Q178" s="10164"/>
      <c r="R178" s="10164"/>
      <c r="S178" s="10164"/>
      <c r="T178" s="10164"/>
      <c r="U178" s="10164"/>
      <c r="V178" s="10164"/>
      <c r="W178" s="10164"/>
      <c r="X178" s="10164"/>
      <c r="Y178" s="10164"/>
      <c r="Z178" s="10164"/>
      <c r="AA178" s="10164"/>
      <c r="AB178" s="10164"/>
      <c r="AC178" s="10164"/>
      <c r="AD178" s="10164"/>
      <c r="AE178" s="10164"/>
      <c r="AF178" s="10164"/>
      <c r="AG178" s="10164"/>
      <c r="AH178" s="10164"/>
      <c r="AI178" s="10164"/>
      <c r="AJ178" s="10164"/>
      <c r="AK178" s="10164"/>
      <c r="AL178" s="10164"/>
      <c r="AM178" s="10164"/>
      <c r="AN178" s="10164"/>
      <c r="AO178" s="10164"/>
      <c r="AP178" s="10164"/>
      <c r="AQ178" s="10164"/>
      <c r="AR178" s="10164"/>
      <c r="AS178" s="10164"/>
      <c r="AT178" s="10164"/>
      <c r="AU178" s="10164"/>
      <c r="AV178" s="10164"/>
      <c r="AW178" s="10164"/>
      <c r="AX178" s="10164"/>
      <c r="AY178" s="10164"/>
      <c r="AZ178" s="10164"/>
      <c r="BA178" s="10164"/>
      <c r="BB178" s="10164"/>
      <c r="BC178" s="10164"/>
      <c r="BD178" s="10164"/>
      <c r="BE178" s="10164"/>
      <c r="BF178" s="10164"/>
      <c r="BG178" s="10164"/>
      <c r="BH178" s="10164"/>
      <c r="BI178" s="10164"/>
      <c r="BJ178" s="10164"/>
      <c r="BL178" s="1387"/>
      <c r="BM178" s="1863"/>
      <c r="BN178" s="1863"/>
      <c r="BO178" s="1387"/>
      <c r="BP178" s="1387"/>
      <c r="BQ178" s="1387"/>
      <c r="BR178" s="1387"/>
      <c r="BS178" s="1863"/>
      <c r="BT178" s="1387"/>
      <c r="BU178" s="1387"/>
      <c r="BV178" s="771"/>
      <c r="BW178" s="1387"/>
      <c r="BX178" s="1387"/>
      <c r="BY178" s="1387"/>
      <c r="BZ178" s="1387"/>
      <c r="CA178" s="1387"/>
      <c r="CB178" s="1859"/>
      <c r="CC178" s="793"/>
      <c r="CD178" s="793"/>
      <c r="CE178" s="793"/>
      <c r="CF178" s="793"/>
      <c r="CG178" s="1868">
        <v>11</v>
      </c>
    </row>
    <row s="12874" customFormat="1" customHeight="1" ht="11.549999999999999">
      <c r="A179" s="1214"/>
      <c r="B179" s="1863"/>
      <c r="C179" s="1863"/>
      <c r="D179" s="578"/>
      <c r="J179" s="4250"/>
      <c r="K179" s="4250"/>
      <c r="L179" s="4250"/>
      <c r="M179" s="4250"/>
      <c r="N179" s="4250"/>
      <c r="O179" s="4250"/>
      <c r="P179" s="10164"/>
      <c r="Q179" s="10164"/>
      <c r="R179" s="10164"/>
      <c r="S179" s="10164"/>
      <c r="T179" s="10164"/>
      <c r="U179" s="10164"/>
      <c r="V179" s="10164"/>
      <c r="W179" s="10164"/>
      <c r="X179" s="10164"/>
      <c r="Y179" s="10164"/>
      <c r="Z179" s="10164"/>
      <c r="AA179" s="10164"/>
      <c r="AB179" s="10164"/>
      <c r="AC179" s="10164"/>
      <c r="AD179" s="10164"/>
      <c r="AE179" s="10164"/>
      <c r="AF179" s="10164"/>
      <c r="AG179" s="10164"/>
      <c r="AH179" s="10164"/>
      <c r="AI179" s="10164"/>
      <c r="AJ179" s="10164"/>
      <c r="AK179" s="10164"/>
      <c r="AL179" s="10164"/>
      <c r="AM179" s="10164"/>
      <c r="AN179" s="10164"/>
      <c r="AO179" s="10164"/>
      <c r="AP179" s="10164"/>
      <c r="AQ179" s="10164"/>
      <c r="AR179" s="10164"/>
      <c r="AS179" s="10164"/>
      <c r="AT179" s="10164"/>
      <c r="AU179" s="10164"/>
      <c r="AV179" s="10164"/>
      <c r="AW179" s="10164"/>
      <c r="AX179" s="10164"/>
      <c r="AY179" s="10164"/>
      <c r="AZ179" s="10164"/>
      <c r="BA179" s="10164"/>
      <c r="BB179" s="10164"/>
      <c r="BC179" s="10164"/>
      <c r="BD179" s="10164"/>
      <c r="BE179" s="10164"/>
      <c r="BF179" s="10164"/>
      <c r="BG179" s="10164"/>
      <c r="BH179" s="10164"/>
      <c r="BI179" s="10164"/>
      <c r="BJ179" s="10164"/>
      <c r="BL179" s="1387"/>
      <c r="BM179" s="1863"/>
      <c r="BN179" s="1863"/>
      <c r="BO179" s="1387"/>
      <c r="BP179" s="1387"/>
      <c r="BQ179" s="1387"/>
      <c r="BR179" s="1387"/>
      <c r="BS179" s="1863"/>
      <c r="BT179" s="1387"/>
      <c r="BU179" s="1387"/>
      <c r="BV179" s="771"/>
      <c r="BW179" s="1387"/>
      <c r="BX179" s="1387"/>
      <c r="BY179" s="1387"/>
      <c r="BZ179" s="1387"/>
      <c r="CA179" s="1387"/>
      <c r="CB179" s="1859"/>
      <c r="CC179" s="793"/>
      <c r="CD179" s="793"/>
      <c r="CE179" s="793"/>
      <c r="CF179" s="793"/>
      <c r="CG179" s="1868">
        <v>11</v>
      </c>
    </row>
    <row s="12874" customFormat="1" customHeight="1" ht="11.549999999999999">
      <c r="A180" s="1214"/>
      <c r="B180" s="1863"/>
      <c r="C180" s="1863"/>
      <c r="D180" s="578"/>
      <c r="J180" s="4250"/>
      <c r="K180" s="4250"/>
      <c r="L180" s="4250"/>
      <c r="M180" s="4250"/>
      <c r="N180" s="4250"/>
      <c r="O180" s="4250"/>
      <c r="P180" s="10164"/>
      <c r="Q180" s="10164"/>
      <c r="R180" s="10164"/>
      <c r="S180" s="10164"/>
      <c r="T180" s="10164"/>
      <c r="U180" s="10164"/>
      <c r="V180" s="10164"/>
      <c r="W180" s="10164"/>
      <c r="X180" s="10164"/>
      <c r="Y180" s="10164"/>
      <c r="Z180" s="10164"/>
      <c r="AA180" s="10164"/>
      <c r="AB180" s="10164"/>
      <c r="AC180" s="10164"/>
      <c r="AD180" s="10164"/>
      <c r="AE180" s="10164"/>
      <c r="AF180" s="10164"/>
      <c r="AG180" s="10164"/>
      <c r="AH180" s="10164"/>
      <c r="AI180" s="10164"/>
      <c r="AJ180" s="10164"/>
      <c r="AK180" s="10164"/>
      <c r="AL180" s="10164"/>
      <c r="AM180" s="10164"/>
      <c r="AN180" s="10164"/>
      <c r="AO180" s="10164"/>
      <c r="AP180" s="10164"/>
      <c r="AQ180" s="10164"/>
      <c r="AR180" s="10164"/>
      <c r="AS180" s="10164"/>
      <c r="AT180" s="10164"/>
      <c r="AU180" s="10164"/>
      <c r="AV180" s="10164"/>
      <c r="AW180" s="10164"/>
      <c r="AX180" s="10164"/>
      <c r="AY180" s="10164"/>
      <c r="AZ180" s="10164"/>
      <c r="BA180" s="10164"/>
      <c r="BB180" s="10164"/>
      <c r="BC180" s="10164"/>
      <c r="BD180" s="10164"/>
      <c r="BE180" s="10164"/>
      <c r="BF180" s="10164"/>
      <c r="BG180" s="10164"/>
      <c r="BH180" s="10164"/>
      <c r="BI180" s="10164"/>
      <c r="BJ180" s="10164"/>
      <c r="BL180" s="1387"/>
      <c r="BM180" s="1863"/>
      <c r="BN180" s="1863"/>
      <c r="BO180" s="1387"/>
      <c r="BP180" s="1387"/>
      <c r="BQ180" s="1387"/>
      <c r="BR180" s="1387"/>
      <c r="BS180" s="1863"/>
      <c r="BT180" s="1387"/>
      <c r="BU180" s="1387"/>
      <c r="BV180" s="771"/>
      <c r="BW180" s="1387"/>
      <c r="BX180" s="1387"/>
      <c r="BY180" s="1387"/>
      <c r="BZ180" s="1387"/>
      <c r="CA180" s="1387"/>
      <c r="CB180" s="1859"/>
      <c r="CC180" s="793"/>
      <c r="CD180" s="793"/>
      <c r="CE180" s="793"/>
      <c r="CF180" s="793"/>
      <c r="CG180" s="1868">
        <v>11</v>
      </c>
    </row>
    <row s="12874" customFormat="1" customHeight="1" ht="11.549999999999999">
      <c r="A181" s="1214"/>
      <c r="B181" s="1863"/>
      <c r="C181" s="1863"/>
      <c r="D181" s="578"/>
      <c r="J181" s="4250"/>
      <c r="K181" s="4250"/>
      <c r="L181" s="4250"/>
      <c r="M181" s="4250"/>
      <c r="N181" s="4250"/>
      <c r="O181" s="4250"/>
      <c r="P181" s="10164"/>
      <c r="Q181" s="10164"/>
      <c r="R181" s="10164"/>
      <c r="S181" s="10164"/>
      <c r="T181" s="10164"/>
      <c r="U181" s="10164"/>
      <c r="V181" s="10164"/>
      <c r="W181" s="10164"/>
      <c r="X181" s="10164"/>
      <c r="Y181" s="10164"/>
      <c r="Z181" s="10164"/>
      <c r="AA181" s="10164"/>
      <c r="AB181" s="10164"/>
      <c r="AC181" s="10164"/>
      <c r="AD181" s="10164"/>
      <c r="AE181" s="10164"/>
      <c r="AF181" s="10164"/>
      <c r="AG181" s="10164"/>
      <c r="AH181" s="10164"/>
      <c r="AI181" s="10164"/>
      <c r="AJ181" s="10164"/>
      <c r="AK181" s="10164"/>
      <c r="AL181" s="10164"/>
      <c r="AM181" s="10164"/>
      <c r="AN181" s="10164"/>
      <c r="AO181" s="10164"/>
      <c r="AP181" s="10164"/>
      <c r="AQ181" s="10164"/>
      <c r="AR181" s="10164"/>
      <c r="AS181" s="10164"/>
      <c r="AT181" s="10164"/>
      <c r="AU181" s="10164"/>
      <c r="AV181" s="10164"/>
      <c r="AW181" s="10164"/>
      <c r="AX181" s="10164"/>
      <c r="AY181" s="10164"/>
      <c r="AZ181" s="10164"/>
      <c r="BA181" s="10164"/>
      <c r="BB181" s="10164"/>
      <c r="BC181" s="10164"/>
      <c r="BD181" s="10164"/>
      <c r="BE181" s="10164"/>
      <c r="BF181" s="10164"/>
      <c r="BG181" s="10164"/>
      <c r="BH181" s="10164"/>
      <c r="BI181" s="10164"/>
      <c r="BJ181" s="10164"/>
      <c r="BL181" s="1387"/>
      <c r="BM181" s="1863"/>
      <c r="BN181" s="1863"/>
      <c r="BO181" s="1387"/>
      <c r="BP181" s="1387"/>
      <c r="BQ181" s="1387"/>
      <c r="BR181" s="1387"/>
      <c r="BS181" s="1863"/>
      <c r="BT181" s="1387"/>
      <c r="BU181" s="1387"/>
      <c r="BV181" s="771"/>
      <c r="BW181" s="1387"/>
      <c r="BX181" s="1387"/>
      <c r="BY181" s="1387"/>
      <c r="BZ181" s="1387"/>
      <c r="CA181" s="1387"/>
      <c r="CB181" s="1859"/>
      <c r="CC181" s="793"/>
      <c r="CD181" s="793"/>
      <c r="CE181" s="793"/>
      <c r="CF181" s="793"/>
      <c r="CG181" s="1868">
        <v>11</v>
      </c>
    </row>
    <row s="12874" customFormat="1" customHeight="1" ht="11.549999999999999">
      <c r="A182" s="1214"/>
      <c r="B182" s="1863"/>
      <c r="C182" s="1863"/>
      <c r="D182" s="578"/>
      <c r="J182" s="4250"/>
      <c r="K182" s="4250"/>
      <c r="L182" s="4250"/>
      <c r="M182" s="4250"/>
      <c r="N182" s="4250"/>
      <c r="O182" s="4250"/>
      <c r="P182" s="10164"/>
      <c r="Q182" s="10164"/>
      <c r="R182" s="10164"/>
      <c r="S182" s="10164"/>
      <c r="T182" s="10164"/>
      <c r="U182" s="10164"/>
      <c r="V182" s="10164"/>
      <c r="W182" s="10164"/>
      <c r="X182" s="10164"/>
      <c r="Y182" s="10164"/>
      <c r="Z182" s="10164"/>
      <c r="AA182" s="10164"/>
      <c r="AB182" s="10164"/>
      <c r="AC182" s="10164"/>
      <c r="AD182" s="10164"/>
      <c r="AE182" s="10164"/>
      <c r="AF182" s="10164"/>
      <c r="AG182" s="10164"/>
      <c r="AH182" s="10164"/>
      <c r="AI182" s="10164"/>
      <c r="AJ182" s="10164"/>
      <c r="AK182" s="10164"/>
      <c r="AL182" s="10164"/>
      <c r="AM182" s="10164"/>
      <c r="AN182" s="10164"/>
      <c r="AO182" s="10164"/>
      <c r="AP182" s="10164"/>
      <c r="AQ182" s="10164"/>
      <c r="AR182" s="10164"/>
      <c r="AS182" s="10164"/>
      <c r="AT182" s="10164"/>
      <c r="AU182" s="10164"/>
      <c r="AV182" s="10164"/>
      <c r="AW182" s="10164"/>
      <c r="AX182" s="10164"/>
      <c r="AY182" s="10164"/>
      <c r="AZ182" s="10164"/>
      <c r="BA182" s="10164"/>
      <c r="BB182" s="10164"/>
      <c r="BC182" s="10164"/>
      <c r="BD182" s="10164"/>
      <c r="BE182" s="10164"/>
      <c r="BF182" s="10164"/>
      <c r="BG182" s="10164"/>
      <c r="BH182" s="10164"/>
      <c r="BI182" s="10164"/>
      <c r="BJ182" s="10164"/>
      <c r="BL182" s="1387"/>
      <c r="BM182" s="1863"/>
      <c r="BN182" s="1863"/>
      <c r="BO182" s="1387"/>
      <c r="BP182" s="1387"/>
      <c r="BQ182" s="1387"/>
      <c r="BR182" s="1387"/>
      <c r="BS182" s="1863"/>
      <c r="BT182" s="1387"/>
      <c r="BU182" s="1387"/>
      <c r="BV182" s="771"/>
      <c r="BW182" s="1387"/>
      <c r="BX182" s="1387"/>
      <c r="BY182" s="1387"/>
      <c r="BZ182" s="1387"/>
      <c r="CA182" s="1387"/>
      <c r="CB182" s="1859"/>
      <c r="CC182" s="793"/>
      <c r="CD182" s="793"/>
      <c r="CE182" s="793"/>
      <c r="CF182" s="793"/>
      <c r="CG182" s="1868">
        <v>11</v>
      </c>
    </row>
    <row s="12874" customFormat="1" customHeight="1" ht="11.549999999999999">
      <c r="A183" s="1214"/>
      <c r="B183" s="1863"/>
      <c r="C183" s="1863"/>
      <c r="D183" s="578"/>
      <c r="J183" s="4250"/>
      <c r="K183" s="4250"/>
      <c r="L183" s="4250"/>
      <c r="M183" s="4250"/>
      <c r="N183" s="4250"/>
      <c r="O183" s="4250"/>
      <c r="P183" s="10164"/>
      <c r="Q183" s="10164"/>
      <c r="R183" s="10164"/>
      <c r="S183" s="10164"/>
      <c r="T183" s="10164"/>
      <c r="U183" s="10164"/>
      <c r="V183" s="10164"/>
      <c r="W183" s="10164"/>
      <c r="X183" s="10164"/>
      <c r="Y183" s="10164"/>
      <c r="Z183" s="10164"/>
      <c r="AA183" s="10164"/>
      <c r="AB183" s="10164"/>
      <c r="AC183" s="10164"/>
      <c r="AD183" s="10164"/>
      <c r="AE183" s="10164"/>
      <c r="AF183" s="10164"/>
      <c r="AG183" s="10164"/>
      <c r="AH183" s="10164"/>
      <c r="AI183" s="10164"/>
      <c r="AJ183" s="10164"/>
      <c r="AK183" s="10164"/>
      <c r="AL183" s="10164"/>
      <c r="AM183" s="10164"/>
      <c r="AN183" s="10164"/>
      <c r="AO183" s="10164"/>
      <c r="AP183" s="10164"/>
      <c r="AQ183" s="10164"/>
      <c r="AR183" s="10164"/>
      <c r="AS183" s="10164"/>
      <c r="AT183" s="10164"/>
      <c r="AU183" s="10164"/>
      <c r="AV183" s="10164"/>
      <c r="AW183" s="10164"/>
      <c r="AX183" s="10164"/>
      <c r="AY183" s="10164"/>
      <c r="AZ183" s="10164"/>
      <c r="BA183" s="10164"/>
      <c r="BB183" s="10164"/>
      <c r="BC183" s="10164"/>
      <c r="BD183" s="10164"/>
      <c r="BE183" s="10164"/>
      <c r="BF183" s="10164"/>
      <c r="BG183" s="10164"/>
      <c r="BH183" s="10164"/>
      <c r="BI183" s="10164"/>
      <c r="BJ183" s="10164"/>
      <c r="BL183" s="1387"/>
      <c r="BM183" s="1863"/>
      <c r="BN183" s="1863"/>
      <c r="BO183" s="1387"/>
      <c r="BP183" s="1387"/>
      <c r="BQ183" s="1387"/>
      <c r="BR183" s="1387"/>
      <c r="BS183" s="1863"/>
      <c r="BT183" s="1387"/>
      <c r="BU183" s="1387"/>
      <c r="BV183" s="771"/>
      <c r="BW183" s="1387"/>
      <c r="BX183" s="1387"/>
      <c r="BY183" s="1387"/>
      <c r="BZ183" s="1387"/>
      <c r="CA183" s="1387"/>
      <c r="CB183" s="1859"/>
      <c r="CC183" s="793"/>
      <c r="CD183" s="793"/>
      <c r="CE183" s="793"/>
      <c r="CF183" s="793"/>
      <c r="CG183" s="1868">
        <v>11</v>
      </c>
    </row>
    <row s="12874" customFormat="1" customHeight="1" ht="11.549999999999999">
      <c r="A184" s="1214"/>
      <c r="B184" s="1863"/>
      <c r="C184" s="1863"/>
      <c r="D184" s="578"/>
      <c r="J184" s="4250"/>
      <c r="K184" s="4250"/>
      <c r="L184" s="4250"/>
      <c r="M184" s="4250"/>
      <c r="N184" s="4250"/>
      <c r="O184" s="4250"/>
      <c r="P184" s="10164"/>
      <c r="Q184" s="10164"/>
      <c r="R184" s="10164"/>
      <c r="S184" s="10164"/>
      <c r="T184" s="10164"/>
      <c r="U184" s="10164"/>
      <c r="V184" s="10164"/>
      <c r="W184" s="10164"/>
      <c r="X184" s="10164"/>
      <c r="Y184" s="10164"/>
      <c r="Z184" s="10164"/>
      <c r="AA184" s="10164"/>
      <c r="AB184" s="10164"/>
      <c r="AC184" s="10164"/>
      <c r="AD184" s="10164"/>
      <c r="AE184" s="10164"/>
      <c r="AF184" s="10164"/>
      <c r="AG184" s="10164"/>
      <c r="AH184" s="10164"/>
      <c r="AI184" s="10164"/>
      <c r="AJ184" s="10164"/>
      <c r="AK184" s="10164"/>
      <c r="AL184" s="10164"/>
      <c r="AM184" s="10164"/>
      <c r="AN184" s="10164"/>
      <c r="AO184" s="10164"/>
      <c r="AP184" s="10164"/>
      <c r="AQ184" s="10164"/>
      <c r="AR184" s="10164"/>
      <c r="AS184" s="10164"/>
      <c r="AT184" s="10164"/>
      <c r="AU184" s="10164"/>
      <c r="AV184" s="10164"/>
      <c r="AW184" s="10164"/>
      <c r="AX184" s="10164"/>
      <c r="AY184" s="10164"/>
      <c r="AZ184" s="10164"/>
      <c r="BA184" s="10164"/>
      <c r="BB184" s="10164"/>
      <c r="BC184" s="10164"/>
      <c r="BD184" s="10164"/>
      <c r="BE184" s="10164"/>
      <c r="BF184" s="10164"/>
      <c r="BG184" s="10164"/>
      <c r="BH184" s="10164"/>
      <c r="BI184" s="10164"/>
      <c r="BJ184" s="10164"/>
      <c r="BL184" s="1387"/>
      <c r="BM184" s="1863"/>
      <c r="BN184" s="1863"/>
      <c r="BO184" s="1387"/>
      <c r="BP184" s="1387"/>
      <c r="BQ184" s="1387"/>
      <c r="BR184" s="1387"/>
      <c r="BS184" s="1863"/>
      <c r="BT184" s="1387"/>
      <c r="BU184" s="1387"/>
      <c r="BV184" s="771"/>
      <c r="BW184" s="1387"/>
      <c r="BX184" s="1387"/>
      <c r="BY184" s="1387"/>
      <c r="BZ184" s="1387"/>
      <c r="CA184" s="1387"/>
      <c r="CB184" s="1859"/>
      <c r="CC184" s="793"/>
      <c r="CD184" s="793"/>
      <c r="CE184" s="793"/>
      <c r="CF184" s="793"/>
      <c r="CG184" s="1868">
        <v>11</v>
      </c>
    </row>
    <row s="12874" customFormat="1" customHeight="1" ht="11.549999999999999">
      <c r="A185" s="1214"/>
      <c r="B185" s="1863"/>
      <c r="C185" s="1863"/>
      <c r="D185" s="578"/>
      <c r="J185" s="4250"/>
      <c r="K185" s="4250"/>
      <c r="L185" s="4250"/>
      <c r="M185" s="4250"/>
      <c r="N185" s="4250"/>
      <c r="O185" s="4250"/>
      <c r="P185" s="10164"/>
      <c r="Q185" s="10164"/>
      <c r="R185" s="10164"/>
      <c r="S185" s="10164"/>
      <c r="T185" s="10164"/>
      <c r="U185" s="10164"/>
      <c r="V185" s="10164"/>
      <c r="W185" s="10164"/>
      <c r="X185" s="10164"/>
      <c r="Y185" s="10164"/>
      <c r="Z185" s="10164"/>
      <c r="AA185" s="10164"/>
      <c r="AB185" s="10164"/>
      <c r="AC185" s="10164"/>
      <c r="AD185" s="10164"/>
      <c r="AE185" s="10164"/>
      <c r="AF185" s="10164"/>
      <c r="AG185" s="10164"/>
      <c r="AH185" s="10164"/>
      <c r="AI185" s="10164"/>
      <c r="AJ185" s="10164"/>
      <c r="AK185" s="10164"/>
      <c r="AL185" s="10164"/>
      <c r="AM185" s="10164"/>
      <c r="AN185" s="10164"/>
      <c r="AO185" s="10164"/>
      <c r="AP185" s="10164"/>
      <c r="AQ185" s="10164"/>
      <c r="AR185" s="10164"/>
      <c r="AS185" s="10164"/>
      <c r="AT185" s="10164"/>
      <c r="AU185" s="10164"/>
      <c r="AV185" s="10164"/>
      <c r="AW185" s="10164"/>
      <c r="AX185" s="10164"/>
      <c r="AY185" s="10164"/>
      <c r="AZ185" s="10164"/>
      <c r="BA185" s="10164"/>
      <c r="BB185" s="10164"/>
      <c r="BC185" s="10164"/>
      <c r="BD185" s="10164"/>
      <c r="BE185" s="10164"/>
      <c r="BF185" s="10164"/>
      <c r="BG185" s="10164"/>
      <c r="BH185" s="10164"/>
      <c r="BI185" s="10164"/>
      <c r="BJ185" s="10164"/>
      <c r="BL185" s="1387"/>
      <c r="BM185" s="1863"/>
      <c r="BN185" s="1863"/>
      <c r="BO185" s="1387"/>
      <c r="BP185" s="1387"/>
      <c r="BQ185" s="1387"/>
      <c r="BR185" s="1387"/>
      <c r="BS185" s="1863"/>
      <c r="BT185" s="1387"/>
      <c r="BU185" s="1387"/>
      <c r="BV185" s="771"/>
      <c r="BW185" s="1387"/>
      <c r="BX185" s="1387"/>
      <c r="BY185" s="1387"/>
      <c r="BZ185" s="1387"/>
      <c r="CA185" s="1387"/>
      <c r="CB185" s="1859"/>
      <c r="CC185" s="793"/>
      <c r="CD185" s="793"/>
      <c r="CE185" s="793"/>
      <c r="CF185" s="793"/>
      <c r="CG185" s="1868">
        <v>11</v>
      </c>
    </row>
    <row s="12874" customFormat="1" customHeight="1" ht="11.549999999999999">
      <c r="A186" s="1214"/>
      <c r="B186" s="1863"/>
      <c r="C186" s="1863"/>
      <c r="D186" s="578"/>
      <c r="J186" s="4250"/>
      <c r="K186" s="4250"/>
      <c r="L186" s="4250"/>
      <c r="M186" s="4250"/>
      <c r="N186" s="4250"/>
      <c r="O186" s="4250"/>
      <c r="P186" s="10164"/>
      <c r="Q186" s="10164"/>
      <c r="R186" s="10164"/>
      <c r="S186" s="10164"/>
      <c r="T186" s="10164"/>
      <c r="U186" s="10164"/>
      <c r="V186" s="10164"/>
      <c r="W186" s="10164"/>
      <c r="X186" s="10164"/>
      <c r="Y186" s="10164"/>
      <c r="Z186" s="10164"/>
      <c r="AA186" s="10164"/>
      <c r="AB186" s="10164"/>
      <c r="AC186" s="10164"/>
      <c r="AD186" s="10164"/>
      <c r="AE186" s="10164"/>
      <c r="AF186" s="10164"/>
      <c r="AG186" s="10164"/>
      <c r="AH186" s="10164"/>
      <c r="AI186" s="10164"/>
      <c r="AJ186" s="10164"/>
      <c r="AK186" s="10164"/>
      <c r="AL186" s="10164"/>
      <c r="AM186" s="10164"/>
      <c r="AN186" s="10164"/>
      <c r="AO186" s="10164"/>
      <c r="AP186" s="10164"/>
      <c r="AQ186" s="10164"/>
      <c r="AR186" s="10164"/>
      <c r="AS186" s="10164"/>
      <c r="AT186" s="10164"/>
      <c r="AU186" s="10164"/>
      <c r="AV186" s="10164"/>
      <c r="AW186" s="10164"/>
      <c r="AX186" s="10164"/>
      <c r="AY186" s="10164"/>
      <c r="AZ186" s="10164"/>
      <c r="BA186" s="10164"/>
      <c r="BB186" s="10164"/>
      <c r="BC186" s="10164"/>
      <c r="BD186" s="10164"/>
      <c r="BE186" s="10164"/>
      <c r="BF186" s="10164"/>
      <c r="BG186" s="10164"/>
      <c r="BH186" s="10164"/>
      <c r="BI186" s="10164"/>
      <c r="BJ186" s="10164"/>
      <c r="BL186" s="1387"/>
      <c r="BM186" s="1863"/>
      <c r="BN186" s="1863"/>
      <c r="BO186" s="1387"/>
      <c r="BP186" s="1387"/>
      <c r="BQ186" s="1387"/>
      <c r="BR186" s="1387"/>
      <c r="BS186" s="1863"/>
      <c r="BT186" s="1387"/>
      <c r="BU186" s="1387"/>
      <c r="BV186" s="771"/>
      <c r="BW186" s="1387"/>
      <c r="BX186" s="1387"/>
      <c r="BY186" s="1387"/>
      <c r="BZ186" s="1387"/>
      <c r="CA186" s="1387"/>
      <c r="CB186" s="1859"/>
      <c r="CC186" s="793"/>
      <c r="CD186" s="793"/>
      <c r="CE186" s="793"/>
      <c r="CF186" s="793"/>
      <c r="CG186" s="1868">
        <v>11</v>
      </c>
    </row>
    <row s="12874" customFormat="1" customHeight="1" ht="11.549999999999999">
      <c r="A187" s="1214"/>
      <c r="B187" s="1863"/>
      <c r="C187" s="1863"/>
      <c r="D187" s="578"/>
      <c r="J187" s="4250"/>
      <c r="K187" s="4250"/>
      <c r="L187" s="4250"/>
      <c r="M187" s="4250"/>
      <c r="N187" s="4250"/>
      <c r="O187" s="4250"/>
      <c r="P187" s="10164"/>
      <c r="Q187" s="10164"/>
      <c r="R187" s="10164"/>
      <c r="S187" s="10164"/>
      <c r="T187" s="10164"/>
      <c r="U187" s="10164"/>
      <c r="V187" s="10164"/>
      <c r="W187" s="10164"/>
      <c r="X187" s="10164"/>
      <c r="Y187" s="10164"/>
      <c r="Z187" s="10164"/>
      <c r="AA187" s="10164"/>
      <c r="AB187" s="10164"/>
      <c r="AC187" s="10164"/>
      <c r="AD187" s="10164"/>
      <c r="AE187" s="10164"/>
      <c r="AF187" s="10164"/>
      <c r="AG187" s="10164"/>
      <c r="AH187" s="10164"/>
      <c r="AI187" s="10164"/>
      <c r="AJ187" s="10164"/>
      <c r="AK187" s="10164"/>
      <c r="AL187" s="10164"/>
      <c r="AM187" s="10164"/>
      <c r="AN187" s="10164"/>
      <c r="AO187" s="10164"/>
      <c r="AP187" s="10164"/>
      <c r="AQ187" s="10164"/>
      <c r="AR187" s="10164"/>
      <c r="AS187" s="10164"/>
      <c r="AT187" s="10164"/>
      <c r="AU187" s="10164"/>
      <c r="AV187" s="10164"/>
      <c r="AW187" s="10164"/>
      <c r="AX187" s="10164"/>
      <c r="AY187" s="10164"/>
      <c r="AZ187" s="10164"/>
      <c r="BA187" s="10164"/>
      <c r="BB187" s="10164"/>
      <c r="BC187" s="10164"/>
      <c r="BD187" s="10164"/>
      <c r="BE187" s="10164"/>
      <c r="BF187" s="10164"/>
      <c r="BG187" s="10164"/>
      <c r="BH187" s="10164"/>
      <c r="BI187" s="10164"/>
      <c r="BJ187" s="10164"/>
      <c r="BL187" s="1387"/>
      <c r="BM187" s="1863"/>
      <c r="BN187" s="1863"/>
      <c r="BO187" s="1387"/>
      <c r="BP187" s="1387"/>
      <c r="BQ187" s="1387"/>
      <c r="BR187" s="1387"/>
      <c r="BS187" s="1863"/>
      <c r="BT187" s="1387"/>
      <c r="BU187" s="1387"/>
      <c r="BV187" s="771"/>
      <c r="BW187" s="1387"/>
      <c r="BX187" s="1387"/>
      <c r="BY187" s="1387"/>
      <c r="BZ187" s="1387"/>
      <c r="CA187" s="1387"/>
      <c r="CB187" s="1859"/>
      <c r="CC187" s="793"/>
      <c r="CD187" s="793"/>
      <c r="CE187" s="793"/>
      <c r="CF187" s="793"/>
      <c r="CG187" s="1868">
        <v>11</v>
      </c>
    </row>
    <row s="12874" customFormat="1" customHeight="1" ht="11.549999999999999">
      <c r="A188" s="1214"/>
      <c r="B188" s="1863"/>
      <c r="C188" s="1863"/>
      <c r="D188" s="578"/>
      <c r="J188" s="4250"/>
      <c r="K188" s="4250"/>
      <c r="L188" s="4250"/>
      <c r="M188" s="4250"/>
      <c r="N188" s="4250"/>
      <c r="O188" s="4250"/>
      <c r="P188" s="10164"/>
      <c r="Q188" s="10164"/>
      <c r="R188" s="10164"/>
      <c r="S188" s="10164"/>
      <c r="T188" s="10164"/>
      <c r="U188" s="10164"/>
      <c r="V188" s="10164"/>
      <c r="W188" s="10164"/>
      <c r="X188" s="10164"/>
      <c r="Y188" s="10164"/>
      <c r="Z188" s="10164"/>
      <c r="AA188" s="10164"/>
      <c r="AB188" s="10164"/>
      <c r="AC188" s="10164"/>
      <c r="AD188" s="10164"/>
      <c r="AE188" s="10164"/>
      <c r="AF188" s="10164"/>
      <c r="AG188" s="10164"/>
      <c r="AH188" s="10164"/>
      <c r="AI188" s="10164"/>
      <c r="AJ188" s="10164"/>
      <c r="AK188" s="10164"/>
      <c r="AL188" s="10164"/>
      <c r="AM188" s="10164"/>
      <c r="AN188" s="10164"/>
      <c r="AO188" s="10164"/>
      <c r="AP188" s="10164"/>
      <c r="AQ188" s="10164"/>
      <c r="AR188" s="10164"/>
      <c r="AS188" s="10164"/>
      <c r="AT188" s="10164"/>
      <c r="AU188" s="10164"/>
      <c r="AV188" s="10164"/>
      <c r="AW188" s="10164"/>
      <c r="AX188" s="10164"/>
      <c r="AY188" s="10164"/>
      <c r="AZ188" s="10164"/>
      <c r="BA188" s="10164"/>
      <c r="BB188" s="10164"/>
      <c r="BC188" s="10164"/>
      <c r="BD188" s="10164"/>
      <c r="BE188" s="10164"/>
      <c r="BF188" s="10164"/>
      <c r="BG188" s="10164"/>
      <c r="BH188" s="10164"/>
      <c r="BI188" s="10164"/>
      <c r="BJ188" s="10164"/>
      <c r="BL188" s="1387"/>
      <c r="BM188" s="1863"/>
      <c r="BN188" s="1863"/>
      <c r="BO188" s="1387"/>
      <c r="BP188" s="1387"/>
      <c r="BQ188" s="1387"/>
      <c r="BR188" s="1387"/>
      <c r="BS188" s="1863"/>
      <c r="BT188" s="1387"/>
      <c r="BU188" s="1387"/>
      <c r="BV188" s="771"/>
      <c r="BW188" s="1387"/>
      <c r="BX188" s="1387"/>
      <c r="BY188" s="1387"/>
      <c r="BZ188" s="1387"/>
      <c r="CA188" s="1387"/>
      <c r="CB188" s="1859"/>
      <c r="CC188" s="793"/>
      <c r="CD188" s="793"/>
      <c r="CE188" s="793"/>
      <c r="CF188" s="793"/>
      <c r="CG188" s="1868">
        <v>11</v>
      </c>
    </row>
    <row s="12874" customFormat="1" customHeight="1" ht="11.549999999999999">
      <c r="A189" s="1214"/>
      <c r="B189" s="1863"/>
      <c r="C189" s="1863"/>
      <c r="D189" s="578"/>
      <c r="J189" s="4250"/>
      <c r="K189" s="4250"/>
      <c r="L189" s="4250"/>
      <c r="M189" s="4250"/>
      <c r="N189" s="4250"/>
      <c r="O189" s="4250"/>
      <c r="P189" s="10164"/>
      <c r="Q189" s="10164"/>
      <c r="R189" s="10164"/>
      <c r="S189" s="10164"/>
      <c r="T189" s="10164"/>
      <c r="U189" s="10164"/>
      <c r="V189" s="10164"/>
      <c r="W189" s="10164"/>
      <c r="X189" s="10164"/>
      <c r="Y189" s="10164"/>
      <c r="Z189" s="10164"/>
      <c r="AA189" s="10164"/>
      <c r="AB189" s="10164"/>
      <c r="AC189" s="10164"/>
      <c r="AD189" s="10164"/>
      <c r="AE189" s="10164"/>
      <c r="AF189" s="10164"/>
      <c r="AG189" s="10164"/>
      <c r="AH189" s="10164"/>
      <c r="AI189" s="10164"/>
      <c r="AJ189" s="10164"/>
      <c r="AK189" s="10164"/>
      <c r="AL189" s="10164"/>
      <c r="AM189" s="10164"/>
      <c r="AN189" s="10164"/>
      <c r="AO189" s="10164"/>
      <c r="AP189" s="10164"/>
      <c r="AQ189" s="10164"/>
      <c r="AR189" s="10164"/>
      <c r="AS189" s="10164"/>
      <c r="AT189" s="10164"/>
      <c r="AU189" s="10164"/>
      <c r="AV189" s="10164"/>
      <c r="AW189" s="10164"/>
      <c r="AX189" s="10164"/>
      <c r="AY189" s="10164"/>
      <c r="AZ189" s="10164"/>
      <c r="BA189" s="10164"/>
      <c r="BB189" s="10164"/>
      <c r="BC189" s="10164"/>
      <c r="BD189" s="10164"/>
      <c r="BE189" s="10164"/>
      <c r="BF189" s="10164"/>
      <c r="BG189" s="10164"/>
      <c r="BH189" s="10164"/>
      <c r="BI189" s="10164"/>
      <c r="BJ189" s="10164"/>
      <c r="BL189" s="1387"/>
      <c r="BM189" s="1863"/>
      <c r="BN189" s="1863"/>
      <c r="BO189" s="1387"/>
      <c r="BP189" s="1387"/>
      <c r="BQ189" s="1387"/>
      <c r="BR189" s="1387"/>
      <c r="BS189" s="1863"/>
      <c r="BT189" s="1387"/>
      <c r="BU189" s="1387"/>
      <c r="BV189" s="771"/>
      <c r="BW189" s="1387"/>
      <c r="BX189" s="1387"/>
      <c r="BY189" s="1387"/>
      <c r="BZ189" s="1387"/>
      <c r="CA189" s="1387"/>
      <c r="CB189" s="1859"/>
      <c r="CC189" s="793"/>
      <c r="CD189" s="793"/>
      <c r="CE189" s="793"/>
      <c r="CF189" s="793"/>
      <c r="CG189" s="1868">
        <v>11</v>
      </c>
    </row>
    <row s="12874" customFormat="1" customHeight="1" ht="11.549999999999999">
      <c r="A190" s="1214"/>
      <c r="B190" s="1863"/>
      <c r="C190" s="1863"/>
      <c r="D190" s="578"/>
      <c r="J190" s="4250"/>
      <c r="K190" s="4250"/>
      <c r="L190" s="4250"/>
      <c r="M190" s="4250"/>
      <c r="N190" s="4250"/>
      <c r="O190" s="4250"/>
      <c r="P190" s="10164"/>
      <c r="Q190" s="10164"/>
      <c r="R190" s="10164"/>
      <c r="S190" s="10164"/>
      <c r="T190" s="10164"/>
      <c r="U190" s="10164"/>
      <c r="V190" s="10164"/>
      <c r="W190" s="10164"/>
      <c r="X190" s="10164"/>
      <c r="Y190" s="10164"/>
      <c r="Z190" s="10164"/>
      <c r="AA190" s="10164"/>
      <c r="AB190" s="10164"/>
      <c r="AC190" s="10164"/>
      <c r="AD190" s="10164"/>
      <c r="AE190" s="10164"/>
      <c r="AF190" s="10164"/>
      <c r="AG190" s="10164"/>
      <c r="AH190" s="10164"/>
      <c r="AI190" s="10164"/>
      <c r="AJ190" s="10164"/>
      <c r="AK190" s="10164"/>
      <c r="AL190" s="10164"/>
      <c r="AM190" s="10164"/>
      <c r="AN190" s="10164"/>
      <c r="AO190" s="10164"/>
      <c r="AP190" s="10164"/>
      <c r="AQ190" s="10164"/>
      <c r="AR190" s="10164"/>
      <c r="AS190" s="10164"/>
      <c r="AT190" s="10164"/>
      <c r="AU190" s="10164"/>
      <c r="AV190" s="10164"/>
      <c r="AW190" s="10164"/>
      <c r="AX190" s="10164"/>
      <c r="AY190" s="10164"/>
      <c r="AZ190" s="10164"/>
      <c r="BA190" s="10164"/>
      <c r="BB190" s="10164"/>
      <c r="BC190" s="10164"/>
      <c r="BD190" s="10164"/>
      <c r="BE190" s="10164"/>
      <c r="BF190" s="10164"/>
      <c r="BG190" s="10164"/>
      <c r="BH190" s="10164"/>
      <c r="BI190" s="10164"/>
      <c r="BJ190" s="10164"/>
      <c r="BL190" s="1387"/>
      <c r="BM190" s="1863"/>
      <c r="BN190" s="1863"/>
      <c r="BO190" s="1387"/>
      <c r="BP190" s="1387"/>
      <c r="BQ190" s="1387"/>
      <c r="BR190" s="1387"/>
      <c r="BS190" s="1863"/>
      <c r="BT190" s="1387"/>
      <c r="BU190" s="1387"/>
      <c r="BV190" s="771"/>
      <c r="BW190" s="1387"/>
      <c r="BX190" s="1387"/>
      <c r="BY190" s="1387"/>
      <c r="BZ190" s="1387"/>
      <c r="CA190" s="1387"/>
      <c r="CB190" s="1859"/>
      <c r="CC190" s="793"/>
      <c r="CD190" s="793"/>
      <c r="CE190" s="793"/>
      <c r="CF190" s="793"/>
      <c r="CG190" s="1868">
        <v>11</v>
      </c>
    </row>
    <row s="12874" customFormat="1" customHeight="1" ht="11.549999999999999">
      <c r="A191" s="1214"/>
      <c r="B191" s="1863"/>
      <c r="C191" s="1863"/>
      <c r="D191" s="578"/>
      <c r="J191" s="4250"/>
      <c r="K191" s="4250"/>
      <c r="L191" s="4250"/>
      <c r="M191" s="4250"/>
      <c r="N191" s="4250"/>
      <c r="O191" s="4250"/>
      <c r="P191" s="10164"/>
      <c r="Q191" s="10164"/>
      <c r="R191" s="10164"/>
      <c r="S191" s="10164"/>
      <c r="T191" s="10164"/>
      <c r="U191" s="10164"/>
      <c r="V191" s="10164"/>
      <c r="W191" s="10164"/>
      <c r="X191" s="10164"/>
      <c r="Y191" s="10164"/>
      <c r="Z191" s="10164"/>
      <c r="AA191" s="10164"/>
      <c r="AB191" s="10164"/>
      <c r="AC191" s="10164"/>
      <c r="AD191" s="10164"/>
      <c r="AE191" s="10164"/>
      <c r="AF191" s="10164"/>
      <c r="AG191" s="10164"/>
      <c r="AH191" s="10164"/>
      <c r="AI191" s="10164"/>
      <c r="AJ191" s="10164"/>
      <c r="AK191" s="10164"/>
      <c r="AL191" s="10164"/>
      <c r="AM191" s="10164"/>
      <c r="AN191" s="10164"/>
      <c r="AO191" s="10164"/>
      <c r="AP191" s="10164"/>
      <c r="AQ191" s="10164"/>
      <c r="AR191" s="10164"/>
      <c r="AS191" s="10164"/>
      <c r="AT191" s="10164"/>
      <c r="AU191" s="10164"/>
      <c r="AV191" s="10164"/>
      <c r="AW191" s="10164"/>
      <c r="AX191" s="10164"/>
      <c r="AY191" s="10164"/>
      <c r="AZ191" s="10164"/>
      <c r="BA191" s="10164"/>
      <c r="BB191" s="10164"/>
      <c r="BC191" s="10164"/>
      <c r="BD191" s="10164"/>
      <c r="BE191" s="10164"/>
      <c r="BF191" s="10164"/>
      <c r="BG191" s="10164"/>
      <c r="BH191" s="10164"/>
      <c r="BI191" s="10164"/>
      <c r="BJ191" s="10164"/>
      <c r="BL191" s="1387"/>
      <c r="BM191" s="1863"/>
      <c r="BN191" s="1863"/>
      <c r="BO191" s="1387"/>
      <c r="BP191" s="1387"/>
      <c r="BQ191" s="1387"/>
      <c r="BR191" s="1387"/>
      <c r="BS191" s="1863"/>
      <c r="BT191" s="1387"/>
      <c r="BU191" s="1387"/>
      <c r="BV191" s="771"/>
      <c r="BW191" s="1387"/>
      <c r="BX191" s="1387"/>
      <c r="BY191" s="1387"/>
      <c r="BZ191" s="1387"/>
      <c r="CA191" s="1387"/>
      <c r="CB191" s="1859"/>
      <c r="CC191" s="793"/>
      <c r="CD191" s="793"/>
      <c r="CE191" s="793"/>
      <c r="CF191" s="793"/>
      <c r="CG191" s="1868">
        <v>11</v>
      </c>
    </row>
    <row s="12874" customFormat="1" customHeight="1" ht="11.549999999999999">
      <c r="A192" s="1214"/>
      <c r="B192" s="1863"/>
      <c r="C192" s="1863"/>
      <c r="D192" s="578"/>
      <c r="J192" s="4250"/>
      <c r="K192" s="4250"/>
      <c r="L192" s="4250"/>
      <c r="M192" s="4250"/>
      <c r="N192" s="4250"/>
      <c r="O192" s="4250"/>
      <c r="P192" s="10164"/>
      <c r="Q192" s="10164"/>
      <c r="R192" s="10164"/>
      <c r="S192" s="10164"/>
      <c r="T192" s="10164"/>
      <c r="U192" s="10164"/>
      <c r="V192" s="10164"/>
      <c r="W192" s="10164"/>
      <c r="X192" s="10164"/>
      <c r="Y192" s="10164"/>
      <c r="Z192" s="10164"/>
      <c r="AA192" s="10164"/>
      <c r="AB192" s="10164"/>
      <c r="AC192" s="10164"/>
      <c r="AD192" s="10164"/>
      <c r="AE192" s="10164"/>
      <c r="AF192" s="10164"/>
      <c r="AG192" s="10164"/>
      <c r="AH192" s="10164"/>
      <c r="AI192" s="10164"/>
      <c r="AJ192" s="10164"/>
      <c r="AK192" s="10164"/>
      <c r="AL192" s="10164"/>
      <c r="AM192" s="10164"/>
      <c r="AN192" s="10164"/>
      <c r="AO192" s="10164"/>
      <c r="AP192" s="10164"/>
      <c r="AQ192" s="10164"/>
      <c r="AR192" s="10164"/>
      <c r="AS192" s="10164"/>
      <c r="AT192" s="10164"/>
      <c r="AU192" s="10164"/>
      <c r="AV192" s="10164"/>
      <c r="AW192" s="10164"/>
      <c r="AX192" s="10164"/>
      <c r="AY192" s="10164"/>
      <c r="AZ192" s="10164"/>
      <c r="BA192" s="10164"/>
      <c r="BB192" s="10164"/>
      <c r="BC192" s="10164"/>
      <c r="BD192" s="10164"/>
      <c r="BE192" s="10164"/>
      <c r="BF192" s="10164"/>
      <c r="BG192" s="10164"/>
      <c r="BH192" s="10164"/>
      <c r="BI192" s="10164"/>
      <c r="BJ192" s="10164"/>
      <c r="BL192" s="1387"/>
      <c r="BM192" s="1863"/>
      <c r="BN192" s="1863"/>
      <c r="BO192" s="1387"/>
      <c r="BP192" s="1387"/>
      <c r="BQ192" s="1387"/>
      <c r="BR192" s="1387"/>
      <c r="BS192" s="1863"/>
      <c r="BT192" s="1387"/>
      <c r="BU192" s="1387"/>
      <c r="BV192" s="771"/>
      <c r="BW192" s="1387"/>
      <c r="BX192" s="1387"/>
      <c r="BY192" s="1387"/>
      <c r="BZ192" s="1387"/>
      <c r="CA192" s="1387"/>
      <c r="CB192" s="1859"/>
      <c r="CC192" s="793"/>
      <c r="CD192" s="793"/>
      <c r="CE192" s="793"/>
      <c r="CF192" s="793"/>
      <c r="CG192" s="1868">
        <v>11</v>
      </c>
    </row>
    <row s="12874" customFormat="1" customHeight="1" ht="11.549999999999999">
      <c r="A193" s="1214"/>
      <c r="B193" s="1863"/>
      <c r="C193" s="1863"/>
      <c r="D193" s="578"/>
      <c r="J193" s="4250"/>
      <c r="K193" s="4250"/>
      <c r="L193" s="4250"/>
      <c r="M193" s="4250"/>
      <c r="N193" s="4250"/>
      <c r="O193" s="4250"/>
      <c r="P193" s="10164"/>
      <c r="Q193" s="10164"/>
      <c r="R193" s="10164"/>
      <c r="S193" s="10164"/>
      <c r="T193" s="10164"/>
      <c r="U193" s="10164"/>
      <c r="V193" s="10164"/>
      <c r="W193" s="10164"/>
      <c r="X193" s="10164"/>
      <c r="Y193" s="10164"/>
      <c r="Z193" s="10164"/>
      <c r="AA193" s="10164"/>
      <c r="AB193" s="10164"/>
      <c r="AC193" s="10164"/>
      <c r="AD193" s="10164"/>
      <c r="AE193" s="10164"/>
      <c r="AF193" s="10164"/>
      <c r="AG193" s="10164"/>
      <c r="AH193" s="10164"/>
      <c r="AI193" s="10164"/>
      <c r="AJ193" s="10164"/>
      <c r="AK193" s="10164"/>
      <c r="AL193" s="10164"/>
      <c r="AM193" s="10164"/>
      <c r="AN193" s="10164"/>
      <c r="AO193" s="10164"/>
      <c r="AP193" s="10164"/>
      <c r="AQ193" s="10164"/>
      <c r="AR193" s="10164"/>
      <c r="AS193" s="10164"/>
      <c r="AT193" s="10164"/>
      <c r="AU193" s="10164"/>
      <c r="AV193" s="10164"/>
      <c r="AW193" s="10164"/>
      <c r="AX193" s="10164"/>
      <c r="AY193" s="10164"/>
      <c r="AZ193" s="10164"/>
      <c r="BA193" s="10164"/>
      <c r="BB193" s="10164"/>
      <c r="BC193" s="10164"/>
      <c r="BD193" s="10164"/>
      <c r="BE193" s="10164"/>
      <c r="BF193" s="10164"/>
      <c r="BG193" s="10164"/>
      <c r="BH193" s="10164"/>
      <c r="BI193" s="10164"/>
      <c r="BJ193" s="10164"/>
      <c r="BL193" s="1387"/>
      <c r="BM193" s="1863"/>
      <c r="BN193" s="1863"/>
      <c r="BO193" s="1387"/>
      <c r="BP193" s="1387"/>
      <c r="BQ193" s="1387"/>
      <c r="BR193" s="1387"/>
      <c r="BS193" s="1863"/>
      <c r="BT193" s="1387"/>
      <c r="BU193" s="1387"/>
      <c r="BV193" s="771"/>
      <c r="BW193" s="1387"/>
      <c r="BX193" s="1387"/>
      <c r="BY193" s="1387"/>
      <c r="BZ193" s="1387"/>
      <c r="CA193" s="1387"/>
      <c r="CB193" s="1859"/>
      <c r="CC193" s="793"/>
      <c r="CD193" s="793"/>
      <c r="CE193" s="793"/>
      <c r="CF193" s="793"/>
      <c r="CG193" s="1868">
        <v>11</v>
      </c>
    </row>
    <row s="12874" customFormat="1" customHeight="1" ht="11.549999999999999">
      <c r="A194" s="1214"/>
      <c r="B194" s="1863"/>
      <c r="C194" s="1863"/>
      <c r="D194" s="578"/>
      <c r="J194" s="4250"/>
      <c r="K194" s="4250"/>
      <c r="L194" s="4250"/>
      <c r="M194" s="4250"/>
      <c r="N194" s="4250"/>
      <c r="O194" s="4250"/>
      <c r="P194" s="10164"/>
      <c r="Q194" s="10164"/>
      <c r="R194" s="10164"/>
      <c r="S194" s="10164"/>
      <c r="T194" s="10164"/>
      <c r="U194" s="10164"/>
      <c r="V194" s="10164"/>
      <c r="W194" s="10164"/>
      <c r="X194" s="10164"/>
      <c r="Y194" s="10164"/>
      <c r="Z194" s="10164"/>
      <c r="AA194" s="10164"/>
      <c r="AB194" s="10164"/>
      <c r="AC194" s="10164"/>
      <c r="AD194" s="10164"/>
      <c r="AE194" s="10164"/>
      <c r="AF194" s="10164"/>
      <c r="AG194" s="10164"/>
      <c r="AH194" s="10164"/>
      <c r="AI194" s="10164"/>
      <c r="AJ194" s="10164"/>
      <c r="AK194" s="10164"/>
      <c r="AL194" s="10164"/>
      <c r="AM194" s="10164"/>
      <c r="AN194" s="10164"/>
      <c r="AO194" s="10164"/>
      <c r="AP194" s="10164"/>
      <c r="AQ194" s="10164"/>
      <c r="AR194" s="10164"/>
      <c r="AS194" s="10164"/>
      <c r="AT194" s="10164"/>
      <c r="AU194" s="10164"/>
      <c r="AV194" s="10164"/>
      <c r="AW194" s="10164"/>
      <c r="AX194" s="10164"/>
      <c r="AY194" s="10164"/>
      <c r="AZ194" s="10164"/>
      <c r="BA194" s="10164"/>
      <c r="BB194" s="10164"/>
      <c r="BC194" s="10164"/>
      <c r="BD194" s="10164"/>
      <c r="BE194" s="10164"/>
      <c r="BF194" s="10164"/>
      <c r="BG194" s="10164"/>
      <c r="BH194" s="10164"/>
      <c r="BI194" s="10164"/>
      <c r="BJ194" s="10164"/>
      <c r="BL194" s="1387"/>
      <c r="BM194" s="1863"/>
      <c r="BN194" s="1863"/>
      <c r="BO194" s="1387"/>
      <c r="BP194" s="1387"/>
      <c r="BQ194" s="1387"/>
      <c r="BR194" s="1387"/>
      <c r="BS194" s="1863"/>
      <c r="BT194" s="1387"/>
      <c r="BU194" s="1387"/>
      <c r="BV194" s="771"/>
      <c r="BW194" s="1387"/>
      <c r="BX194" s="1387"/>
      <c r="BY194" s="1387"/>
      <c r="BZ194" s="1387"/>
      <c r="CA194" s="1387"/>
      <c r="CB194" s="1859"/>
      <c r="CC194" s="793"/>
      <c r="CD194" s="793"/>
      <c r="CE194" s="793"/>
      <c r="CF194" s="793"/>
      <c r="CG194" s="1868">
        <v>11</v>
      </c>
    </row>
    <row s="12874" customFormat="1" customHeight="1" ht="11.549999999999999">
      <c r="A195" s="1214"/>
      <c r="B195" s="1863"/>
      <c r="C195" s="1863"/>
      <c r="D195" s="578"/>
      <c r="J195" s="4250"/>
      <c r="K195" s="4250"/>
      <c r="L195" s="4250"/>
      <c r="M195" s="4250"/>
      <c r="N195" s="4250"/>
      <c r="O195" s="4250"/>
      <c r="P195" s="10164"/>
      <c r="Q195" s="10164"/>
      <c r="R195" s="10164"/>
      <c r="S195" s="10164"/>
      <c r="T195" s="10164"/>
      <c r="U195" s="10164"/>
      <c r="V195" s="10164"/>
      <c r="W195" s="10164"/>
      <c r="X195" s="10164"/>
      <c r="Y195" s="10164"/>
      <c r="Z195" s="10164"/>
      <c r="AA195" s="10164"/>
      <c r="AB195" s="10164"/>
      <c r="AC195" s="10164"/>
      <c r="AD195" s="10164"/>
      <c r="AE195" s="10164"/>
      <c r="AF195" s="10164"/>
      <c r="AG195" s="10164"/>
      <c r="AH195" s="10164"/>
      <c r="AI195" s="10164"/>
      <c r="AJ195" s="10164"/>
      <c r="AK195" s="10164"/>
      <c r="AL195" s="10164"/>
      <c r="AM195" s="10164"/>
      <c r="AN195" s="10164"/>
      <c r="AO195" s="10164"/>
      <c r="AP195" s="10164"/>
      <c r="AQ195" s="10164"/>
      <c r="AR195" s="10164"/>
      <c r="AS195" s="10164"/>
      <c r="AT195" s="10164"/>
      <c r="AU195" s="10164"/>
      <c r="AV195" s="10164"/>
      <c r="AW195" s="10164"/>
      <c r="AX195" s="10164"/>
      <c r="AY195" s="10164"/>
      <c r="AZ195" s="10164"/>
      <c r="BA195" s="10164"/>
      <c r="BB195" s="10164"/>
      <c r="BC195" s="10164"/>
      <c r="BD195" s="10164"/>
      <c r="BE195" s="10164"/>
      <c r="BF195" s="10164"/>
      <c r="BG195" s="10164"/>
      <c r="BH195" s="10164"/>
      <c r="BI195" s="10164"/>
      <c r="BJ195" s="10164"/>
      <c r="BL195" s="1387"/>
      <c r="BM195" s="1863"/>
      <c r="BN195" s="1863"/>
      <c r="BO195" s="1387"/>
      <c r="BP195" s="1387"/>
      <c r="BQ195" s="1387"/>
      <c r="BR195" s="1387"/>
      <c r="BS195" s="1863"/>
      <c r="BT195" s="1387"/>
      <c r="BU195" s="1387"/>
      <c r="BV195" s="771"/>
      <c r="BW195" s="1387"/>
      <c r="BX195" s="1387"/>
      <c r="BY195" s="1387"/>
      <c r="BZ195" s="1387"/>
      <c r="CA195" s="1387"/>
      <c r="CB195" s="1859"/>
      <c r="CC195" s="793"/>
      <c r="CD195" s="793"/>
      <c r="CE195" s="793"/>
      <c r="CF195" s="793"/>
      <c r="CG195" s="1868">
        <v>11</v>
      </c>
    </row>
    <row customHeight="1" ht="11.549999999999999">
      <c r="J196" s="4065"/>
      <c r="K196" s="4065"/>
      <c r="L196" s="4065"/>
      <c r="M196" s="4065"/>
      <c r="N196" s="4065"/>
      <c r="O196" s="4065"/>
      <c r="P196" s="9665"/>
      <c r="Q196" s="9665"/>
      <c r="R196" s="9665"/>
      <c r="S196" s="9665"/>
      <c r="T196" s="9665"/>
      <c r="U196" s="9665"/>
      <c r="V196" s="9665"/>
      <c r="W196" s="9665"/>
      <c r="X196" s="9665"/>
      <c r="Y196" s="9665"/>
      <c r="Z196" s="9665"/>
      <c r="AA196" s="9665"/>
      <c r="AB196" s="9665"/>
      <c r="AC196" s="9665"/>
      <c r="AD196" s="9665"/>
      <c r="AE196" s="9665"/>
      <c r="AF196" s="9665"/>
      <c r="AG196" s="9665"/>
      <c r="AH196" s="9665"/>
      <c r="AI196" s="9665"/>
      <c r="AJ196" s="9665"/>
      <c r="AK196" s="9665"/>
      <c r="AL196" s="9665"/>
      <c r="AM196" s="9665"/>
      <c r="AN196" s="9665"/>
      <c r="AO196" s="9665"/>
      <c r="AP196" s="9665"/>
      <c r="AQ196" s="9665"/>
      <c r="AR196" s="9665"/>
      <c r="AS196" s="9665"/>
      <c r="AT196" s="9665"/>
      <c r="AU196" s="9665"/>
      <c r="AV196" s="9665"/>
      <c r="AW196" s="9665"/>
      <c r="AX196" s="9665"/>
      <c r="AY196" s="9665"/>
      <c r="AZ196" s="9665"/>
      <c r="BA196" s="9665"/>
      <c r="BB196" s="9665"/>
      <c r="BC196" s="9665"/>
      <c r="BD196" s="9665"/>
      <c r="BE196" s="9665"/>
      <c r="BF196" s="9665"/>
      <c r="BG196" s="9665"/>
      <c r="BH196" s="9665"/>
      <c r="BI196" s="9665"/>
      <c r="BJ196" s="9665"/>
      <c r="CG196" s="1858">
        <v>11</v>
      </c>
    </row>
    <row customHeight="1" ht="11.549999999999999">
      <c r="J197" s="4065"/>
      <c r="K197" s="4065"/>
      <c r="L197" s="4065"/>
      <c r="M197" s="4065"/>
      <c r="N197" s="4065"/>
      <c r="O197" s="4065"/>
      <c r="P197" s="9665"/>
      <c r="Q197" s="9665"/>
      <c r="R197" s="9665"/>
      <c r="S197" s="9665"/>
      <c r="T197" s="9665"/>
      <c r="U197" s="9665"/>
      <c r="V197" s="9665"/>
      <c r="W197" s="9665"/>
      <c r="X197" s="9665"/>
      <c r="Y197" s="9665"/>
      <c r="Z197" s="9665"/>
      <c r="AA197" s="9665"/>
      <c r="AB197" s="9665"/>
      <c r="AC197" s="9665"/>
      <c r="AD197" s="9665"/>
      <c r="AE197" s="9665"/>
      <c r="AF197" s="9665"/>
      <c r="AG197" s="9665"/>
      <c r="AH197" s="9665"/>
      <c r="AI197" s="9665"/>
      <c r="AJ197" s="9665"/>
      <c r="AK197" s="9665"/>
      <c r="AL197" s="9665"/>
      <c r="AM197" s="9665"/>
      <c r="AN197" s="9665"/>
      <c r="AO197" s="9665"/>
      <c r="AP197" s="9665"/>
      <c r="AQ197" s="9665"/>
      <c r="AR197" s="9665"/>
      <c r="AS197" s="9665"/>
      <c r="AT197" s="9665"/>
      <c r="AU197" s="9665"/>
      <c r="AV197" s="9665"/>
      <c r="AW197" s="9665"/>
      <c r="AX197" s="9665"/>
      <c r="AY197" s="9665"/>
      <c r="AZ197" s="9665"/>
      <c r="BA197" s="9665"/>
      <c r="BB197" s="9665"/>
      <c r="BC197" s="9665"/>
      <c r="BD197" s="9665"/>
      <c r="BE197" s="9665"/>
      <c r="BF197" s="9665"/>
      <c r="BG197" s="9665"/>
      <c r="BH197" s="9665"/>
      <c r="BI197" s="9665"/>
      <c r="BJ197" s="9665"/>
      <c r="CG197" s="1858">
        <v>11</v>
      </c>
    </row>
    <row customHeight="1" ht="11.549999999999999">
      <c r="J198" s="4065"/>
      <c r="K198" s="4065"/>
      <c r="L198" s="4065"/>
      <c r="M198" s="4065"/>
      <c r="N198" s="4065"/>
      <c r="O198" s="4065"/>
      <c r="P198" s="9665"/>
      <c r="Q198" s="9665"/>
      <c r="R198" s="9665"/>
      <c r="S198" s="9665"/>
      <c r="T198" s="9665"/>
      <c r="U198" s="9665"/>
      <c r="V198" s="9665"/>
      <c r="W198" s="9665"/>
      <c r="X198" s="9665"/>
      <c r="Y198" s="9665"/>
      <c r="Z198" s="9665"/>
      <c r="AA198" s="9665"/>
      <c r="AB198" s="9665"/>
      <c r="AC198" s="9665"/>
      <c r="AD198" s="9665"/>
      <c r="AE198" s="9665"/>
      <c r="AF198" s="9665"/>
      <c r="AG198" s="9665"/>
      <c r="AH198" s="9665"/>
      <c r="AI198" s="9665"/>
      <c r="AJ198" s="9665"/>
      <c r="AK198" s="9665"/>
      <c r="AL198" s="9665"/>
      <c r="AM198" s="9665"/>
      <c r="AN198" s="9665"/>
      <c r="AO198" s="9665"/>
      <c r="AP198" s="9665"/>
      <c r="AQ198" s="9665"/>
      <c r="AR198" s="9665"/>
      <c r="AS198" s="9665"/>
      <c r="AT198" s="9665"/>
      <c r="AU198" s="9665"/>
      <c r="AV198" s="9665"/>
      <c r="AW198" s="9665"/>
      <c r="AX198" s="9665"/>
      <c r="AY198" s="9665"/>
      <c r="AZ198" s="9665"/>
      <c r="BA198" s="9665"/>
      <c r="BB198" s="9665"/>
      <c r="BC198" s="9665"/>
      <c r="BD198" s="9665"/>
      <c r="BE198" s="9665"/>
      <c r="BF198" s="9665"/>
      <c r="BG198" s="9665"/>
      <c r="BH198" s="9665"/>
      <c r="BI198" s="9665"/>
      <c r="BJ198" s="9665"/>
      <c r="CG198" s="1858">
        <v>11</v>
      </c>
    </row>
    <row customHeight="1" ht="11.549999999999999">
      <c r="A199" s="1217"/>
      <c r="B199" s="1858"/>
      <c r="D199" s="1858"/>
      <c r="J199" s="4065"/>
      <c r="K199" s="4065"/>
      <c r="L199" s="4065"/>
      <c r="M199" s="4065"/>
      <c r="N199" s="4065"/>
      <c r="O199" s="4065"/>
      <c r="P199" s="9665"/>
      <c r="Q199" s="9665"/>
      <c r="R199" s="9665"/>
      <c r="S199" s="9665"/>
      <c r="T199" s="9665"/>
      <c r="U199" s="9665"/>
      <c r="V199" s="9665"/>
      <c r="W199" s="9665"/>
      <c r="X199" s="9665"/>
      <c r="Y199" s="9665"/>
      <c r="Z199" s="9665"/>
      <c r="AA199" s="9665"/>
      <c r="AB199" s="9665"/>
      <c r="AC199" s="9665"/>
      <c r="AD199" s="9665"/>
      <c r="AE199" s="9665"/>
      <c r="AF199" s="9665"/>
      <c r="AG199" s="9665"/>
      <c r="AH199" s="9665"/>
      <c r="AI199" s="9665"/>
      <c r="AJ199" s="9665"/>
      <c r="AK199" s="9665"/>
      <c r="AL199" s="9665"/>
      <c r="AM199" s="9665"/>
      <c r="AN199" s="9665"/>
      <c r="AO199" s="9665"/>
      <c r="AP199" s="9665"/>
      <c r="AQ199" s="9665"/>
      <c r="AR199" s="9665"/>
      <c r="AS199" s="9665"/>
      <c r="AT199" s="9665"/>
      <c r="AU199" s="9665"/>
      <c r="AV199" s="9665"/>
      <c r="AW199" s="9665"/>
      <c r="AX199" s="9665"/>
      <c r="AY199" s="9665"/>
      <c r="AZ199" s="9665"/>
      <c r="BA199" s="9665"/>
      <c r="BB199" s="9665"/>
      <c r="BC199" s="9665"/>
      <c r="BD199" s="9665"/>
      <c r="BE199" s="9665"/>
      <c r="BF199" s="9665"/>
      <c r="BG199" s="9665"/>
      <c r="BH199" s="9665"/>
      <c r="BI199" s="9665"/>
      <c r="BJ199" s="9665"/>
      <c r="BL199" s="1858"/>
      <c r="BO199" s="1858"/>
      <c r="BP199" s="1858"/>
      <c r="BQ199" s="1858"/>
      <c r="BR199" s="1858"/>
      <c r="BT199" s="1858"/>
      <c r="BU199" s="1858"/>
      <c r="BV199" s="1858"/>
      <c r="BW199" s="1858"/>
      <c r="BX199" s="1858"/>
      <c r="BY199" s="1858"/>
      <c r="BZ199" s="1858"/>
      <c r="CA199" s="1858"/>
      <c r="CB199" s="1858"/>
      <c r="CC199" s="1858"/>
      <c r="CD199" s="1858"/>
      <c r="CE199" s="1858"/>
      <c r="CF199" s="1858"/>
      <c r="CG199" s="1858">
        <v>11</v>
      </c>
    </row>
    <row customHeight="1" ht="11.549999999999999">
      <c r="A200" s="1217"/>
      <c r="B200" s="1858"/>
      <c r="D200" s="1858"/>
      <c r="J200" s="4065"/>
      <c r="K200" s="4065"/>
      <c r="L200" s="4065"/>
      <c r="M200" s="4065"/>
      <c r="N200" s="4065"/>
      <c r="O200" s="4065"/>
      <c r="P200" s="9665"/>
      <c r="Q200" s="9665"/>
      <c r="R200" s="9665"/>
      <c r="S200" s="9665"/>
      <c r="T200" s="9665"/>
      <c r="U200" s="9665"/>
      <c r="V200" s="9665"/>
      <c r="W200" s="9665"/>
      <c r="X200" s="9665"/>
      <c r="Y200" s="9665"/>
      <c r="Z200" s="9665"/>
      <c r="AA200" s="9665"/>
      <c r="AB200" s="9665"/>
      <c r="AC200" s="9665"/>
      <c r="AD200" s="9665"/>
      <c r="AE200" s="9665"/>
      <c r="AF200" s="9665"/>
      <c r="AG200" s="9665"/>
      <c r="AH200" s="9665"/>
      <c r="AI200" s="9665"/>
      <c r="AJ200" s="9665"/>
      <c r="AK200" s="9665"/>
      <c r="AL200" s="9665"/>
      <c r="AM200" s="9665"/>
      <c r="AN200" s="9665"/>
      <c r="AO200" s="9665"/>
      <c r="AP200" s="9665"/>
      <c r="AQ200" s="9665"/>
      <c r="AR200" s="9665"/>
      <c r="AS200" s="9665"/>
      <c r="AT200" s="9665"/>
      <c r="AU200" s="9665"/>
      <c r="AV200" s="9665"/>
      <c r="AW200" s="9665"/>
      <c r="AX200" s="9665"/>
      <c r="AY200" s="9665"/>
      <c r="AZ200" s="9665"/>
      <c r="BA200" s="9665"/>
      <c r="BB200" s="9665"/>
      <c r="BC200" s="9665"/>
      <c r="BD200" s="9665"/>
      <c r="BE200" s="9665"/>
      <c r="BF200" s="9665"/>
      <c r="BG200" s="9665"/>
      <c r="BH200" s="9665"/>
      <c r="BI200" s="9665"/>
      <c r="BJ200" s="9665"/>
      <c r="BL200" s="1858"/>
      <c r="BO200" s="1858"/>
      <c r="BP200" s="1858"/>
      <c r="BQ200" s="1858"/>
      <c r="BR200" s="1858"/>
      <c r="BT200" s="1858"/>
      <c r="BU200" s="1858"/>
      <c r="BV200" s="1858"/>
      <c r="BW200" s="1858"/>
      <c r="BX200" s="1858"/>
      <c r="BY200" s="1858"/>
      <c r="BZ200" s="1858"/>
      <c r="CA200" s="1858"/>
      <c r="CB200" s="1858"/>
      <c r="CC200" s="1858"/>
      <c r="CD200" s="1858"/>
      <c r="CE200" s="1858"/>
      <c r="CF200" s="1858"/>
      <c r="CG200" s="1858">
        <v>11</v>
      </c>
    </row>
    <row customHeight="1" ht="11.549999999999999">
      <c r="A201" s="1217"/>
      <c r="B201" s="1858"/>
      <c r="D201" s="1858"/>
      <c r="J201" s="4065"/>
      <c r="K201" s="4065"/>
      <c r="L201" s="4065"/>
      <c r="M201" s="4065"/>
      <c r="N201" s="4065"/>
      <c r="O201" s="4065"/>
      <c r="P201" s="9665"/>
      <c r="Q201" s="9665"/>
      <c r="R201" s="9665"/>
      <c r="S201" s="9665"/>
      <c r="T201" s="9665"/>
      <c r="U201" s="9665"/>
      <c r="V201" s="9665"/>
      <c r="W201" s="9665"/>
      <c r="X201" s="9665"/>
      <c r="Y201" s="9665"/>
      <c r="Z201" s="9665"/>
      <c r="AA201" s="9665"/>
      <c r="AB201" s="9665"/>
      <c r="AC201" s="9665"/>
      <c r="AD201" s="9665"/>
      <c r="AE201" s="9665"/>
      <c r="AF201" s="9665"/>
      <c r="AG201" s="9665"/>
      <c r="AH201" s="9665"/>
      <c r="AI201" s="9665"/>
      <c r="AJ201" s="9665"/>
      <c r="AK201" s="9665"/>
      <c r="AL201" s="9665"/>
      <c r="AM201" s="9665"/>
      <c r="AN201" s="9665"/>
      <c r="AO201" s="9665"/>
      <c r="AP201" s="9665"/>
      <c r="AQ201" s="9665"/>
      <c r="AR201" s="9665"/>
      <c r="AS201" s="9665"/>
      <c r="AT201" s="9665"/>
      <c r="AU201" s="9665"/>
      <c r="AV201" s="9665"/>
      <c r="AW201" s="9665"/>
      <c r="AX201" s="9665"/>
      <c r="AY201" s="9665"/>
      <c r="AZ201" s="9665"/>
      <c r="BA201" s="9665"/>
      <c r="BB201" s="9665"/>
      <c r="BC201" s="9665"/>
      <c r="BD201" s="9665"/>
      <c r="BE201" s="9665"/>
      <c r="BF201" s="9665"/>
      <c r="BG201" s="9665"/>
      <c r="BH201" s="9665"/>
      <c r="BI201" s="9665"/>
      <c r="BJ201" s="9665"/>
      <c r="BL201" s="1858"/>
      <c r="BO201" s="1858"/>
      <c r="BP201" s="1858"/>
      <c r="BQ201" s="1858"/>
      <c r="BR201" s="1858"/>
      <c r="BT201" s="1858"/>
      <c r="BU201" s="1858"/>
      <c r="BV201" s="1858"/>
      <c r="BW201" s="1858"/>
      <c r="BX201" s="1858"/>
      <c r="BY201" s="1858"/>
      <c r="BZ201" s="1858"/>
      <c r="CA201" s="1858"/>
      <c r="CB201" s="1858"/>
      <c r="CC201" s="1858"/>
      <c r="CD201" s="1858"/>
      <c r="CE201" s="1858"/>
      <c r="CF201" s="1858"/>
      <c r="CG201" s="1858">
        <v>11</v>
      </c>
    </row>
    <row customHeight="1" ht="11.549999999999999">
      <c r="A202" s="1217"/>
      <c r="B202" s="1858"/>
      <c r="D202" s="1858"/>
      <c r="J202" s="4065"/>
      <c r="K202" s="4065"/>
      <c r="L202" s="4065"/>
      <c r="M202" s="4065"/>
      <c r="N202" s="4065"/>
      <c r="O202" s="4065"/>
      <c r="P202" s="9665"/>
      <c r="Q202" s="9665"/>
      <c r="R202" s="9665"/>
      <c r="S202" s="9665"/>
      <c r="T202" s="9665"/>
      <c r="U202" s="9665"/>
      <c r="V202" s="9665"/>
      <c r="W202" s="9665"/>
      <c r="X202" s="9665"/>
      <c r="Y202" s="9665"/>
      <c r="Z202" s="9665"/>
      <c r="AA202" s="9665"/>
      <c r="AB202" s="9665"/>
      <c r="AC202" s="9665"/>
      <c r="AD202" s="9665"/>
      <c r="AE202" s="9665"/>
      <c r="AF202" s="9665"/>
      <c r="AG202" s="9665"/>
      <c r="AH202" s="9665"/>
      <c r="AI202" s="9665"/>
      <c r="AJ202" s="9665"/>
      <c r="AK202" s="9665"/>
      <c r="AL202" s="9665"/>
      <c r="AM202" s="9665"/>
      <c r="AN202" s="9665"/>
      <c r="AO202" s="9665"/>
      <c r="AP202" s="9665"/>
      <c r="AQ202" s="9665"/>
      <c r="AR202" s="9665"/>
      <c r="AS202" s="9665"/>
      <c r="AT202" s="9665"/>
      <c r="AU202" s="9665"/>
      <c r="AV202" s="9665"/>
      <c r="AW202" s="9665"/>
      <c r="AX202" s="9665"/>
      <c r="AY202" s="9665"/>
      <c r="AZ202" s="9665"/>
      <c r="BA202" s="9665"/>
      <c r="BB202" s="9665"/>
      <c r="BC202" s="9665"/>
      <c r="BD202" s="9665"/>
      <c r="BE202" s="9665"/>
      <c r="BF202" s="9665"/>
      <c r="BG202" s="9665"/>
      <c r="BH202" s="9665"/>
      <c r="BI202" s="9665"/>
      <c r="BJ202" s="9665"/>
      <c r="BL202" s="1858"/>
      <c r="BO202" s="1858"/>
      <c r="BP202" s="1858"/>
      <c r="BQ202" s="1858"/>
      <c r="BR202" s="1858"/>
      <c r="BT202" s="1858"/>
      <c r="BU202" s="1858"/>
      <c r="BV202" s="1858"/>
      <c r="BW202" s="1858"/>
      <c r="BX202" s="1858"/>
      <c r="BY202" s="1858"/>
      <c r="BZ202" s="1858"/>
      <c r="CA202" s="1858"/>
      <c r="CB202" s="1858"/>
      <c r="CC202" s="1858"/>
      <c r="CD202" s="1858"/>
      <c r="CE202" s="1858"/>
      <c r="CF202" s="1858"/>
      <c r="CG202" s="1858">
        <v>11</v>
      </c>
    </row>
    <row customHeight="1" ht="11.549999999999999">
      <c r="A203" s="1217"/>
      <c r="B203" s="1858"/>
      <c r="D203" s="1858"/>
      <c r="J203" s="4065"/>
      <c r="K203" s="4065"/>
      <c r="L203" s="4065"/>
      <c r="M203" s="4065"/>
      <c r="N203" s="4065"/>
      <c r="O203" s="4065"/>
      <c r="P203" s="9665"/>
      <c r="Q203" s="9665"/>
      <c r="R203" s="9665"/>
      <c r="S203" s="9665"/>
      <c r="T203" s="9665"/>
      <c r="U203" s="9665"/>
      <c r="V203" s="9665"/>
      <c r="W203" s="9665"/>
      <c r="X203" s="9665"/>
      <c r="Y203" s="9665"/>
      <c r="Z203" s="9665"/>
      <c r="AA203" s="9665"/>
      <c r="AB203" s="9665"/>
      <c r="AC203" s="9665"/>
      <c r="AD203" s="9665"/>
      <c r="AE203" s="9665"/>
      <c r="AF203" s="9665"/>
      <c r="AG203" s="9665"/>
      <c r="AH203" s="9665"/>
      <c r="AI203" s="9665"/>
      <c r="AJ203" s="9665"/>
      <c r="AK203" s="9665"/>
      <c r="AL203" s="9665"/>
      <c r="AM203" s="9665"/>
      <c r="AN203" s="9665"/>
      <c r="AO203" s="9665"/>
      <c r="AP203" s="9665"/>
      <c r="AQ203" s="9665"/>
      <c r="AR203" s="9665"/>
      <c r="AS203" s="9665"/>
      <c r="AT203" s="9665"/>
      <c r="AU203" s="9665"/>
      <c r="AV203" s="9665"/>
      <c r="AW203" s="9665"/>
      <c r="AX203" s="9665"/>
      <c r="AY203" s="9665"/>
      <c r="AZ203" s="9665"/>
      <c r="BA203" s="9665"/>
      <c r="BB203" s="9665"/>
      <c r="BC203" s="9665"/>
      <c r="BD203" s="9665"/>
      <c r="BE203" s="9665"/>
      <c r="BF203" s="9665"/>
      <c r="BG203" s="9665"/>
      <c r="BH203" s="9665"/>
      <c r="BI203" s="9665"/>
      <c r="BJ203" s="9665"/>
      <c r="BL203" s="1858"/>
      <c r="BO203" s="1858"/>
      <c r="BP203" s="1858"/>
      <c r="BQ203" s="1858"/>
      <c r="BR203" s="1858"/>
      <c r="BT203" s="1858"/>
      <c r="BU203" s="1858"/>
      <c r="BV203" s="1858"/>
      <c r="BW203" s="1858"/>
      <c r="BX203" s="1858"/>
      <c r="BY203" s="1858"/>
      <c r="BZ203" s="1858"/>
      <c r="CA203" s="1858"/>
      <c r="CB203" s="1858"/>
      <c r="CC203" s="1858"/>
      <c r="CD203" s="1858"/>
      <c r="CE203" s="1858"/>
      <c r="CF203" s="1858"/>
      <c r="CG203" s="1858">
        <v>11</v>
      </c>
    </row>
    <row customHeight="1" ht="11.549999999999999">
      <c r="A204" s="1217"/>
      <c r="B204" s="1858"/>
      <c r="D204" s="1858"/>
      <c r="J204" s="4065"/>
      <c r="K204" s="4065"/>
      <c r="L204" s="4065"/>
      <c r="M204" s="4065"/>
      <c r="N204" s="4065"/>
      <c r="O204" s="4065"/>
      <c r="P204" s="9665"/>
      <c r="Q204" s="9665"/>
      <c r="R204" s="9665"/>
      <c r="S204" s="9665"/>
      <c r="T204" s="9665"/>
      <c r="U204" s="9665"/>
      <c r="V204" s="9665"/>
      <c r="W204" s="9665"/>
      <c r="X204" s="9665"/>
      <c r="Y204" s="9665"/>
      <c r="Z204" s="9665"/>
      <c r="AA204" s="9665"/>
      <c r="AB204" s="9665"/>
      <c r="AC204" s="9665"/>
      <c r="AD204" s="9665"/>
      <c r="AE204" s="9665"/>
      <c r="AF204" s="9665"/>
      <c r="AG204" s="9665"/>
      <c r="AH204" s="9665"/>
      <c r="AI204" s="9665"/>
      <c r="AJ204" s="9665"/>
      <c r="AK204" s="9665"/>
      <c r="AL204" s="9665"/>
      <c r="AM204" s="9665"/>
      <c r="AN204" s="9665"/>
      <c r="AO204" s="9665"/>
      <c r="AP204" s="9665"/>
      <c r="AQ204" s="9665"/>
      <c r="AR204" s="9665"/>
      <c r="AS204" s="9665"/>
      <c r="AT204" s="9665"/>
      <c r="AU204" s="9665"/>
      <c r="AV204" s="9665"/>
      <c r="AW204" s="9665"/>
      <c r="AX204" s="9665"/>
      <c r="AY204" s="9665"/>
      <c r="AZ204" s="9665"/>
      <c r="BA204" s="9665"/>
      <c r="BB204" s="9665"/>
      <c r="BC204" s="9665"/>
      <c r="BD204" s="9665"/>
      <c r="BE204" s="9665"/>
      <c r="BF204" s="9665"/>
      <c r="BG204" s="9665"/>
      <c r="BH204" s="9665"/>
      <c r="BI204" s="9665"/>
      <c r="BJ204" s="9665"/>
      <c r="BL204" s="1858"/>
      <c r="BO204" s="1858"/>
      <c r="BP204" s="1858"/>
      <c r="BQ204" s="1858"/>
      <c r="BR204" s="1858"/>
      <c r="BT204" s="1858"/>
      <c r="BU204" s="1858"/>
      <c r="BV204" s="1858"/>
      <c r="BW204" s="1858"/>
      <c r="BX204" s="1858"/>
      <c r="BY204" s="1858"/>
      <c r="BZ204" s="1858"/>
      <c r="CA204" s="1858"/>
      <c r="CB204" s="1858"/>
      <c r="CC204" s="1858"/>
      <c r="CD204" s="1858"/>
      <c r="CE204" s="1858"/>
      <c r="CF204" s="1858"/>
      <c r="CG204" s="1858">
        <v>11</v>
      </c>
    </row>
    <row customHeight="1" ht="11.549999999999999">
      <c r="A205" s="1217"/>
      <c r="B205" s="1858"/>
      <c r="D205" s="1858"/>
      <c r="J205" s="4065"/>
      <c r="K205" s="4065"/>
      <c r="L205" s="4065"/>
      <c r="M205" s="4065"/>
      <c r="N205" s="4065"/>
      <c r="O205" s="4065"/>
      <c r="P205" s="9665"/>
      <c r="Q205" s="9665"/>
      <c r="R205" s="9665"/>
      <c r="S205" s="9665"/>
      <c r="T205" s="9665"/>
      <c r="U205" s="9665"/>
      <c r="V205" s="9665"/>
      <c r="W205" s="9665"/>
      <c r="X205" s="9665"/>
      <c r="Y205" s="9665"/>
      <c r="Z205" s="9665"/>
      <c r="AA205" s="9665"/>
      <c r="AB205" s="9665"/>
      <c r="AC205" s="9665"/>
      <c r="AD205" s="9665"/>
      <c r="AE205" s="9665"/>
      <c r="AF205" s="9665"/>
      <c r="AG205" s="9665"/>
      <c r="AH205" s="9665"/>
      <c r="AI205" s="9665"/>
      <c r="AJ205" s="9665"/>
      <c r="AK205" s="9665"/>
      <c r="AL205" s="9665"/>
      <c r="AM205" s="9665"/>
      <c r="AN205" s="9665"/>
      <c r="AO205" s="9665"/>
      <c r="AP205" s="9665"/>
      <c r="AQ205" s="9665"/>
      <c r="AR205" s="9665"/>
      <c r="AS205" s="9665"/>
      <c r="AT205" s="9665"/>
      <c r="AU205" s="9665"/>
      <c r="AV205" s="9665"/>
      <c r="AW205" s="9665"/>
      <c r="AX205" s="9665"/>
      <c r="AY205" s="9665"/>
      <c r="AZ205" s="9665"/>
      <c r="BA205" s="9665"/>
      <c r="BB205" s="9665"/>
      <c r="BC205" s="9665"/>
      <c r="BD205" s="9665"/>
      <c r="BE205" s="9665"/>
      <c r="BF205" s="9665"/>
      <c r="BG205" s="9665"/>
      <c r="BH205" s="9665"/>
      <c r="BI205" s="9665"/>
      <c r="BJ205" s="9665"/>
      <c r="BL205" s="1858"/>
      <c r="BO205" s="1858"/>
      <c r="BP205" s="1858"/>
      <c r="BQ205" s="1858"/>
      <c r="BR205" s="1858"/>
      <c r="BT205" s="1858"/>
      <c r="BU205" s="1858"/>
      <c r="BV205" s="1858"/>
      <c r="BW205" s="1858"/>
      <c r="BX205" s="1858"/>
      <c r="BY205" s="1858"/>
      <c r="BZ205" s="1858"/>
      <c r="CA205" s="1858"/>
      <c r="CB205" s="1858"/>
      <c r="CC205" s="1858"/>
      <c r="CD205" s="1858"/>
      <c r="CE205" s="1858"/>
      <c r="CF205" s="1858"/>
      <c r="CG205" s="1858">
        <v>11</v>
      </c>
    </row>
    <row customHeight="1" ht="11.549999999999999">
      <c r="A206" s="1217"/>
      <c r="B206" s="1858"/>
      <c r="D206" s="1858"/>
      <c r="J206" s="4065"/>
      <c r="K206" s="4065"/>
      <c r="L206" s="4065"/>
      <c r="M206" s="4065"/>
      <c r="N206" s="4065"/>
      <c r="O206" s="4065"/>
      <c r="P206" s="9665"/>
      <c r="Q206" s="9665"/>
      <c r="R206" s="9665"/>
      <c r="S206" s="9665"/>
      <c r="T206" s="9665"/>
      <c r="U206" s="9665"/>
      <c r="V206" s="9665"/>
      <c r="W206" s="9665"/>
      <c r="X206" s="9665"/>
      <c r="Y206" s="9665"/>
      <c r="Z206" s="9665"/>
      <c r="AA206" s="9665"/>
      <c r="AB206" s="9665"/>
      <c r="AC206" s="9665"/>
      <c r="AD206" s="9665"/>
      <c r="AE206" s="9665"/>
      <c r="AF206" s="9665"/>
      <c r="AG206" s="9665"/>
      <c r="AH206" s="9665"/>
      <c r="AI206" s="9665"/>
      <c r="AJ206" s="9665"/>
      <c r="AK206" s="9665"/>
      <c r="AL206" s="9665"/>
      <c r="AM206" s="9665"/>
      <c r="AN206" s="9665"/>
      <c r="AO206" s="9665"/>
      <c r="AP206" s="9665"/>
      <c r="AQ206" s="9665"/>
      <c r="AR206" s="9665"/>
      <c r="AS206" s="9665"/>
      <c r="AT206" s="9665"/>
      <c r="AU206" s="9665"/>
      <c r="AV206" s="9665"/>
      <c r="AW206" s="9665"/>
      <c r="AX206" s="9665"/>
      <c r="AY206" s="9665"/>
      <c r="AZ206" s="9665"/>
      <c r="BA206" s="9665"/>
      <c r="BB206" s="9665"/>
      <c r="BC206" s="9665"/>
      <c r="BD206" s="9665"/>
      <c r="BE206" s="9665"/>
      <c r="BF206" s="9665"/>
      <c r="BG206" s="9665"/>
      <c r="BH206" s="9665"/>
      <c r="BI206" s="9665"/>
      <c r="BJ206" s="9665"/>
      <c r="BL206" s="1858"/>
      <c r="BO206" s="1858"/>
      <c r="BP206" s="1858"/>
      <c r="BQ206" s="1858"/>
      <c r="BR206" s="1858"/>
      <c r="BT206" s="1858"/>
      <c r="BU206" s="1858"/>
      <c r="BV206" s="1858"/>
      <c r="BW206" s="1858"/>
      <c r="BX206" s="1858"/>
      <c r="BY206" s="1858"/>
      <c r="BZ206" s="1858"/>
      <c r="CA206" s="1858"/>
      <c r="CB206" s="1858"/>
      <c r="CC206" s="1858"/>
      <c r="CD206" s="1858"/>
      <c r="CE206" s="1858"/>
      <c r="CF206" s="1858"/>
      <c r="CG206" s="1858">
        <v>11</v>
      </c>
    </row>
    <row customHeight="1" ht="11.549999999999999">
      <c r="A207" s="1217"/>
      <c r="B207" s="1858"/>
      <c r="D207" s="1858"/>
      <c r="J207" s="4065"/>
      <c r="K207" s="4065"/>
      <c r="L207" s="4065"/>
      <c r="M207" s="4065"/>
      <c r="N207" s="4065"/>
      <c r="O207" s="4065"/>
      <c r="P207" s="9665"/>
      <c r="Q207" s="9665"/>
      <c r="R207" s="9665"/>
      <c r="S207" s="9665"/>
      <c r="T207" s="9665"/>
      <c r="U207" s="9665"/>
      <c r="V207" s="9665"/>
      <c r="W207" s="9665"/>
      <c r="X207" s="9665"/>
      <c r="Y207" s="9665"/>
      <c r="Z207" s="9665"/>
      <c r="AA207" s="9665"/>
      <c r="AB207" s="9665"/>
      <c r="AC207" s="9665"/>
      <c r="AD207" s="9665"/>
      <c r="AE207" s="9665"/>
      <c r="AF207" s="9665"/>
      <c r="AG207" s="9665"/>
      <c r="AH207" s="9665"/>
      <c r="AI207" s="9665"/>
      <c r="AJ207" s="9665"/>
      <c r="AK207" s="9665"/>
      <c r="AL207" s="9665"/>
      <c r="AM207" s="9665"/>
      <c r="AN207" s="9665"/>
      <c r="AO207" s="9665"/>
      <c r="AP207" s="9665"/>
      <c r="AQ207" s="9665"/>
      <c r="AR207" s="9665"/>
      <c r="AS207" s="9665"/>
      <c r="AT207" s="9665"/>
      <c r="AU207" s="9665"/>
      <c r="AV207" s="9665"/>
      <c r="AW207" s="9665"/>
      <c r="AX207" s="9665"/>
      <c r="AY207" s="9665"/>
      <c r="AZ207" s="9665"/>
      <c r="BA207" s="9665"/>
      <c r="BB207" s="9665"/>
      <c r="BC207" s="9665"/>
      <c r="BD207" s="9665"/>
      <c r="BE207" s="9665"/>
      <c r="BF207" s="9665"/>
      <c r="BG207" s="9665"/>
      <c r="BH207" s="9665"/>
      <c r="BI207" s="9665"/>
      <c r="BJ207" s="9665"/>
      <c r="BL207" s="1858"/>
      <c r="BO207" s="1858"/>
      <c r="BP207" s="1858"/>
      <c r="BQ207" s="1858"/>
      <c r="BR207" s="1858"/>
      <c r="BT207" s="1858"/>
      <c r="BU207" s="1858"/>
      <c r="BV207" s="1858"/>
      <c r="BW207" s="1858"/>
      <c r="BX207" s="1858"/>
      <c r="BY207" s="1858"/>
      <c r="BZ207" s="1858"/>
      <c r="CA207" s="1858"/>
      <c r="CB207" s="1858"/>
      <c r="CC207" s="1858"/>
      <c r="CD207" s="1858"/>
      <c r="CE207" s="1858"/>
      <c r="CF207" s="1858"/>
      <c r="CG207" s="1858">
        <v>11</v>
      </c>
    </row>
    <row customHeight="1" ht="11.549999999999999">
      <c r="A208" s="1217"/>
      <c r="B208" s="1858"/>
      <c r="D208" s="1858"/>
      <c r="J208" s="4065"/>
      <c r="K208" s="4065"/>
      <c r="L208" s="4065"/>
      <c r="M208" s="4065"/>
      <c r="N208" s="4065"/>
      <c r="O208" s="4065"/>
      <c r="P208" s="9665"/>
      <c r="Q208" s="9665"/>
      <c r="R208" s="9665"/>
      <c r="S208" s="9665"/>
      <c r="T208" s="9665"/>
      <c r="U208" s="9665"/>
      <c r="V208" s="9665"/>
      <c r="W208" s="9665"/>
      <c r="X208" s="9665"/>
      <c r="Y208" s="9665"/>
      <c r="Z208" s="9665"/>
      <c r="AA208" s="9665"/>
      <c r="AB208" s="9665"/>
      <c r="AC208" s="9665"/>
      <c r="AD208" s="9665"/>
      <c r="AE208" s="9665"/>
      <c r="AF208" s="9665"/>
      <c r="AG208" s="9665"/>
      <c r="AH208" s="9665"/>
      <c r="AI208" s="9665"/>
      <c r="AJ208" s="9665"/>
      <c r="AK208" s="9665"/>
      <c r="AL208" s="9665"/>
      <c r="AM208" s="9665"/>
      <c r="AN208" s="9665"/>
      <c r="AO208" s="9665"/>
      <c r="AP208" s="9665"/>
      <c r="AQ208" s="9665"/>
      <c r="AR208" s="9665"/>
      <c r="AS208" s="9665"/>
      <c r="AT208" s="9665"/>
      <c r="AU208" s="9665"/>
      <c r="AV208" s="9665"/>
      <c r="AW208" s="9665"/>
      <c r="AX208" s="9665"/>
      <c r="AY208" s="9665"/>
      <c r="AZ208" s="9665"/>
      <c r="BA208" s="9665"/>
      <c r="BB208" s="9665"/>
      <c r="BC208" s="9665"/>
      <c r="BD208" s="9665"/>
      <c r="BE208" s="9665"/>
      <c r="BF208" s="9665"/>
      <c r="BG208" s="9665"/>
      <c r="BH208" s="9665"/>
      <c r="BI208" s="9665"/>
      <c r="BJ208" s="9665"/>
      <c r="BL208" s="1858"/>
      <c r="BO208" s="1858"/>
      <c r="BP208" s="1858"/>
      <c r="BQ208" s="1858"/>
      <c r="BR208" s="1858"/>
      <c r="BT208" s="1858"/>
      <c r="BU208" s="1858"/>
      <c r="BV208" s="1858"/>
      <c r="BW208" s="1858"/>
      <c r="BX208" s="1858"/>
      <c r="BY208" s="1858"/>
      <c r="BZ208" s="1858"/>
      <c r="CA208" s="1858"/>
      <c r="CB208" s="1858"/>
      <c r="CC208" s="1858"/>
      <c r="CD208" s="1858"/>
      <c r="CE208" s="1858"/>
      <c r="CF208" s="1858"/>
      <c r="CG208" s="1858">
        <v>11</v>
      </c>
    </row>
    <row customHeight="1" ht="11.549999999999999">
      <c r="A209" s="1217"/>
      <c r="B209" s="1858"/>
      <c r="D209" s="1858"/>
      <c r="J209" s="4065"/>
      <c r="K209" s="4065"/>
      <c r="L209" s="4065"/>
      <c r="M209" s="4065"/>
      <c r="N209" s="4065"/>
      <c r="O209" s="4065"/>
      <c r="P209" s="9665"/>
      <c r="Q209" s="9665"/>
      <c r="R209" s="9665"/>
      <c r="S209" s="9665"/>
      <c r="T209" s="9665"/>
      <c r="U209" s="9665"/>
      <c r="V209" s="9665"/>
      <c r="W209" s="9665"/>
      <c r="X209" s="9665"/>
      <c r="Y209" s="9665"/>
      <c r="Z209" s="9665"/>
      <c r="AA209" s="9665"/>
      <c r="AB209" s="9665"/>
      <c r="AC209" s="9665"/>
      <c r="AD209" s="9665"/>
      <c r="AE209" s="9665"/>
      <c r="AF209" s="9665"/>
      <c r="AG209" s="9665"/>
      <c r="AH209" s="9665"/>
      <c r="AI209" s="9665"/>
      <c r="AJ209" s="9665"/>
      <c r="AK209" s="9665"/>
      <c r="AL209" s="9665"/>
      <c r="AM209" s="9665"/>
      <c r="AN209" s="9665"/>
      <c r="AO209" s="9665"/>
      <c r="AP209" s="9665"/>
      <c r="AQ209" s="9665"/>
      <c r="AR209" s="9665"/>
      <c r="AS209" s="9665"/>
      <c r="AT209" s="9665"/>
      <c r="AU209" s="9665"/>
      <c r="AV209" s="9665"/>
      <c r="AW209" s="9665"/>
      <c r="AX209" s="9665"/>
      <c r="AY209" s="9665"/>
      <c r="AZ209" s="9665"/>
      <c r="BA209" s="9665"/>
      <c r="BB209" s="9665"/>
      <c r="BC209" s="9665"/>
      <c r="BD209" s="9665"/>
      <c r="BE209" s="9665"/>
      <c r="BF209" s="9665"/>
      <c r="BG209" s="9665"/>
      <c r="BH209" s="9665"/>
      <c r="BI209" s="9665"/>
      <c r="BJ209" s="9665"/>
      <c r="BL209" s="1858"/>
      <c r="BO209" s="1858"/>
      <c r="BP209" s="1858"/>
      <c r="BQ209" s="1858"/>
      <c r="BR209" s="1858"/>
      <c r="BT209" s="1858"/>
      <c r="BU209" s="1858"/>
      <c r="BV209" s="1858"/>
      <c r="BW209" s="1858"/>
      <c r="BX209" s="1858"/>
      <c r="BY209" s="1858"/>
      <c r="BZ209" s="1858"/>
      <c r="CA209" s="1858"/>
      <c r="CB209" s="1858"/>
      <c r="CC209" s="1858"/>
      <c r="CD209" s="1858"/>
      <c r="CE209" s="1858"/>
      <c r="CF209" s="1858"/>
      <c r="CG209" s="1858">
        <v>11</v>
      </c>
    </row>
    <row customHeight="1" ht="11.25" hidden="1">
      <c r="A210" s="1214" t="s">
        <v>81</v>
      </c>
      <c r="B210" s="1387">
        <v>0</v>
      </c>
      <c r="C210" s="1863">
        <v>0</v>
      </c>
      <c r="D210" s="1862">
        <v>3</v>
      </c>
      <c r="E210" s="1858">
        <v>7</v>
      </c>
      <c r="F210" s="1858">
        <v>54</v>
      </c>
      <c r="G210" s="1858">
        <v>10</v>
      </c>
      <c r="H210" s="1858">
        <v>0</v>
      </c>
      <c r="I210" s="1858">
        <v>40</v>
      </c>
      <c r="J210" s="4065">
        <v>0</v>
      </c>
      <c r="K210" s="4065">
        <v>0</v>
      </c>
      <c r="L210" s="4065">
        <v>0</v>
      </c>
      <c r="M210" s="4065">
        <v>0</v>
      </c>
      <c r="N210" s="4065">
        <v>0</v>
      </c>
      <c r="O210" s="4065">
        <v>0</v>
      </c>
      <c r="P210" s="9665">
        <v>0</v>
      </c>
      <c r="Q210" s="9665">
        <v>0</v>
      </c>
      <c r="R210" s="9665">
        <v>0</v>
      </c>
      <c r="S210" s="9665">
        <v>0</v>
      </c>
      <c r="T210" s="9665">
        <v>0</v>
      </c>
      <c r="U210" s="9665">
        <v>0</v>
      </c>
      <c r="V210" s="9665">
        <v>0</v>
      </c>
      <c r="W210" s="9665">
        <v>0</v>
      </c>
      <c r="X210" s="9665">
        <v>0</v>
      </c>
      <c r="Y210" s="9665">
        <v>0</v>
      </c>
      <c r="Z210" s="9665">
        <v>0</v>
      </c>
      <c r="AA210" s="9665">
        <v>0</v>
      </c>
      <c r="AB210" s="9665">
        <v>0</v>
      </c>
      <c r="AC210" s="9665">
        <v>0</v>
      </c>
      <c r="AD210" s="9665">
        <v>0</v>
      </c>
      <c r="AE210" s="9665">
        <v>0</v>
      </c>
      <c r="AF210" s="9665">
        <v>0</v>
      </c>
      <c r="AG210" s="9665">
        <v>0</v>
      </c>
      <c r="AH210" s="9665">
        <v>0</v>
      </c>
      <c r="AI210" s="9665">
        <v>0</v>
      </c>
      <c r="AJ210" s="9665">
        <v>0</v>
      </c>
      <c r="AK210" s="9665">
        <v>0</v>
      </c>
      <c r="AL210" s="9665">
        <v>0</v>
      </c>
      <c r="AM210" s="9665">
        <v>0</v>
      </c>
      <c r="AN210" s="9665">
        <v>0</v>
      </c>
      <c r="AO210" s="9665">
        <v>0</v>
      </c>
      <c r="AP210" s="9665">
        <v>0</v>
      </c>
      <c r="AQ210" s="9665">
        <v>0</v>
      </c>
      <c r="AR210" s="9665">
        <v>0</v>
      </c>
      <c r="AS210" s="9665">
        <v>0</v>
      </c>
      <c r="AT210" s="9665">
        <v>0</v>
      </c>
      <c r="AU210" s="9665">
        <v>0</v>
      </c>
      <c r="AV210" s="9665">
        <v>0</v>
      </c>
      <c r="AW210" s="9665">
        <v>0</v>
      </c>
      <c r="AX210" s="9665">
        <v>0</v>
      </c>
      <c r="AY210" s="9665">
        <v>0</v>
      </c>
      <c r="AZ210" s="9665">
        <v>0</v>
      </c>
      <c r="BA210" s="9665">
        <v>0</v>
      </c>
      <c r="BB210" s="9665">
        <v>0</v>
      </c>
      <c r="BC210" s="9665">
        <v>0</v>
      </c>
      <c r="BD210" s="9665">
        <v>0</v>
      </c>
      <c r="BE210" s="9665">
        <v>0</v>
      </c>
      <c r="BF210" s="9665">
        <v>0</v>
      </c>
      <c r="BG210" s="9665">
        <v>0</v>
      </c>
      <c r="BH210" s="9665">
        <v>0</v>
      </c>
      <c r="BI210" s="9665">
        <v>0</v>
      </c>
      <c r="BJ210" s="9665">
        <v>0</v>
      </c>
      <c r="BK210" s="1858">
        <v>102</v>
      </c>
      <c r="BL210" s="1387">
        <v>9</v>
      </c>
      <c r="BM210" s="1863">
        <v>5</v>
      </c>
      <c r="BN210" s="1863">
        <v>3</v>
      </c>
      <c r="BO210" s="1387">
        <v>3</v>
      </c>
      <c r="BP210" s="1387">
        <v>3</v>
      </c>
      <c r="BQ210" s="1387">
        <v>3</v>
      </c>
      <c r="BR210" s="1387">
        <v>3</v>
      </c>
      <c r="BS210" s="1863">
        <v>10</v>
      </c>
      <c r="BT210" s="1387">
        <v>34</v>
      </c>
      <c r="BU210" s="1387">
        <v>9</v>
      </c>
      <c r="BV210" s="771">
        <v>8</v>
      </c>
      <c r="BW210" s="1387">
        <v>8</v>
      </c>
      <c r="BX210" s="1387">
        <v>8</v>
      </c>
      <c r="BY210" s="1387">
        <v>8</v>
      </c>
      <c r="BZ210" s="1387">
        <v>8</v>
      </c>
      <c r="CA210" s="1387">
        <v>8</v>
      </c>
      <c r="CB210" s="1859">
        <v>8</v>
      </c>
      <c r="CC210" s="1859">
        <v>8</v>
      </c>
      <c r="CD210" s="1859">
        <v>8</v>
      </c>
      <c r="CE210" s="1859">
        <v>8</v>
      </c>
      <c r="CF210" s="1859">
        <v>8</v>
      </c>
      <c r="CG210" s="1858">
        <v>11</v>
      </c>
    </row>
  </sheetData>
  <sheetProtection formatColumns="0" formatRows="0" autoFilter="0" sort="0" insertRows="0" insertColumns="1" deleteRows="0" deleteColumns="0"/>
  <mergeCells count="9">
    <mergeCell ref="F40:G40"/>
    <mergeCell ref="E6:I6"/>
    <mergeCell ref="E7:I7"/>
    <mergeCell ref="F10:G10"/>
    <mergeCell ref="BK10:BK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BJ34">
      <formula1>-9.99999999999999E+37</formula1>
      <formula2>9.99999999999999E+37</formula2>
    </dataValidation>
    <dataValidation type="decimal" allowBlank="1" showErrorMessage="1" errorTitle="Ошибка" error="Допускается ввод только действительных чисел!" sqref="H30:BJ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BJ35">
      <formula1>900</formula1>
    </dataValidation>
    <dataValidation type="decimal" allowBlank="1" showErrorMessage="1" errorTitle="Ошибка" error="Допускается ввод только неотрицательных чисел!" sqref="H31:BJ31 H2:BJ2 H15:BJ15 H17:BJ27 H36:B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BJ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07F79-AA31-D7CB-82A7-E72E4587EB79}" mc:Ignorable="x14ac xr xr2 xr3">
  <sheetPr>
    <tabColor theme="9" tint="-0.25"/>
  </sheetPr>
  <dimension ref="A1:DZ102"/>
  <sheetViews>
    <sheetView topLeftCell="A1" showGridLines="0" zoomScale="90" workbookViewId="0">
      <selection activeCell="DK1" sqref="DK1:DL102"/>
    </sheetView>
  </sheetViews>
  <sheetFormatPr defaultColWidth="10.57421875" customHeight="1" defaultRowHeight="11.25"/>
  <cols>
    <col min="1" max="1" style="14395" width="9.140625" hidden="1" customWidth="1"/>
    <col min="2" max="2" style="12331" width="3.57421875" hidden="1" customWidth="1"/>
    <col min="3" max="3" style="12253" width="3.00390625" customWidth="1"/>
    <col min="4" max="4" style="12253" width="7.00390625" customWidth="1"/>
    <col min="5" max="5" style="12253" width="69.00390625" customWidth="1"/>
    <col min="6" max="6" style="12253" width="10.00390625" customWidth="1"/>
    <col min="7" max="8" style="12253" width="44.00390625" hidden="1" customWidth="1"/>
    <col min="9" max="9" style="12253" width="44.00390625" customWidth="1"/>
    <col min="10" max="10" style="12253" width="43.00390625" customWidth="1"/>
    <col min="11" max="22" style="13920" width="44.00390625" customWidth="1"/>
    <col min="23" max="116" style="13416" width="44.00390625" customWidth="1"/>
    <col min="117" max="117" style="12253" width="73.00390625" customWidth="1"/>
    <col min="118" max="118" style="12253" width="3.00390625" customWidth="1"/>
    <col min="119" max="129" style="12253" width="10.00390625" customWidth="1"/>
    <col min="130" max="130" style="12253" width="10.57421875" hidden="1"/>
  </cols>
  <sheetData>
    <row s="12330" customFormat="1" customHeight="1" ht="22.5" hidden="1">
      <c r="A1" s="763"/>
      <c r="B1" s="738"/>
      <c r="G1" s="644">
        <v>4</v>
      </c>
      <c r="I1" s="644">
        <v>4</v>
      </c>
      <c r="K1" s="4086">
        <v>4</v>
      </c>
      <c r="L1" s="4086"/>
      <c r="M1" s="4086">
        <v>4</v>
      </c>
      <c r="N1" s="4086"/>
      <c r="O1" s="4086">
        <v>4</v>
      </c>
      <c r="P1" s="4086"/>
      <c r="Q1" s="4086">
        <v>4</v>
      </c>
      <c r="R1" s="4086"/>
      <c r="S1" s="4086">
        <v>4</v>
      </c>
      <c r="T1" s="4086"/>
      <c r="U1" s="4086">
        <v>4</v>
      </c>
      <c r="V1" s="4086"/>
      <c r="W1" s="9691">
        <v>4</v>
      </c>
      <c r="X1" s="9691"/>
      <c r="Y1" s="9691">
        <v>4</v>
      </c>
      <c r="Z1" s="9691"/>
      <c r="AA1" s="9691">
        <v>4</v>
      </c>
      <c r="AB1" s="9691"/>
      <c r="AC1" s="9691">
        <v>4</v>
      </c>
      <c r="AD1" s="9691"/>
      <c r="AE1" s="9691">
        <v>4</v>
      </c>
      <c r="AF1" s="9691"/>
      <c r="AG1" s="9691">
        <v>4</v>
      </c>
      <c r="AH1" s="9691"/>
      <c r="AI1" s="9691">
        <v>4</v>
      </c>
      <c r="AJ1" s="9691"/>
      <c r="AK1" s="9691">
        <v>4</v>
      </c>
      <c r="AL1" s="9691"/>
      <c r="AM1" s="9691">
        <v>4</v>
      </c>
      <c r="AN1" s="9691"/>
      <c r="AO1" s="9691">
        <v>4</v>
      </c>
      <c r="AP1" s="9691"/>
      <c r="AQ1" s="9691">
        <v>4</v>
      </c>
      <c r="AR1" s="9691"/>
      <c r="AS1" s="9691">
        <v>4</v>
      </c>
      <c r="AT1" s="9691"/>
      <c r="AU1" s="9691">
        <v>4</v>
      </c>
      <c r="AV1" s="9691"/>
      <c r="AW1" s="9691">
        <v>4</v>
      </c>
      <c r="AX1" s="9691"/>
      <c r="AY1" s="9691">
        <v>4</v>
      </c>
      <c r="AZ1" s="9691"/>
      <c r="BA1" s="9691">
        <v>4</v>
      </c>
      <c r="BB1" s="9691"/>
      <c r="BC1" s="9691">
        <v>4</v>
      </c>
      <c r="BD1" s="9691"/>
      <c r="BE1" s="9691">
        <v>4</v>
      </c>
      <c r="BF1" s="9691"/>
      <c r="BG1" s="9691">
        <v>4</v>
      </c>
      <c r="BH1" s="9691"/>
      <c r="BI1" s="9691">
        <v>4</v>
      </c>
      <c r="BJ1" s="9691"/>
      <c r="BK1" s="9691">
        <v>4</v>
      </c>
      <c r="BL1" s="9691"/>
      <c r="BM1" s="9691">
        <v>4</v>
      </c>
      <c r="BN1" s="9691"/>
      <c r="BO1" s="9691">
        <v>4</v>
      </c>
      <c r="BP1" s="9691"/>
      <c r="BQ1" s="9691">
        <v>4</v>
      </c>
      <c r="BR1" s="9691"/>
      <c r="BS1" s="9691">
        <v>4</v>
      </c>
      <c r="BT1" s="9691"/>
      <c r="BU1" s="9691">
        <v>4</v>
      </c>
      <c r="BV1" s="9691"/>
      <c r="BW1" s="9691">
        <v>4</v>
      </c>
      <c r="BX1" s="9691"/>
      <c r="BY1" s="9691">
        <v>4</v>
      </c>
      <c r="BZ1" s="9691"/>
      <c r="CA1" s="9691">
        <v>4</v>
      </c>
      <c r="CB1" s="9691"/>
      <c r="CC1" s="9691">
        <v>4</v>
      </c>
      <c r="CD1" s="9691"/>
      <c r="CE1" s="9691">
        <v>4</v>
      </c>
      <c r="CF1" s="9691"/>
      <c r="CG1" s="9691">
        <v>4</v>
      </c>
      <c r="CH1" s="9691"/>
      <c r="CI1" s="9691">
        <v>4</v>
      </c>
      <c r="CJ1" s="9691"/>
      <c r="CK1" s="9691">
        <v>4</v>
      </c>
      <c r="CL1" s="9691"/>
      <c r="CM1" s="9691">
        <v>4</v>
      </c>
      <c r="CN1" s="9691"/>
      <c r="CO1" s="9691">
        <v>4</v>
      </c>
      <c r="CP1" s="9691"/>
      <c r="CQ1" s="9691">
        <v>4</v>
      </c>
      <c r="CR1" s="9691"/>
      <c r="CS1" s="9691">
        <v>4</v>
      </c>
      <c r="CT1" s="9691"/>
      <c r="CU1" s="9691">
        <v>4</v>
      </c>
      <c r="CV1" s="9691"/>
      <c r="CW1" s="9691">
        <v>4</v>
      </c>
      <c r="CX1" s="9691"/>
      <c r="CY1" s="9691">
        <v>4</v>
      </c>
      <c r="CZ1" s="9691"/>
      <c r="DA1" s="9691">
        <v>4</v>
      </c>
      <c r="DB1" s="9691"/>
      <c r="DC1" s="9691">
        <v>4</v>
      </c>
      <c r="DD1" s="9691"/>
      <c r="DE1" s="9691">
        <v>4</v>
      </c>
      <c r="DF1" s="9691"/>
      <c r="DG1" s="9691">
        <v>4</v>
      </c>
      <c r="DH1" s="9691"/>
      <c r="DI1" s="9691">
        <v>4</v>
      </c>
      <c r="DJ1" s="9691"/>
      <c r="DK1" s="9691">
        <v>4</v>
      </c>
      <c r="DL1" s="9691"/>
      <c r="DM1" s="644" t="s">
        <v>90</v>
      </c>
      <c r="DZ1" s="644" t="s">
        <v>14</v>
      </c>
    </row>
    <row customHeight="1" ht="3">
      <c r="K2" s="4065"/>
      <c r="L2" s="4065"/>
      <c r="M2" s="4065"/>
      <c r="N2" s="4065"/>
      <c r="O2" s="4065"/>
      <c r="P2" s="4065"/>
      <c r="Q2" s="4065"/>
      <c r="R2" s="4065"/>
      <c r="S2" s="4065"/>
      <c r="T2" s="4065"/>
      <c r="U2" s="4065"/>
      <c r="V2" s="4065"/>
      <c r="W2" s="9665"/>
      <c r="X2" s="9665"/>
      <c r="Y2" s="9665"/>
      <c r="Z2" s="9665"/>
      <c r="AA2" s="9665"/>
      <c r="AB2" s="9665"/>
      <c r="AC2" s="9665"/>
      <c r="AD2" s="9665"/>
      <c r="AE2" s="9665"/>
      <c r="AF2" s="9665"/>
      <c r="AG2" s="9665"/>
      <c r="AH2" s="9665"/>
      <c r="AI2" s="9665"/>
      <c r="AJ2" s="9665"/>
      <c r="AK2" s="9665"/>
      <c r="AL2" s="9665"/>
      <c r="AM2" s="9665"/>
      <c r="AN2" s="9665"/>
      <c r="AO2" s="9665"/>
      <c r="AP2" s="9665"/>
      <c r="AQ2" s="9665"/>
      <c r="AR2" s="9665"/>
      <c r="AS2" s="9665"/>
      <c r="AT2" s="9665"/>
      <c r="AU2" s="9665"/>
      <c r="AV2" s="9665"/>
      <c r="AW2" s="9665"/>
      <c r="AX2" s="9665"/>
      <c r="AY2" s="9665"/>
      <c r="AZ2" s="9665"/>
      <c r="BA2" s="9665"/>
      <c r="BB2" s="9665"/>
      <c r="BC2" s="9665"/>
      <c r="BD2" s="9665"/>
      <c r="BE2" s="9665"/>
      <c r="BF2" s="9665"/>
      <c r="BG2" s="9665"/>
      <c r="BH2" s="9665"/>
      <c r="BI2" s="9665"/>
      <c r="BJ2" s="9665"/>
      <c r="BK2" s="9665"/>
      <c r="BL2" s="9665"/>
      <c r="BM2" s="9665"/>
      <c r="BN2" s="9665"/>
      <c r="BO2" s="9665"/>
      <c r="BP2" s="9665"/>
      <c r="BQ2" s="9665"/>
      <c r="BR2" s="9665"/>
      <c r="BS2" s="9665"/>
      <c r="BT2" s="9665"/>
      <c r="BU2" s="9665"/>
      <c r="BV2" s="9665"/>
      <c r="BW2" s="9665"/>
      <c r="BX2" s="9665"/>
      <c r="BY2" s="9665"/>
      <c r="BZ2" s="9665"/>
      <c r="CA2" s="9665"/>
      <c r="CB2" s="9665"/>
      <c r="CC2" s="9665"/>
      <c r="CD2" s="9665"/>
      <c r="CE2" s="9665"/>
      <c r="CF2" s="9665"/>
      <c r="CG2" s="9665"/>
      <c r="CH2" s="9665"/>
      <c r="CI2" s="9665"/>
      <c r="CJ2" s="9665"/>
      <c r="CK2" s="9665"/>
      <c r="CL2" s="9665"/>
      <c r="CM2" s="9665"/>
      <c r="CN2" s="9665"/>
      <c r="CO2" s="9665"/>
      <c r="CP2" s="9665"/>
      <c r="CQ2" s="9665"/>
      <c r="CR2" s="9665"/>
      <c r="CS2" s="9665"/>
      <c r="CT2" s="9665"/>
      <c r="CU2" s="9665"/>
      <c r="CV2" s="9665"/>
      <c r="CW2" s="9665"/>
      <c r="CX2" s="9665"/>
      <c r="CY2" s="9665"/>
      <c r="CZ2" s="9665"/>
      <c r="DA2" s="9665"/>
      <c r="DB2" s="9665"/>
      <c r="DC2" s="9665"/>
      <c r="DD2" s="9665"/>
      <c r="DE2" s="9665"/>
      <c r="DF2" s="9665"/>
      <c r="DG2" s="9665"/>
      <c r="DH2" s="9665"/>
      <c r="DI2" s="9665"/>
      <c r="DJ2" s="9665"/>
      <c r="DK2" s="9665"/>
      <c r="DL2" s="9665"/>
      <c r="DZ2" s="732">
        <v>3</v>
      </c>
    </row>
    <row customHeight="1" ht="78.75">
      <c r="D3" s="24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66"/>
      <c r="F3" s="2467"/>
      <c r="K3" s="4065"/>
      <c r="L3" s="4065"/>
      <c r="M3" s="4065"/>
      <c r="N3" s="4065"/>
      <c r="O3" s="4065"/>
      <c r="P3" s="4065"/>
      <c r="Q3" s="4065"/>
      <c r="R3" s="4065"/>
      <c r="S3" s="4065"/>
      <c r="T3" s="4065"/>
      <c r="U3" s="4065"/>
      <c r="V3" s="4065"/>
      <c r="W3" s="9665"/>
      <c r="X3" s="9665"/>
      <c r="Y3" s="9665"/>
      <c r="Z3" s="9665"/>
      <c r="AA3" s="9665"/>
      <c r="AB3" s="9665"/>
      <c r="AC3" s="9665"/>
      <c r="AD3" s="9665"/>
      <c r="AE3" s="9665"/>
      <c r="AF3" s="9665"/>
      <c r="AG3" s="9665"/>
      <c r="AH3" s="9665"/>
      <c r="AI3" s="9665"/>
      <c r="AJ3" s="9665"/>
      <c r="AK3" s="9665"/>
      <c r="AL3" s="9665"/>
      <c r="AM3" s="9665"/>
      <c r="AN3" s="9665"/>
      <c r="AO3" s="9665"/>
      <c r="AP3" s="9665"/>
      <c r="AQ3" s="9665"/>
      <c r="AR3" s="9665"/>
      <c r="AS3" s="9665"/>
      <c r="AT3" s="9665"/>
      <c r="AU3" s="9665"/>
      <c r="AV3" s="9665"/>
      <c r="AW3" s="9665"/>
      <c r="AX3" s="9665"/>
      <c r="AY3" s="9665"/>
      <c r="AZ3" s="9665"/>
      <c r="BA3" s="9665"/>
      <c r="BB3" s="9665"/>
      <c r="BC3" s="9665"/>
      <c r="BD3" s="9665"/>
      <c r="BE3" s="9665"/>
      <c r="BF3" s="9665"/>
      <c r="BG3" s="9665"/>
      <c r="BH3" s="9665"/>
      <c r="BI3" s="9665"/>
      <c r="BJ3" s="9665"/>
      <c r="BK3" s="9665"/>
      <c r="BL3" s="9665"/>
      <c r="BM3" s="9665"/>
      <c r="BN3" s="9665"/>
      <c r="BO3" s="9665"/>
      <c r="BP3" s="9665"/>
      <c r="BQ3" s="9665"/>
      <c r="BR3" s="9665"/>
      <c r="BS3" s="9665"/>
      <c r="BT3" s="9665"/>
      <c r="BU3" s="9665"/>
      <c r="BV3" s="9665"/>
      <c r="BW3" s="9665"/>
      <c r="BX3" s="9665"/>
      <c r="BY3" s="9665"/>
      <c r="BZ3" s="9665"/>
      <c r="CA3" s="9665"/>
      <c r="CB3" s="9665"/>
      <c r="CC3" s="9665"/>
      <c r="CD3" s="9665"/>
      <c r="CE3" s="9665"/>
      <c r="CF3" s="9665"/>
      <c r="CG3" s="9665"/>
      <c r="CH3" s="9665"/>
      <c r="CI3" s="9665"/>
      <c r="CJ3" s="9665"/>
      <c r="CK3" s="9665"/>
      <c r="CL3" s="9665"/>
      <c r="CM3" s="9665"/>
      <c r="CN3" s="9665"/>
      <c r="CO3" s="9665"/>
      <c r="CP3" s="9665"/>
      <c r="CQ3" s="9665"/>
      <c r="CR3" s="9665"/>
      <c r="CS3" s="9665"/>
      <c r="CT3" s="9665"/>
      <c r="CU3" s="9665"/>
      <c r="CV3" s="9665"/>
      <c r="CW3" s="9665"/>
      <c r="CX3" s="9665"/>
      <c r="CY3" s="9665"/>
      <c r="CZ3" s="9665"/>
      <c r="DA3" s="9665"/>
      <c r="DB3" s="9665"/>
      <c r="DC3" s="9665"/>
      <c r="DD3" s="9665"/>
      <c r="DE3" s="9665"/>
      <c r="DF3" s="9665"/>
      <c r="DG3" s="9665"/>
      <c r="DH3" s="9665"/>
      <c r="DI3" s="9665"/>
      <c r="DJ3" s="9665"/>
      <c r="DK3" s="9665"/>
      <c r="DL3" s="9665"/>
      <c r="DZ3" s="732">
        <v>75</v>
      </c>
    </row>
    <row s="12253" customFormat="1" customHeight="1" ht="21">
      <c r="A4" s="1178"/>
      <c r="B4" s="738"/>
      <c r="D4" s="2441" t="str">
        <f>IF(org=0,"Не определено",org)</f>
        <v>АО "Байкалэнерго"</v>
      </c>
      <c r="E4" s="2442"/>
      <c r="F4" s="2443"/>
      <c r="K4" s="4065"/>
      <c r="L4" s="4065"/>
      <c r="M4" s="4065"/>
      <c r="N4" s="4065"/>
      <c r="O4" s="4065"/>
      <c r="P4" s="4065"/>
      <c r="Q4" s="4065"/>
      <c r="R4" s="4065"/>
      <c r="S4" s="4065"/>
      <c r="T4" s="4065"/>
      <c r="U4" s="4065"/>
      <c r="V4" s="4065"/>
      <c r="W4" s="9665"/>
      <c r="X4" s="9665"/>
      <c r="Y4" s="9665"/>
      <c r="Z4" s="9665"/>
      <c r="AA4" s="9665"/>
      <c r="AB4" s="9665"/>
      <c r="AC4" s="9665"/>
      <c r="AD4" s="9665"/>
      <c r="AE4" s="9665"/>
      <c r="AF4" s="9665"/>
      <c r="AG4" s="9665"/>
      <c r="AH4" s="9665"/>
      <c r="AI4" s="9665"/>
      <c r="AJ4" s="9665"/>
      <c r="AK4" s="9665"/>
      <c r="AL4" s="9665"/>
      <c r="AM4" s="9665"/>
      <c r="AN4" s="9665"/>
      <c r="AO4" s="9665"/>
      <c r="AP4" s="9665"/>
      <c r="AQ4" s="9665"/>
      <c r="AR4" s="9665"/>
      <c r="AS4" s="9665"/>
      <c r="AT4" s="9665"/>
      <c r="AU4" s="9665"/>
      <c r="AV4" s="9665"/>
      <c r="AW4" s="9665"/>
      <c r="AX4" s="9665"/>
      <c r="AY4" s="9665"/>
      <c r="AZ4" s="9665"/>
      <c r="BA4" s="9665"/>
      <c r="BB4" s="9665"/>
      <c r="BC4" s="9665"/>
      <c r="BD4" s="9665"/>
      <c r="BE4" s="9665"/>
      <c r="BF4" s="9665"/>
      <c r="BG4" s="9665"/>
      <c r="BH4" s="9665"/>
      <c r="BI4" s="9665"/>
      <c r="BJ4" s="9665"/>
      <c r="BK4" s="9665"/>
      <c r="BL4" s="9665"/>
      <c r="BM4" s="9665"/>
      <c r="BN4" s="9665"/>
      <c r="BO4" s="9665"/>
      <c r="BP4" s="9665"/>
      <c r="BQ4" s="9665"/>
      <c r="BR4" s="9665"/>
      <c r="BS4" s="9665"/>
      <c r="BT4" s="9665"/>
      <c r="BU4" s="9665"/>
      <c r="BV4" s="9665"/>
      <c r="BW4" s="9665"/>
      <c r="BX4" s="9665"/>
      <c r="BY4" s="9665"/>
      <c r="BZ4" s="9665"/>
      <c r="CA4" s="9665"/>
      <c r="CB4" s="9665"/>
      <c r="CC4" s="9665"/>
      <c r="CD4" s="9665"/>
      <c r="CE4" s="9665"/>
      <c r="CF4" s="9665"/>
      <c r="CG4" s="9665"/>
      <c r="CH4" s="9665"/>
      <c r="CI4" s="9665"/>
      <c r="CJ4" s="9665"/>
      <c r="CK4" s="9665"/>
      <c r="CL4" s="9665"/>
      <c r="CM4" s="9665"/>
      <c r="CN4" s="9665"/>
      <c r="CO4" s="9665"/>
      <c r="CP4" s="9665"/>
      <c r="CQ4" s="9665"/>
      <c r="CR4" s="9665"/>
      <c r="CS4" s="9665"/>
      <c r="CT4" s="9665"/>
      <c r="CU4" s="9665"/>
      <c r="CV4" s="9665"/>
      <c r="CW4" s="9665"/>
      <c r="CX4" s="9665"/>
      <c r="CY4" s="9665"/>
      <c r="CZ4" s="9665"/>
      <c r="DA4" s="9665"/>
      <c r="DB4" s="9665"/>
      <c r="DC4" s="9665"/>
      <c r="DD4" s="9665"/>
      <c r="DE4" s="9665"/>
      <c r="DF4" s="9665"/>
      <c r="DG4" s="9665"/>
      <c r="DH4" s="9665"/>
      <c r="DI4" s="9665"/>
      <c r="DJ4" s="9665"/>
      <c r="DK4" s="9665"/>
      <c r="DL4" s="9665"/>
      <c r="DZ4" s="985">
        <v>20</v>
      </c>
    </row>
    <row customHeight="1" ht="11.549999999999999">
      <c r="C5" s="736"/>
      <c r="D5" s="815"/>
      <c r="E5" s="815"/>
      <c r="F5" s="815"/>
      <c r="G5" s="815"/>
      <c r="H5" s="979"/>
      <c r="I5" s="815"/>
      <c r="J5" s="979"/>
      <c r="K5" s="4065"/>
      <c r="L5" s="4460"/>
      <c r="M5" s="4065"/>
      <c r="N5" s="4460"/>
      <c r="O5" s="4065"/>
      <c r="P5" s="4460"/>
      <c r="Q5" s="4065"/>
      <c r="R5" s="4460"/>
      <c r="S5" s="4065"/>
      <c r="T5" s="4460"/>
      <c r="U5" s="4065"/>
      <c r="V5" s="4460"/>
      <c r="W5" s="9665"/>
      <c r="X5" s="10532"/>
      <c r="Y5" s="9665"/>
      <c r="Z5" s="10532"/>
      <c r="AA5" s="9665"/>
      <c r="AB5" s="10532"/>
      <c r="AC5" s="9665"/>
      <c r="AD5" s="10532"/>
      <c r="AE5" s="9665"/>
      <c r="AF5" s="10532"/>
      <c r="AG5" s="9665"/>
      <c r="AH5" s="10532"/>
      <c r="AI5" s="9665"/>
      <c r="AJ5" s="10532"/>
      <c r="AK5" s="9665"/>
      <c r="AL5" s="10532"/>
      <c r="AM5" s="9665"/>
      <c r="AN5" s="10532"/>
      <c r="AO5" s="9665"/>
      <c r="AP5" s="10532"/>
      <c r="AQ5" s="9665"/>
      <c r="AR5" s="10532"/>
      <c r="AS5" s="9665"/>
      <c r="AT5" s="10532"/>
      <c r="AU5" s="9665"/>
      <c r="AV5" s="10532"/>
      <c r="AW5" s="9665"/>
      <c r="AX5" s="10532"/>
      <c r="AY5" s="9665"/>
      <c r="AZ5" s="10532"/>
      <c r="BA5" s="9665"/>
      <c r="BB5" s="10532"/>
      <c r="BC5" s="9665"/>
      <c r="BD5" s="10532"/>
      <c r="BE5" s="9665"/>
      <c r="BF5" s="10532"/>
      <c r="BG5" s="9665"/>
      <c r="BH5" s="10532"/>
      <c r="BI5" s="9665"/>
      <c r="BJ5" s="10532"/>
      <c r="BK5" s="9665"/>
      <c r="BL5" s="10532"/>
      <c r="BM5" s="9665"/>
      <c r="BN5" s="10532"/>
      <c r="BO5" s="9665"/>
      <c r="BP5" s="10532"/>
      <c r="BQ5" s="9665"/>
      <c r="BR5" s="10532"/>
      <c r="BS5" s="9665"/>
      <c r="BT5" s="10532"/>
      <c r="BU5" s="9665"/>
      <c r="BV5" s="10532"/>
      <c r="BW5" s="9665"/>
      <c r="BX5" s="10532"/>
      <c r="BY5" s="9665"/>
      <c r="BZ5" s="10532"/>
      <c r="CA5" s="9665"/>
      <c r="CB5" s="10532"/>
      <c r="CC5" s="9665"/>
      <c r="CD5" s="10532"/>
      <c r="CE5" s="9665"/>
      <c r="CF5" s="10532"/>
      <c r="CG5" s="9665"/>
      <c r="CH5" s="10532"/>
      <c r="CI5" s="9665"/>
      <c r="CJ5" s="10532"/>
      <c r="CK5" s="9665"/>
      <c r="CL5" s="10532"/>
      <c r="CM5" s="9665"/>
      <c r="CN5" s="10532"/>
      <c r="CO5" s="9665"/>
      <c r="CP5" s="10532"/>
      <c r="CQ5" s="9665"/>
      <c r="CR5" s="10532"/>
      <c r="CS5" s="9665"/>
      <c r="CT5" s="10532"/>
      <c r="CU5" s="9665"/>
      <c r="CV5" s="10532"/>
      <c r="CW5" s="9665"/>
      <c r="CX5" s="10532"/>
      <c r="CY5" s="9665"/>
      <c r="CZ5" s="10532"/>
      <c r="DA5" s="9665"/>
      <c r="DB5" s="10532"/>
      <c r="DC5" s="9665"/>
      <c r="DD5" s="10532"/>
      <c r="DE5" s="9665"/>
      <c r="DF5" s="10532"/>
      <c r="DG5" s="9665"/>
      <c r="DH5" s="10532"/>
      <c r="DI5" s="9665"/>
      <c r="DJ5" s="10532"/>
      <c r="DK5" s="9665"/>
      <c r="DL5" s="10532"/>
      <c r="DM5" s="815"/>
      <c r="DZ5" s="732">
        <v>11</v>
      </c>
    </row>
    <row customHeight="1" ht="1.05">
      <c r="C6" s="736"/>
      <c r="D6" s="736"/>
      <c r="E6" s="749"/>
      <c r="F6" s="841"/>
      <c r="G6" s="1249"/>
      <c r="H6" s="1249"/>
      <c r="I6" s="1249" t="s">
        <v>123</v>
      </c>
      <c r="J6" s="1249"/>
      <c r="K6" s="4462" t="s">
        <v>127</v>
      </c>
      <c r="L6" s="4462"/>
      <c r="M6" s="4462" t="s">
        <v>129</v>
      </c>
      <c r="N6" s="4462"/>
      <c r="O6" s="4462" t="s">
        <v>131</v>
      </c>
      <c r="P6" s="4462"/>
      <c r="Q6" s="4462" t="s">
        <v>133</v>
      </c>
      <c r="R6" s="4462"/>
      <c r="S6" s="4462" t="s">
        <v>194</v>
      </c>
      <c r="T6" s="4462"/>
      <c r="U6" s="4462" t="s">
        <v>197</v>
      </c>
      <c r="V6" s="4462"/>
      <c r="W6" s="10535" t="s">
        <v>136</v>
      </c>
      <c r="X6" s="10535"/>
      <c r="Y6" s="10535" t="s">
        <v>643</v>
      </c>
      <c r="Z6" s="10535"/>
      <c r="AA6" s="10535" t="s">
        <v>200</v>
      </c>
      <c r="AB6" s="10535"/>
      <c r="AC6" s="10535" t="s">
        <v>644</v>
      </c>
      <c r="AD6" s="10535"/>
      <c r="AE6" s="10535" t="s">
        <v>645</v>
      </c>
      <c r="AF6" s="10535"/>
      <c r="AG6" s="10535" t="s">
        <v>646</v>
      </c>
      <c r="AH6" s="10535"/>
      <c r="AI6" s="10535" t="s">
        <v>647</v>
      </c>
      <c r="AJ6" s="10535"/>
      <c r="AK6" s="10535" t="s">
        <v>648</v>
      </c>
      <c r="AL6" s="10535"/>
      <c r="AM6" s="10535" t="s">
        <v>649</v>
      </c>
      <c r="AN6" s="10535"/>
      <c r="AO6" s="10535" t="s">
        <v>650</v>
      </c>
      <c r="AP6" s="10535"/>
      <c r="AQ6" s="10535" t="s">
        <v>651</v>
      </c>
      <c r="AR6" s="10535"/>
      <c r="AS6" s="10535" t="s">
        <v>652</v>
      </c>
      <c r="AT6" s="10535"/>
      <c r="AU6" s="10535" t="s">
        <v>653</v>
      </c>
      <c r="AV6" s="10535"/>
      <c r="AW6" s="10535" t="s">
        <v>654</v>
      </c>
      <c r="AX6" s="10535"/>
      <c r="AY6" s="10535" t="s">
        <v>655</v>
      </c>
      <c r="AZ6" s="10535"/>
      <c r="BA6" s="10535" t="s">
        <v>656</v>
      </c>
      <c r="BB6" s="10535"/>
      <c r="BC6" s="10535" t="s">
        <v>657</v>
      </c>
      <c r="BD6" s="10535"/>
      <c r="BE6" s="10535" t="s">
        <v>658</v>
      </c>
      <c r="BF6" s="10535"/>
      <c r="BG6" s="10535" t="s">
        <v>659</v>
      </c>
      <c r="BH6" s="10535"/>
      <c r="BI6" s="10535" t="s">
        <v>660</v>
      </c>
      <c r="BJ6" s="10535"/>
      <c r="BK6" s="10535" t="s">
        <v>661</v>
      </c>
      <c r="BL6" s="10535"/>
      <c r="BM6" s="10535" t="s">
        <v>662</v>
      </c>
      <c r="BN6" s="10535"/>
      <c r="BO6" s="10535" t="s">
        <v>663</v>
      </c>
      <c r="BP6" s="10535"/>
      <c r="BQ6" s="10535" t="s">
        <v>203</v>
      </c>
      <c r="BR6" s="10535"/>
      <c r="BS6" s="10535" t="s">
        <v>205</v>
      </c>
      <c r="BT6" s="10535"/>
      <c r="BU6" s="10535" t="s">
        <v>207</v>
      </c>
      <c r="BV6" s="10535"/>
      <c r="BW6" s="10535" t="s">
        <v>138</v>
      </c>
      <c r="BX6" s="10535"/>
      <c r="BY6" s="10535" t="s">
        <v>140</v>
      </c>
      <c r="BZ6" s="10535"/>
      <c r="CA6" s="10535" t="s">
        <v>142</v>
      </c>
      <c r="CB6" s="10535"/>
      <c r="CC6" s="10535" t="s">
        <v>144</v>
      </c>
      <c r="CD6" s="10535"/>
      <c r="CE6" s="10535" t="s">
        <v>146</v>
      </c>
      <c r="CF6" s="10535"/>
      <c r="CG6" s="10535" t="s">
        <v>148</v>
      </c>
      <c r="CH6" s="10535"/>
      <c r="CI6" s="10535" t="s">
        <v>150</v>
      </c>
      <c r="CJ6" s="10535"/>
      <c r="CK6" s="10535" t="s">
        <v>153</v>
      </c>
      <c r="CL6" s="10535"/>
      <c r="CM6" s="10535" t="s">
        <v>156</v>
      </c>
      <c r="CN6" s="10535"/>
      <c r="CO6" s="10535" t="s">
        <v>159</v>
      </c>
      <c r="CP6" s="10535"/>
      <c r="CQ6" s="10535" t="s">
        <v>162</v>
      </c>
      <c r="CR6" s="10535"/>
      <c r="CS6" s="10535" t="s">
        <v>165</v>
      </c>
      <c r="CT6" s="10535"/>
      <c r="CU6" s="10535" t="s">
        <v>168</v>
      </c>
      <c r="CV6" s="10535"/>
      <c r="CW6" s="10535" t="s">
        <v>171</v>
      </c>
      <c r="CX6" s="10535"/>
      <c r="CY6" s="10535" t="s">
        <v>174</v>
      </c>
      <c r="CZ6" s="10535"/>
      <c r="DA6" s="10535" t="s">
        <v>177</v>
      </c>
      <c r="DB6" s="10535"/>
      <c r="DC6" s="10535" t="s">
        <v>180</v>
      </c>
      <c r="DD6" s="10535"/>
      <c r="DE6" s="10535" t="s">
        <v>183</v>
      </c>
      <c r="DF6" s="10535"/>
      <c r="DG6" s="10535" t="s">
        <v>186</v>
      </c>
      <c r="DH6" s="10535"/>
      <c r="DI6" s="10535" t="s">
        <v>189</v>
      </c>
      <c r="DJ6" s="10535"/>
      <c r="DK6" s="10535" t="s">
        <v>192</v>
      </c>
      <c r="DL6" s="10535"/>
      <c r="DZ6" s="732">
        <v>1</v>
      </c>
    </row>
    <row customHeight="1" ht="11.549999999999999">
      <c r="D7" s="938"/>
      <c r="E7" s="2594" t="s">
        <v>111</v>
      </c>
      <c r="F7" s="2595"/>
      <c r="G7" s="2620" t="str">
        <f>IF(G6="","",INDEX(DIFFERENTIATION_UNMERGE_VD,MATCH(G6,DIFFERENTIATION_ID_DIFF,0)))</f>
        <v/>
      </c>
      <c r="H7" s="2621"/>
      <c r="I7" s="2620" t="str">
        <f>IF(I6="","",INDEX(DIFFERENTIATION_UNMERGE_VD,MATCH(I6,DIFFERENTIATION_ID_DIFF,0)))</f>
        <v>Производство тепловой энергии. Некомбинированная выработка</v>
      </c>
      <c r="J7" s="2621"/>
      <c r="K7" s="4108" t="str">
        <f>IF(K6="","",INDEX(DIFFERENTIATION_UNMERGE_VD,MATCH(K6,DIFFERENTIATION_ID_DIFF,0)))</f>
        <v>Производство тепловой энергии. Некомбинированная выработка</v>
      </c>
      <c r="L7" s="4465"/>
      <c r="M7" s="4108" t="str">
        <f>IF(M6="","",INDEX(DIFFERENTIATION_UNMERGE_VD,MATCH(M6,DIFFERENTIATION_ID_DIFF,0)))</f>
        <v>Производство тепловой энергии. Некомбинированная выработка</v>
      </c>
      <c r="N7" s="4465"/>
      <c r="O7" s="4108" t="str">
        <f>IF(O6="","",INDEX(DIFFERENTIATION_UNMERGE_VD,MATCH(O6,DIFFERENTIATION_ID_DIFF,0)))</f>
        <v>Производство тепловой энергии. Некомбинированная выработка</v>
      </c>
      <c r="P7" s="4465"/>
      <c r="Q7" s="4108" t="str">
        <f>IF(Q6="","",INDEX(DIFFERENTIATION_UNMERGE_VD,MATCH(Q6,DIFFERENTIATION_ID_DIFF,0)))</f>
        <v>Производство тепловой энергии. Некомбинированная выработка</v>
      </c>
      <c r="R7" s="4465"/>
      <c r="S7" s="4108" t="str">
        <f>IF(S6="","",INDEX(DIFFERENTIATION_UNMERGE_VD,MATCH(S6,DIFFERENTIATION_ID_DIFF,0)))</f>
        <v>Производство. Теплоноситель</v>
      </c>
      <c r="T7" s="4465"/>
      <c r="U7" s="4108" t="str">
        <f>IF(U6="","",INDEX(DIFFERENTIATION_UNMERGE_VD,MATCH(U6,DIFFERENTIATION_ID_DIFF,0)))</f>
        <v>Передача. Теплоноситель</v>
      </c>
      <c r="V7" s="4465"/>
      <c r="W7" s="9720" t="str">
        <f>IF(W6="","",INDEX(DIFFERENTIATION_UNMERGE_VD,MATCH(W6,DIFFERENTIATION_ID_DIFF,0)))</f>
        <v>Производство тепловой энергии. Некомбинированная выработка</v>
      </c>
      <c r="X7" s="10539"/>
      <c r="Y7" s="9720">
        <f>IF(Y6="","",INDEX(DIFFERENTIATION_UNMERGE_VD,MATCH(Y6,DIFFERENTIATION_ID_DIFF,0)))</f>
      </c>
      <c r="Z7" s="10539"/>
      <c r="AA7" s="9720" t="str">
        <f>IF(AA6="","",INDEX(DIFFERENTIATION_UNMERGE_VD,MATCH(AA6,DIFFERENTIATION_ID_DIFF,0)))</f>
        <v>Передача. Тепловая энергия</v>
      </c>
      <c r="AB7" s="10539"/>
      <c r="AC7" s="9720">
        <f>IF(AC6="","",INDEX(DIFFERENTIATION_UNMERGE_VD,MATCH(AC6,DIFFERENTIATION_ID_DIFF,0)))</f>
      </c>
      <c r="AD7" s="10539"/>
      <c r="AE7" s="9720">
        <f>IF(AE6="","",INDEX(DIFFERENTIATION_UNMERGE_VD,MATCH(AE6,DIFFERENTIATION_ID_DIFF,0)))</f>
      </c>
      <c r="AF7" s="10539"/>
      <c r="AG7" s="9720">
        <f>IF(AG6="","",INDEX(DIFFERENTIATION_UNMERGE_VD,MATCH(AG6,DIFFERENTIATION_ID_DIFF,0)))</f>
      </c>
      <c r="AH7" s="10539"/>
      <c r="AI7" s="9720">
        <f>IF(AI6="","",INDEX(DIFFERENTIATION_UNMERGE_VD,MATCH(AI6,DIFFERENTIATION_ID_DIFF,0)))</f>
      </c>
      <c r="AJ7" s="10539"/>
      <c r="AK7" s="9720">
        <f>IF(AK6="","",INDEX(DIFFERENTIATION_UNMERGE_VD,MATCH(AK6,DIFFERENTIATION_ID_DIFF,0)))</f>
      </c>
      <c r="AL7" s="10539"/>
      <c r="AM7" s="9720">
        <f>IF(AM6="","",INDEX(DIFFERENTIATION_UNMERGE_VD,MATCH(AM6,DIFFERENTIATION_ID_DIFF,0)))</f>
      </c>
      <c r="AN7" s="10539"/>
      <c r="AO7" s="9720">
        <f>IF(AO6="","",INDEX(DIFFERENTIATION_UNMERGE_VD,MATCH(AO6,DIFFERENTIATION_ID_DIFF,0)))</f>
      </c>
      <c r="AP7" s="10539"/>
      <c r="AQ7" s="9720">
        <f>IF(AQ6="","",INDEX(DIFFERENTIATION_UNMERGE_VD,MATCH(AQ6,DIFFERENTIATION_ID_DIFF,0)))</f>
      </c>
      <c r="AR7" s="10539"/>
      <c r="AS7" s="9720">
        <f>IF(AS6="","",INDEX(DIFFERENTIATION_UNMERGE_VD,MATCH(AS6,DIFFERENTIATION_ID_DIFF,0)))</f>
      </c>
      <c r="AT7" s="10539"/>
      <c r="AU7" s="9720">
        <f>IF(AU6="","",INDEX(DIFFERENTIATION_UNMERGE_VD,MATCH(AU6,DIFFERENTIATION_ID_DIFF,0)))</f>
      </c>
      <c r="AV7" s="10539"/>
      <c r="AW7" s="9720">
        <f>IF(AW6="","",INDEX(DIFFERENTIATION_UNMERGE_VD,MATCH(AW6,DIFFERENTIATION_ID_DIFF,0)))</f>
      </c>
      <c r="AX7" s="10539"/>
      <c r="AY7" s="9720">
        <f>IF(AY6="","",INDEX(DIFFERENTIATION_UNMERGE_VD,MATCH(AY6,DIFFERENTIATION_ID_DIFF,0)))</f>
      </c>
      <c r="AZ7" s="10539"/>
      <c r="BA7" s="9720">
        <f>IF(BA6="","",INDEX(DIFFERENTIATION_UNMERGE_VD,MATCH(BA6,DIFFERENTIATION_ID_DIFF,0)))</f>
      </c>
      <c r="BB7" s="10539"/>
      <c r="BC7" s="9720">
        <f>IF(BC6="","",INDEX(DIFFERENTIATION_UNMERGE_VD,MATCH(BC6,DIFFERENTIATION_ID_DIFF,0)))</f>
      </c>
      <c r="BD7" s="10539"/>
      <c r="BE7" s="9720">
        <f>IF(BE6="","",INDEX(DIFFERENTIATION_UNMERGE_VD,MATCH(BE6,DIFFERENTIATION_ID_DIFF,0)))</f>
      </c>
      <c r="BF7" s="10539"/>
      <c r="BG7" s="9720">
        <f>IF(BG6="","",INDEX(DIFFERENTIATION_UNMERGE_VD,MATCH(BG6,DIFFERENTIATION_ID_DIFF,0)))</f>
      </c>
      <c r="BH7" s="10539"/>
      <c r="BI7" s="9720">
        <f>IF(BI6="","",INDEX(DIFFERENTIATION_UNMERGE_VD,MATCH(BI6,DIFFERENTIATION_ID_DIFF,0)))</f>
      </c>
      <c r="BJ7" s="10539"/>
      <c r="BK7" s="9720">
        <f>IF(BK6="","",INDEX(DIFFERENTIATION_UNMERGE_VD,MATCH(BK6,DIFFERENTIATION_ID_DIFF,0)))</f>
      </c>
      <c r="BL7" s="10539"/>
      <c r="BM7" s="9720">
        <f>IF(BM6="","",INDEX(DIFFERENTIATION_UNMERGE_VD,MATCH(BM6,DIFFERENTIATION_ID_DIFF,0)))</f>
      </c>
      <c r="BN7" s="10539"/>
      <c r="BO7" s="9720">
        <f>IF(BO6="","",INDEX(DIFFERENTIATION_UNMERGE_VD,MATCH(BO6,DIFFERENTIATION_ID_DIFF,0)))</f>
      </c>
      <c r="BP7" s="10539"/>
      <c r="BQ7" s="9720" t="str">
        <f>IF(BQ6="","",INDEX(DIFFERENTIATION_UNMERGE_VD,MATCH(BQ6,DIFFERENTIATION_ID_DIFF,0)))</f>
        <v>Передача. Тепловая энергия</v>
      </c>
      <c r="BR7" s="10539"/>
      <c r="BS7" s="9720" t="str">
        <f>IF(BS6="","",INDEX(DIFFERENTIATION_UNMERGE_VD,MATCH(BS6,DIFFERENTIATION_ID_DIFF,0)))</f>
        <v>Передача. Тепловая энергия</v>
      </c>
      <c r="BT7" s="10539"/>
      <c r="BU7" s="9720" t="str">
        <f>IF(BU6="","",INDEX(DIFFERENTIATION_UNMERGE_VD,MATCH(BU6,DIFFERENTIATION_ID_DIFF,0)))</f>
        <v>Передача. Тепловая энергия</v>
      </c>
      <c r="BV7" s="10539"/>
      <c r="BW7" s="9720" t="str">
        <f>IF(BW6="","",INDEX(DIFFERENTIATION_UNMERGE_VD,MATCH(BW6,DIFFERENTIATION_ID_DIFF,0)))</f>
        <v>Производство тепловой энергии. Некомбинированная выработка</v>
      </c>
      <c r="BX7" s="10539"/>
      <c r="BY7" s="9720" t="str">
        <f>IF(BY6="","",INDEX(DIFFERENTIATION_UNMERGE_VD,MATCH(BY6,DIFFERENTIATION_ID_DIFF,0)))</f>
        <v>Производство тепловой энергии. Некомбинированная выработка</v>
      </c>
      <c r="BZ7" s="10539"/>
      <c r="CA7" s="9720" t="str">
        <f>IF(CA6="","",INDEX(DIFFERENTIATION_UNMERGE_VD,MATCH(CA6,DIFFERENTIATION_ID_DIFF,0)))</f>
        <v>Производство тепловой энергии. Некомбинированная выработка</v>
      </c>
      <c r="CB7" s="10539"/>
      <c r="CC7" s="9720" t="str">
        <f>IF(CC6="","",INDEX(DIFFERENTIATION_UNMERGE_VD,MATCH(CC6,DIFFERENTIATION_ID_DIFF,0)))</f>
        <v>Производство тепловой энергии. Некомбинированная выработка</v>
      </c>
      <c r="CD7" s="10539"/>
      <c r="CE7" s="9720" t="str">
        <f>IF(CE6="","",INDEX(DIFFERENTIATION_UNMERGE_VD,MATCH(CE6,DIFFERENTIATION_ID_DIFF,0)))</f>
        <v>Производство тепловой энергии. Некомбинированная выработка</v>
      </c>
      <c r="CF7" s="10539"/>
      <c r="CG7" s="9720" t="str">
        <f>IF(CG6="","",INDEX(DIFFERENTIATION_UNMERGE_VD,MATCH(CG6,DIFFERENTIATION_ID_DIFF,0)))</f>
        <v>Производство тепловой энергии. Некомбинированная выработка</v>
      </c>
      <c r="CH7" s="10539"/>
      <c r="CI7" s="9720" t="str">
        <f>IF(CI6="","",INDEX(DIFFERENTIATION_UNMERGE_VD,MATCH(CI6,DIFFERENTIATION_ID_DIFF,0)))</f>
        <v>Производство тепловой энергии. Некомбинированная выработка</v>
      </c>
      <c r="CJ7" s="10539"/>
      <c r="CK7" s="9720" t="str">
        <f>IF(CK6="","",INDEX(DIFFERENTIATION_UNMERGE_VD,MATCH(CK6,DIFFERENTIATION_ID_DIFF,0)))</f>
        <v>Производство тепловой энергии. Некомбинированная выработка</v>
      </c>
      <c r="CL7" s="10539"/>
      <c r="CM7" s="9720" t="str">
        <f>IF(CM6="","",INDEX(DIFFERENTIATION_UNMERGE_VD,MATCH(CM6,DIFFERENTIATION_ID_DIFF,0)))</f>
        <v>Производство тепловой энергии. Некомбинированная выработка</v>
      </c>
      <c r="CN7" s="10539"/>
      <c r="CO7" s="9720" t="str">
        <f>IF(CO6="","",INDEX(DIFFERENTIATION_UNMERGE_VD,MATCH(CO6,DIFFERENTIATION_ID_DIFF,0)))</f>
        <v>Производство тепловой энергии. Некомбинированная выработка</v>
      </c>
      <c r="CP7" s="10539"/>
      <c r="CQ7" s="9720" t="str">
        <f>IF(CQ6="","",INDEX(DIFFERENTIATION_UNMERGE_VD,MATCH(CQ6,DIFFERENTIATION_ID_DIFF,0)))</f>
        <v>Производство тепловой энергии. Некомбинированная выработка</v>
      </c>
      <c r="CR7" s="10539"/>
      <c r="CS7" s="9720" t="str">
        <f>IF(CS6="","",INDEX(DIFFERENTIATION_UNMERGE_VD,MATCH(CS6,DIFFERENTIATION_ID_DIFF,0)))</f>
        <v>Производство тепловой энергии. Некомбинированная выработка</v>
      </c>
      <c r="CT7" s="10539"/>
      <c r="CU7" s="9720" t="str">
        <f>IF(CU6="","",INDEX(DIFFERENTIATION_UNMERGE_VD,MATCH(CU6,DIFFERENTIATION_ID_DIFF,0)))</f>
        <v>Производство тепловой энергии. Некомбинированная выработка</v>
      </c>
      <c r="CV7" s="10539"/>
      <c r="CW7" s="9720" t="str">
        <f>IF(CW6="","",INDEX(DIFFERENTIATION_UNMERGE_VD,MATCH(CW6,DIFFERENTIATION_ID_DIFF,0)))</f>
        <v>Производство тепловой энергии. Некомбинированная выработка</v>
      </c>
      <c r="CX7" s="10539"/>
      <c r="CY7" s="9720" t="str">
        <f>IF(CY6="","",INDEX(DIFFERENTIATION_UNMERGE_VD,MATCH(CY6,DIFFERENTIATION_ID_DIFF,0)))</f>
        <v>Производство тепловой энергии. Некомбинированная выработка</v>
      </c>
      <c r="CZ7" s="10539"/>
      <c r="DA7" s="9720" t="str">
        <f>IF(DA6="","",INDEX(DIFFERENTIATION_UNMERGE_VD,MATCH(DA6,DIFFERENTIATION_ID_DIFF,0)))</f>
        <v>Производство тепловой энергии. Некомбинированная выработка</v>
      </c>
      <c r="DB7" s="10539"/>
      <c r="DC7" s="9720" t="str">
        <f>IF(DC6="","",INDEX(DIFFERENTIATION_UNMERGE_VD,MATCH(DC6,DIFFERENTIATION_ID_DIFF,0)))</f>
        <v>Производство тепловой энергии. Некомбинированная выработка</v>
      </c>
      <c r="DD7" s="10539"/>
      <c r="DE7" s="9720" t="str">
        <f>IF(DE6="","",INDEX(DIFFERENTIATION_UNMERGE_VD,MATCH(DE6,DIFFERENTIATION_ID_DIFF,0)))</f>
        <v>Производство тепловой энергии. Некомбинированная выработка</v>
      </c>
      <c r="DF7" s="10539"/>
      <c r="DG7" s="9720" t="str">
        <f>IF(DG6="","",INDEX(DIFFERENTIATION_UNMERGE_VD,MATCH(DG6,DIFFERENTIATION_ID_DIFF,0)))</f>
        <v>Производство тепловой энергии. Некомбинированная выработка</v>
      </c>
      <c r="DH7" s="10539"/>
      <c r="DI7" s="9720" t="str">
        <f>IF(DI6="","",INDEX(DIFFERENTIATION_UNMERGE_VD,MATCH(DI6,DIFFERENTIATION_ID_DIFF,0)))</f>
        <v>Производство тепловой энергии. Некомбинированная выработка</v>
      </c>
      <c r="DJ7" s="10539"/>
      <c r="DK7" s="9720" t="str">
        <f>IF(DK6="","",INDEX(DIFFERENTIATION_UNMERGE_VD,MATCH(DK6,DIFFERENTIATION_ID_DIFF,0)))</f>
        <v>Производство тепловой энергии. Некомбинированная выработка</v>
      </c>
      <c r="DL7" s="10539"/>
      <c r="DM7" s="2402"/>
      <c r="DN7" s="736"/>
      <c r="DZ7" s="732">
        <v>11</v>
      </c>
    </row>
    <row customHeight="1" ht="11.549999999999999">
      <c r="A8" s="931"/>
      <c r="D8" s="938"/>
      <c r="E8" s="2594" t="s">
        <v>664</v>
      </c>
      <c r="F8" s="2595"/>
      <c r="G8" s="2620" t="str">
        <f>IF(G6="","",INDEX(DIFFERENTIATION_UNMERGE_AREA,MATCH(G6,DIFFERENTIATION_ID_DIFF,0)))</f>
        <v/>
      </c>
      <c r="H8" s="2621"/>
      <c r="I8" s="2620" t="str">
        <f>IF(I6="","",INDEX(DIFFERENTIATION_UNMERGE_AREA,MATCH(I6,DIFFERENTIATION_ID_DIFF,0)))</f>
        <v>Территория 1</v>
      </c>
      <c r="J8" s="2621"/>
      <c r="K8" s="4108" t="str">
        <f>IF(K6="","",INDEX(DIFFERENTIATION_UNMERGE_AREA,MATCH(K6,DIFFERENTIATION_ID_DIFF,0)))</f>
        <v>Территория 1</v>
      </c>
      <c r="L8" s="4465"/>
      <c r="M8" s="4108" t="str">
        <f>IF(M6="","",INDEX(DIFFERENTIATION_UNMERGE_AREA,MATCH(M6,DIFFERENTIATION_ID_DIFF,0)))</f>
        <v>Территория 1</v>
      </c>
      <c r="N8" s="4465"/>
      <c r="O8" s="4108" t="str">
        <f>IF(O6="","",INDEX(DIFFERENTIATION_UNMERGE_AREA,MATCH(O6,DIFFERENTIATION_ID_DIFF,0)))</f>
        <v>Территория 1</v>
      </c>
      <c r="P8" s="4465"/>
      <c r="Q8" s="4108" t="str">
        <f>IF(Q6="","",INDEX(DIFFERENTIATION_UNMERGE_AREA,MATCH(Q6,DIFFERENTIATION_ID_DIFF,0)))</f>
        <v>Территория 1</v>
      </c>
      <c r="R8" s="4465"/>
      <c r="S8" s="4108" t="str">
        <f>IF(S6="","",INDEX(DIFFERENTIATION_UNMERGE_AREA,MATCH(S6,DIFFERENTIATION_ID_DIFF,0)))</f>
        <v>Территория 1</v>
      </c>
      <c r="T8" s="4465"/>
      <c r="U8" s="4108" t="str">
        <f>IF(U6="","",INDEX(DIFFERENTIATION_UNMERGE_AREA,MATCH(U6,DIFFERENTIATION_ID_DIFF,0)))</f>
        <v>Территория 1</v>
      </c>
      <c r="V8" s="4465"/>
      <c r="W8" s="9720" t="str">
        <f>IF(W6="","",INDEX(DIFFERENTIATION_UNMERGE_AREA,MATCH(W6,DIFFERENTIATION_ID_DIFF,0)))</f>
        <v>Территория 2</v>
      </c>
      <c r="X8" s="10539"/>
      <c r="Y8" s="9720">
        <f>IF(Y6="","",INDEX(DIFFERENTIATION_UNMERGE_AREA,MATCH(Y6,DIFFERENTIATION_ID_DIFF,0)))</f>
      </c>
      <c r="Z8" s="10539"/>
      <c r="AA8" s="9720" t="str">
        <f>IF(AA6="","",INDEX(DIFFERENTIATION_UNMERGE_AREA,MATCH(AA6,DIFFERENTIATION_ID_DIFF,0)))</f>
        <v>Территория 2</v>
      </c>
      <c r="AB8" s="10539"/>
      <c r="AC8" s="9720">
        <f>IF(AC6="","",INDEX(DIFFERENTIATION_UNMERGE_AREA,MATCH(AC6,DIFFERENTIATION_ID_DIFF,0)))</f>
      </c>
      <c r="AD8" s="10539"/>
      <c r="AE8" s="9720">
        <f>IF(AE6="","",INDEX(DIFFERENTIATION_UNMERGE_AREA,MATCH(AE6,DIFFERENTIATION_ID_DIFF,0)))</f>
      </c>
      <c r="AF8" s="10539"/>
      <c r="AG8" s="9720">
        <f>IF(AG6="","",INDEX(DIFFERENTIATION_UNMERGE_AREA,MATCH(AG6,DIFFERENTIATION_ID_DIFF,0)))</f>
      </c>
      <c r="AH8" s="10539"/>
      <c r="AI8" s="9720">
        <f>IF(AI6="","",INDEX(DIFFERENTIATION_UNMERGE_AREA,MATCH(AI6,DIFFERENTIATION_ID_DIFF,0)))</f>
      </c>
      <c r="AJ8" s="10539"/>
      <c r="AK8" s="9720">
        <f>IF(AK6="","",INDEX(DIFFERENTIATION_UNMERGE_AREA,MATCH(AK6,DIFFERENTIATION_ID_DIFF,0)))</f>
      </c>
      <c r="AL8" s="10539"/>
      <c r="AM8" s="9720">
        <f>IF(AM6="","",INDEX(DIFFERENTIATION_UNMERGE_AREA,MATCH(AM6,DIFFERENTIATION_ID_DIFF,0)))</f>
      </c>
      <c r="AN8" s="10539"/>
      <c r="AO8" s="9720">
        <f>IF(AO6="","",INDEX(DIFFERENTIATION_UNMERGE_AREA,MATCH(AO6,DIFFERENTIATION_ID_DIFF,0)))</f>
      </c>
      <c r="AP8" s="10539"/>
      <c r="AQ8" s="9720">
        <f>IF(AQ6="","",INDEX(DIFFERENTIATION_UNMERGE_AREA,MATCH(AQ6,DIFFERENTIATION_ID_DIFF,0)))</f>
      </c>
      <c r="AR8" s="10539"/>
      <c r="AS8" s="9720">
        <f>IF(AS6="","",INDEX(DIFFERENTIATION_UNMERGE_AREA,MATCH(AS6,DIFFERENTIATION_ID_DIFF,0)))</f>
      </c>
      <c r="AT8" s="10539"/>
      <c r="AU8" s="9720">
        <f>IF(AU6="","",INDEX(DIFFERENTIATION_UNMERGE_AREA,MATCH(AU6,DIFFERENTIATION_ID_DIFF,0)))</f>
      </c>
      <c r="AV8" s="10539"/>
      <c r="AW8" s="9720">
        <f>IF(AW6="","",INDEX(DIFFERENTIATION_UNMERGE_AREA,MATCH(AW6,DIFFERENTIATION_ID_DIFF,0)))</f>
      </c>
      <c r="AX8" s="10539"/>
      <c r="AY8" s="9720">
        <f>IF(AY6="","",INDEX(DIFFERENTIATION_UNMERGE_AREA,MATCH(AY6,DIFFERENTIATION_ID_DIFF,0)))</f>
      </c>
      <c r="AZ8" s="10539"/>
      <c r="BA8" s="9720">
        <f>IF(BA6="","",INDEX(DIFFERENTIATION_UNMERGE_AREA,MATCH(BA6,DIFFERENTIATION_ID_DIFF,0)))</f>
      </c>
      <c r="BB8" s="10539"/>
      <c r="BC8" s="9720">
        <f>IF(BC6="","",INDEX(DIFFERENTIATION_UNMERGE_AREA,MATCH(BC6,DIFFERENTIATION_ID_DIFF,0)))</f>
      </c>
      <c r="BD8" s="10539"/>
      <c r="BE8" s="9720">
        <f>IF(BE6="","",INDEX(DIFFERENTIATION_UNMERGE_AREA,MATCH(BE6,DIFFERENTIATION_ID_DIFF,0)))</f>
      </c>
      <c r="BF8" s="10539"/>
      <c r="BG8" s="9720">
        <f>IF(BG6="","",INDEX(DIFFERENTIATION_UNMERGE_AREA,MATCH(BG6,DIFFERENTIATION_ID_DIFF,0)))</f>
      </c>
      <c r="BH8" s="10539"/>
      <c r="BI8" s="9720">
        <f>IF(BI6="","",INDEX(DIFFERENTIATION_UNMERGE_AREA,MATCH(BI6,DIFFERENTIATION_ID_DIFF,0)))</f>
      </c>
      <c r="BJ8" s="10539"/>
      <c r="BK8" s="9720">
        <f>IF(BK6="","",INDEX(DIFFERENTIATION_UNMERGE_AREA,MATCH(BK6,DIFFERENTIATION_ID_DIFF,0)))</f>
      </c>
      <c r="BL8" s="10539"/>
      <c r="BM8" s="9720">
        <f>IF(BM6="","",INDEX(DIFFERENTIATION_UNMERGE_AREA,MATCH(BM6,DIFFERENTIATION_ID_DIFF,0)))</f>
      </c>
      <c r="BN8" s="10539"/>
      <c r="BO8" s="9720">
        <f>IF(BO6="","",INDEX(DIFFERENTIATION_UNMERGE_AREA,MATCH(BO6,DIFFERENTIATION_ID_DIFF,0)))</f>
      </c>
      <c r="BP8" s="10539"/>
      <c r="BQ8" s="9720" t="str">
        <f>IF(BQ6="","",INDEX(DIFFERENTIATION_UNMERGE_AREA,MATCH(BQ6,DIFFERENTIATION_ID_DIFF,0)))</f>
        <v>Территория 2</v>
      </c>
      <c r="BR8" s="10539"/>
      <c r="BS8" s="9720" t="str">
        <f>IF(BS6="","",INDEX(DIFFERENTIATION_UNMERGE_AREA,MATCH(BS6,DIFFERENTIATION_ID_DIFF,0)))</f>
        <v>Территория 2</v>
      </c>
      <c r="BT8" s="10539"/>
      <c r="BU8" s="9720" t="str">
        <f>IF(BU6="","",INDEX(DIFFERENTIATION_UNMERGE_AREA,MATCH(BU6,DIFFERENTIATION_ID_DIFF,0)))</f>
        <v>Территория 2</v>
      </c>
      <c r="BV8" s="10539"/>
      <c r="BW8" s="9720" t="str">
        <f>IF(BW6="","",INDEX(DIFFERENTIATION_UNMERGE_AREA,MATCH(BW6,DIFFERENTIATION_ID_DIFF,0)))</f>
        <v>Территория 2</v>
      </c>
      <c r="BX8" s="10539"/>
      <c r="BY8" s="9720" t="str">
        <f>IF(BY6="","",INDEX(DIFFERENTIATION_UNMERGE_AREA,MATCH(BY6,DIFFERENTIATION_ID_DIFF,0)))</f>
        <v>Территория 2</v>
      </c>
      <c r="BZ8" s="10539"/>
      <c r="CA8" s="9720" t="str">
        <f>IF(CA6="","",INDEX(DIFFERENTIATION_UNMERGE_AREA,MATCH(CA6,DIFFERENTIATION_ID_DIFF,0)))</f>
        <v>Территория 2</v>
      </c>
      <c r="CB8" s="10539"/>
      <c r="CC8" s="9720" t="str">
        <f>IF(CC6="","",INDEX(DIFFERENTIATION_UNMERGE_AREA,MATCH(CC6,DIFFERENTIATION_ID_DIFF,0)))</f>
        <v>Территория 2</v>
      </c>
      <c r="CD8" s="10539"/>
      <c r="CE8" s="9720" t="str">
        <f>IF(CE6="","",INDEX(DIFFERENTIATION_UNMERGE_AREA,MATCH(CE6,DIFFERENTIATION_ID_DIFF,0)))</f>
        <v>Территория 2</v>
      </c>
      <c r="CF8" s="10539"/>
      <c r="CG8" s="9720" t="str">
        <f>IF(CG6="","",INDEX(DIFFERENTIATION_UNMERGE_AREA,MATCH(CG6,DIFFERENTIATION_ID_DIFF,0)))</f>
        <v>Территория 2</v>
      </c>
      <c r="CH8" s="10539"/>
      <c r="CI8" s="9720" t="str">
        <f>IF(CI6="","",INDEX(DIFFERENTIATION_UNMERGE_AREA,MATCH(CI6,DIFFERENTIATION_ID_DIFF,0)))</f>
        <v>Территория 2</v>
      </c>
      <c r="CJ8" s="10539"/>
      <c r="CK8" s="9720" t="str">
        <f>IF(CK6="","",INDEX(DIFFERENTIATION_UNMERGE_AREA,MATCH(CK6,DIFFERENTIATION_ID_DIFF,0)))</f>
        <v>Территория 2</v>
      </c>
      <c r="CL8" s="10539"/>
      <c r="CM8" s="9720" t="str">
        <f>IF(CM6="","",INDEX(DIFFERENTIATION_UNMERGE_AREA,MATCH(CM6,DIFFERENTIATION_ID_DIFF,0)))</f>
        <v>Территория 2</v>
      </c>
      <c r="CN8" s="10539"/>
      <c r="CO8" s="9720" t="str">
        <f>IF(CO6="","",INDEX(DIFFERENTIATION_UNMERGE_AREA,MATCH(CO6,DIFFERENTIATION_ID_DIFF,0)))</f>
        <v>Территория 2</v>
      </c>
      <c r="CP8" s="10539"/>
      <c r="CQ8" s="9720" t="str">
        <f>IF(CQ6="","",INDEX(DIFFERENTIATION_UNMERGE_AREA,MATCH(CQ6,DIFFERENTIATION_ID_DIFF,0)))</f>
        <v>Территория 2</v>
      </c>
      <c r="CR8" s="10539"/>
      <c r="CS8" s="9720" t="str">
        <f>IF(CS6="","",INDEX(DIFFERENTIATION_UNMERGE_AREA,MATCH(CS6,DIFFERENTIATION_ID_DIFF,0)))</f>
        <v>Территория 2</v>
      </c>
      <c r="CT8" s="10539"/>
      <c r="CU8" s="9720" t="str">
        <f>IF(CU6="","",INDEX(DIFFERENTIATION_UNMERGE_AREA,MATCH(CU6,DIFFERENTIATION_ID_DIFF,0)))</f>
        <v>Территория 2</v>
      </c>
      <c r="CV8" s="10539"/>
      <c r="CW8" s="9720" t="str">
        <f>IF(CW6="","",INDEX(DIFFERENTIATION_UNMERGE_AREA,MATCH(CW6,DIFFERENTIATION_ID_DIFF,0)))</f>
        <v>Территория 2</v>
      </c>
      <c r="CX8" s="10539"/>
      <c r="CY8" s="9720" t="str">
        <f>IF(CY6="","",INDEX(DIFFERENTIATION_UNMERGE_AREA,MATCH(CY6,DIFFERENTIATION_ID_DIFF,0)))</f>
        <v>Территория 2</v>
      </c>
      <c r="CZ8" s="10539"/>
      <c r="DA8" s="9720" t="str">
        <f>IF(DA6="","",INDEX(DIFFERENTIATION_UNMERGE_AREA,MATCH(DA6,DIFFERENTIATION_ID_DIFF,0)))</f>
        <v>Территория 2</v>
      </c>
      <c r="DB8" s="10539"/>
      <c r="DC8" s="9720" t="str">
        <f>IF(DC6="","",INDEX(DIFFERENTIATION_UNMERGE_AREA,MATCH(DC6,DIFFERENTIATION_ID_DIFF,0)))</f>
        <v>Территория 2</v>
      </c>
      <c r="DD8" s="10539"/>
      <c r="DE8" s="9720" t="str">
        <f>IF(DE6="","",INDEX(DIFFERENTIATION_UNMERGE_AREA,MATCH(DE6,DIFFERENTIATION_ID_DIFF,0)))</f>
        <v>Территория 2</v>
      </c>
      <c r="DF8" s="10539"/>
      <c r="DG8" s="9720" t="str">
        <f>IF(DG6="","",INDEX(DIFFERENTIATION_UNMERGE_AREA,MATCH(DG6,DIFFERENTIATION_ID_DIFF,0)))</f>
        <v>Территория 2</v>
      </c>
      <c r="DH8" s="10539"/>
      <c r="DI8" s="9720" t="str">
        <f>IF(DI6="","",INDEX(DIFFERENTIATION_UNMERGE_AREA,MATCH(DI6,DIFFERENTIATION_ID_DIFF,0)))</f>
        <v>Территория 2</v>
      </c>
      <c r="DJ8" s="10539"/>
      <c r="DK8" s="9720" t="str">
        <f>IF(DK6="","",INDEX(DIFFERENTIATION_UNMERGE_AREA,MATCH(DK6,DIFFERENTIATION_ID_DIFF,0)))</f>
        <v>Территория 2</v>
      </c>
      <c r="DL8" s="10539"/>
      <c r="DM8" s="2426"/>
      <c r="DN8" s="736"/>
      <c r="DZ8" s="732">
        <v>11</v>
      </c>
    </row>
    <row customHeight="1" ht="11.549999999999999">
      <c r="A9" s="931"/>
      <c r="D9" s="938"/>
      <c r="E9" s="2594" t="s">
        <v>665</v>
      </c>
      <c r="F9" s="2595"/>
      <c r="G9" s="2620" t="str">
        <f>IF(G6="","",INDEX(DIFFERENTIATION_UNMERGE_SYSTEM,MATCH(G6,DIFFERENTIATION_ID_DIFF,0)))</f>
        <v/>
      </c>
      <c r="H9" s="2621"/>
      <c r="I9" s="2620" t="str">
        <f>IF(I6="","",INDEX(DIFFERENTIATION_UNMERGE_SYSTEM,MATCH(I6,DIFFERENTIATION_ID_DIFF,0)))</f>
        <v>Котельная №1</v>
      </c>
      <c r="J9" s="2621"/>
      <c r="K9" s="4108" t="str">
        <f>IF(K6="","",INDEX(DIFFERENTIATION_UNMERGE_SYSTEM,MATCH(K6,DIFFERENTIATION_ID_DIFF,0)))</f>
        <v>Котельная №2</v>
      </c>
      <c r="L9" s="4465"/>
      <c r="M9" s="4108" t="str">
        <f>IF(M6="","",INDEX(DIFFERENTIATION_UNMERGE_SYSTEM,MATCH(M6,DIFFERENTIATION_ID_DIFF,0)))</f>
        <v>Котельная №3</v>
      </c>
      <c r="N9" s="4465"/>
      <c r="O9" s="4108" t="str">
        <f>IF(O6="","",INDEX(DIFFERENTIATION_UNMERGE_SYSTEM,MATCH(O6,DIFFERENTIATION_ID_DIFF,0)))</f>
        <v>Котельная №4</v>
      </c>
      <c r="P9" s="4465"/>
      <c r="Q9" s="4108" t="str">
        <f>IF(Q6="","",INDEX(DIFFERENTIATION_UNMERGE_SYSTEM,MATCH(Q6,DIFFERENTIATION_ID_DIFF,0)))</f>
        <v>Котельная №5</v>
      </c>
      <c r="R9" s="4465"/>
      <c r="S9" s="4108" t="str">
        <f>IF(S6="","",INDEX(DIFFERENTIATION_UNMERGE_SYSTEM,MATCH(S6,DIFFERENTIATION_ID_DIFF,0)))</f>
        <v>Котельная №1</v>
      </c>
      <c r="T9" s="4465"/>
      <c r="U9" s="4108" t="str">
        <f>IF(U6="","",INDEX(DIFFERENTIATION_UNMERGE_SYSTEM,MATCH(U6,DIFFERENTIATION_ID_DIFF,0)))</f>
        <v>Тепловые сети</v>
      </c>
      <c r="V9" s="4465"/>
      <c r="W9" s="9720" t="str">
        <f>IF(W6="","",INDEX(DIFFERENTIATION_UNMERGE_SYSTEM,MATCH(W6,DIFFERENTIATION_ID_DIFF,0)))</f>
        <v>Ленская 6</v>
      </c>
      <c r="X9" s="10539"/>
      <c r="Y9" s="9720">
        <f>IF(Y6="","",INDEX(DIFFERENTIATION_UNMERGE_SYSTEM,MATCH(Y6,DIFFERENTIATION_ID_DIFF,0)))</f>
      </c>
      <c r="Z9" s="10539"/>
      <c r="AA9" s="9720" t="str">
        <f>IF(AA6="","",INDEX(DIFFERENTIATION_UNMERGE_SYSTEM,MATCH(AA6,DIFFERENTIATION_ID_DIFF,0)))</f>
        <v>Тепловые сети источник Ново-Иркутская ТЭЦ</v>
      </c>
      <c r="AB9" s="10539"/>
      <c r="AC9" s="9720">
        <f>IF(AC6="","",INDEX(DIFFERENTIATION_UNMERGE_SYSTEM,MATCH(AC6,DIFFERENTIATION_ID_DIFF,0)))</f>
      </c>
      <c r="AD9" s="10539"/>
      <c r="AE9" s="9720">
        <f>IF(AE6="","",INDEX(DIFFERENTIATION_UNMERGE_SYSTEM,MATCH(AE6,DIFFERENTIATION_ID_DIFF,0)))</f>
      </c>
      <c r="AF9" s="10539"/>
      <c r="AG9" s="9720">
        <f>IF(AG6="","",INDEX(DIFFERENTIATION_UNMERGE_SYSTEM,MATCH(AG6,DIFFERENTIATION_ID_DIFF,0)))</f>
      </c>
      <c r="AH9" s="10539"/>
      <c r="AI9" s="9720">
        <f>IF(AI6="","",INDEX(DIFFERENTIATION_UNMERGE_SYSTEM,MATCH(AI6,DIFFERENTIATION_ID_DIFF,0)))</f>
      </c>
      <c r="AJ9" s="10539"/>
      <c r="AK9" s="9720">
        <f>IF(AK6="","",INDEX(DIFFERENTIATION_UNMERGE_SYSTEM,MATCH(AK6,DIFFERENTIATION_ID_DIFF,0)))</f>
      </c>
      <c r="AL9" s="10539"/>
      <c r="AM9" s="9720">
        <f>IF(AM6="","",INDEX(DIFFERENTIATION_UNMERGE_SYSTEM,MATCH(AM6,DIFFERENTIATION_ID_DIFF,0)))</f>
      </c>
      <c r="AN9" s="10539"/>
      <c r="AO9" s="9720">
        <f>IF(AO6="","",INDEX(DIFFERENTIATION_UNMERGE_SYSTEM,MATCH(AO6,DIFFERENTIATION_ID_DIFF,0)))</f>
      </c>
      <c r="AP9" s="10539"/>
      <c r="AQ9" s="9720">
        <f>IF(AQ6="","",INDEX(DIFFERENTIATION_UNMERGE_SYSTEM,MATCH(AQ6,DIFFERENTIATION_ID_DIFF,0)))</f>
      </c>
      <c r="AR9" s="10539"/>
      <c r="AS9" s="9720">
        <f>IF(AS6="","",INDEX(DIFFERENTIATION_UNMERGE_SYSTEM,MATCH(AS6,DIFFERENTIATION_ID_DIFF,0)))</f>
      </c>
      <c r="AT9" s="10539"/>
      <c r="AU9" s="9720">
        <f>IF(AU6="","",INDEX(DIFFERENTIATION_UNMERGE_SYSTEM,MATCH(AU6,DIFFERENTIATION_ID_DIFF,0)))</f>
      </c>
      <c r="AV9" s="10539"/>
      <c r="AW9" s="9720">
        <f>IF(AW6="","",INDEX(DIFFERENTIATION_UNMERGE_SYSTEM,MATCH(AW6,DIFFERENTIATION_ID_DIFF,0)))</f>
      </c>
      <c r="AX9" s="10539"/>
      <c r="AY9" s="9720">
        <f>IF(AY6="","",INDEX(DIFFERENTIATION_UNMERGE_SYSTEM,MATCH(AY6,DIFFERENTIATION_ID_DIFF,0)))</f>
      </c>
      <c r="AZ9" s="10539"/>
      <c r="BA9" s="9720">
        <f>IF(BA6="","",INDEX(DIFFERENTIATION_UNMERGE_SYSTEM,MATCH(BA6,DIFFERENTIATION_ID_DIFF,0)))</f>
      </c>
      <c r="BB9" s="10539"/>
      <c r="BC9" s="9720">
        <f>IF(BC6="","",INDEX(DIFFERENTIATION_UNMERGE_SYSTEM,MATCH(BC6,DIFFERENTIATION_ID_DIFF,0)))</f>
      </c>
      <c r="BD9" s="10539"/>
      <c r="BE9" s="9720">
        <f>IF(BE6="","",INDEX(DIFFERENTIATION_UNMERGE_SYSTEM,MATCH(BE6,DIFFERENTIATION_ID_DIFF,0)))</f>
      </c>
      <c r="BF9" s="10539"/>
      <c r="BG9" s="9720">
        <f>IF(BG6="","",INDEX(DIFFERENTIATION_UNMERGE_SYSTEM,MATCH(BG6,DIFFERENTIATION_ID_DIFF,0)))</f>
      </c>
      <c r="BH9" s="10539"/>
      <c r="BI9" s="9720">
        <f>IF(BI6="","",INDEX(DIFFERENTIATION_UNMERGE_SYSTEM,MATCH(BI6,DIFFERENTIATION_ID_DIFF,0)))</f>
      </c>
      <c r="BJ9" s="10539"/>
      <c r="BK9" s="9720">
        <f>IF(BK6="","",INDEX(DIFFERENTIATION_UNMERGE_SYSTEM,MATCH(BK6,DIFFERENTIATION_ID_DIFF,0)))</f>
      </c>
      <c r="BL9" s="10539"/>
      <c r="BM9" s="9720">
        <f>IF(BM6="","",INDEX(DIFFERENTIATION_UNMERGE_SYSTEM,MATCH(BM6,DIFFERENTIATION_ID_DIFF,0)))</f>
      </c>
      <c r="BN9" s="10539"/>
      <c r="BO9" s="9720">
        <f>IF(BO6="","",INDEX(DIFFERENTIATION_UNMERGE_SYSTEM,MATCH(BO6,DIFFERENTIATION_ID_DIFF,0)))</f>
      </c>
      <c r="BP9" s="10539"/>
      <c r="BQ9" s="9720" t="str">
        <f>IF(BQ6="","",INDEX(DIFFERENTIATION_UNMERGE_SYSTEM,MATCH(BQ6,DIFFERENTIATION_ID_DIFF,0)))</f>
        <v>Сибтехинвест, Полярная, 97</v>
      </c>
      <c r="BR9" s="10539"/>
      <c r="BS9" s="9720" t="str">
        <f>IF(BS6="","",INDEX(DIFFERENTIATION_UNMERGE_SYSTEM,MATCH(BS6,DIFFERENTIATION_ID_DIFF,0)))</f>
        <v>Иркутскнефтепродукт, Полярная, 199</v>
      </c>
      <c r="BT9" s="10539"/>
      <c r="BU9" s="9720" t="str">
        <f>IF(BU6="","",INDEX(DIFFERENTIATION_UNMERGE_SYSTEM,MATCH(BU6,DIFFERENTIATION_ID_DIFF,0)))</f>
        <v>РТРС, 4 Советская, 1</v>
      </c>
      <c r="BV9" s="10539"/>
      <c r="BW9" s="9720" t="str">
        <f>IF(BW6="","",INDEX(DIFFERENTIATION_UNMERGE_SYSTEM,MATCH(BW6,DIFFERENTIATION_ID_DIFF,0)))</f>
        <v>Баррикад 159</v>
      </c>
      <c r="BX9" s="10539"/>
      <c r="BY9" s="9720" t="str">
        <f>IF(BY6="","",INDEX(DIFFERENTIATION_UNMERGE_SYSTEM,MATCH(BY6,DIFFERENTIATION_ID_DIFF,0)))</f>
        <v>Баррикад 145</v>
      </c>
      <c r="BZ9" s="10539"/>
      <c r="CA9" s="9720" t="str">
        <f>IF(CA6="","",INDEX(DIFFERENTIATION_UNMERGE_SYSTEM,MATCH(CA6,DIFFERENTIATION_ID_DIFF,0)))</f>
        <v>Зимняя 6</v>
      </c>
      <c r="CB9" s="10539"/>
      <c r="CC9" s="9720" t="str">
        <f>IF(CC6="","",INDEX(DIFFERENTIATION_UNMERGE_SYSTEM,MATCH(CC6,DIFFERENTIATION_ID_DIFF,0)))</f>
        <v>Радищева 67</v>
      </c>
      <c r="CD9" s="10539"/>
      <c r="CE9" s="9720" t="str">
        <f>IF(CE6="","",INDEX(DIFFERENTIATION_UNMERGE_SYSTEM,MATCH(CE6,DIFFERENTIATION_ID_DIFF,0)))</f>
        <v>Нестерова 14</v>
      </c>
      <c r="CF9" s="10539"/>
      <c r="CG9" s="9720" t="str">
        <f>IF(CG6="","",INDEX(DIFFERENTIATION_UNMERGE_SYSTEM,MATCH(CG6,DIFFERENTIATION_ID_DIFF,0)))</f>
        <v>Нестерова 32</v>
      </c>
      <c r="CH9" s="10539"/>
      <c r="CI9" s="9720" t="str">
        <f>IF(CI6="","",INDEX(DIFFERENTIATION_UNMERGE_SYSTEM,MATCH(CI6,DIFFERENTIATION_ID_DIFF,0)))</f>
        <v>4 Советская 1</v>
      </c>
      <c r="CJ9" s="10539"/>
      <c r="CK9" s="9720" t="str">
        <f>IF(CK6="","",INDEX(DIFFERENTIATION_UNMERGE_SYSTEM,MATCH(CK6,DIFFERENTIATION_ID_DIFF,0)))</f>
        <v>Вьюжная 2</v>
      </c>
      <c r="CL9" s="10539"/>
      <c r="CM9" s="9720" t="str">
        <f>IF(CM6="","",INDEX(DIFFERENTIATION_UNMERGE_SYSTEM,MATCH(CM6,DIFFERENTIATION_ID_DIFF,0)))</f>
        <v>Шахтерская 22</v>
      </c>
      <c r="CN9" s="10539"/>
      <c r="CO9" s="9720" t="str">
        <f>IF(CO6="","",INDEX(DIFFERENTIATION_UNMERGE_SYSTEM,MATCH(CO6,DIFFERENTIATION_ID_DIFF,0)))</f>
        <v>Иртышская 5</v>
      </c>
      <c r="CP9" s="10539"/>
      <c r="CQ9" s="9720" t="str">
        <f>IF(CQ6="","",INDEX(DIFFERENTIATION_UNMERGE_SYSTEM,MATCH(CQ6,DIFFERENTIATION_ID_DIFF,0)))</f>
        <v>Сварщик</v>
      </c>
      <c r="CR9" s="10539"/>
      <c r="CS9" s="9720" t="str">
        <f>IF(CS6="","",INDEX(DIFFERENTIATION_UNMERGE_SYSTEM,MATCH(CS6,DIFFERENTIATION_ID_DIFF,0)))</f>
        <v>Школа, 20</v>
      </c>
      <c r="CT9" s="10539"/>
      <c r="CU9" s="9720" t="str">
        <f>IF(CU6="","",INDEX(DIFFERENTIATION_UNMERGE_SYSTEM,MATCH(CU6,DIFFERENTIATION_ID_DIFF,0)))</f>
        <v>Воровского, 18а</v>
      </c>
      <c r="CV9" s="10539"/>
      <c r="CW9" s="9720" t="str">
        <f>IF(CW6="","",INDEX(DIFFERENTIATION_UNMERGE_SYSTEM,MATCH(CW6,DIFFERENTIATION_ID_DIFF,0)))</f>
        <v>1 Московская 1а</v>
      </c>
      <c r="CX9" s="10539"/>
      <c r="CY9" s="9720" t="str">
        <f>IF(CY6="","",INDEX(DIFFERENTIATION_UNMERGE_SYSTEM,MATCH(CY6,DIFFERENTIATION_ID_DIFF,0)))</f>
        <v>Завод "Стройдеталь"</v>
      </c>
      <c r="CZ9" s="10539"/>
      <c r="DA9" s="9720" t="str">
        <f>IF(DA6="","",INDEX(DIFFERENTIATION_UNMERGE_SYSTEM,MATCH(DA6,DIFFERENTIATION_ID_DIFF,0)))</f>
        <v>КСПУ</v>
      </c>
      <c r="DB9" s="10539"/>
      <c r="DC9" s="9720" t="str">
        <f>IF(DC6="","",INDEX(DIFFERENTIATION_UNMERGE_SYSTEM,MATCH(DC6,DIFFERENTIATION_ID_DIFF,0)))</f>
        <v>Напольная 90</v>
      </c>
      <c r="DD9" s="10539"/>
      <c r="DE9" s="9720" t="str">
        <f>IF(DE6="","",INDEX(DIFFERENTIATION_UNMERGE_SYSTEM,MATCH(DE6,DIFFERENTIATION_ID_DIFF,0)))</f>
        <v>ДИБ</v>
      </c>
      <c r="DF9" s="10539"/>
      <c r="DG9" s="9720" t="str">
        <f>IF(DG6="","",INDEX(DIFFERENTIATION_UNMERGE_SYSTEM,MATCH(DG6,DIFFERENTIATION_ID_DIFF,0)))</f>
        <v>ИЗО</v>
      </c>
      <c r="DH9" s="10539"/>
      <c r="DI9" s="9720" t="str">
        <f>IF(DI6="","",INDEX(DIFFERENTIATION_UNMERGE_SYSTEM,MATCH(DI6,DIFFERENTIATION_ID_DIFF,0)))</f>
        <v>Вересовка</v>
      </c>
      <c r="DJ9" s="10539"/>
      <c r="DK9" s="9720" t="str">
        <f>IF(DK6="","",INDEX(DIFFERENTIATION_UNMERGE_SYSTEM,MATCH(DK6,DIFFERENTIATION_ID_DIFF,0)))</f>
        <v>Падь Еловая</v>
      </c>
      <c r="DL9" s="10539"/>
      <c r="DM9" s="2426"/>
      <c r="DN9" s="736"/>
      <c r="DZ9" s="732">
        <v>11</v>
      </c>
    </row>
    <row s="12253" customFormat="1" customHeight="1" ht="11.549999999999999">
      <c r="A10" s="1248"/>
      <c r="B10" s="738"/>
      <c r="D10" s="2328" t="s">
        <v>379</v>
      </c>
      <c r="E10" s="2329"/>
      <c r="F10" s="2329"/>
      <c r="G10" s="2329"/>
      <c r="H10" s="2329"/>
      <c r="I10" s="2329"/>
      <c r="J10" s="2330"/>
      <c r="K10" s="4468"/>
      <c r="L10" s="4468"/>
      <c r="M10" s="4468"/>
      <c r="N10" s="4468"/>
      <c r="O10" s="4468"/>
      <c r="P10" s="4468"/>
      <c r="Q10" s="4468"/>
      <c r="R10" s="4468"/>
      <c r="S10" s="4468"/>
      <c r="T10" s="4468"/>
      <c r="U10" s="4468"/>
      <c r="V10" s="4468"/>
      <c r="W10" s="10543"/>
      <c r="X10" s="10543"/>
      <c r="Y10" s="10543"/>
      <c r="Z10" s="10543"/>
      <c r="AA10" s="10543"/>
      <c r="AB10" s="10543"/>
      <c r="AC10" s="10543"/>
      <c r="AD10" s="10543"/>
      <c r="AE10" s="10543"/>
      <c r="AF10" s="10543"/>
      <c r="AG10" s="10543"/>
      <c r="AH10" s="10543"/>
      <c r="AI10" s="10543"/>
      <c r="AJ10" s="10543"/>
      <c r="AK10" s="10543"/>
      <c r="AL10" s="10543"/>
      <c r="AM10" s="10543"/>
      <c r="AN10" s="10543"/>
      <c r="AO10" s="10543"/>
      <c r="AP10" s="10543"/>
      <c r="AQ10" s="10543"/>
      <c r="AR10" s="10543"/>
      <c r="AS10" s="10543"/>
      <c r="AT10" s="10543"/>
      <c r="AU10" s="10543"/>
      <c r="AV10" s="10543"/>
      <c r="AW10" s="10543"/>
      <c r="AX10" s="10543"/>
      <c r="AY10" s="10543"/>
      <c r="AZ10" s="10543"/>
      <c r="BA10" s="10543"/>
      <c r="BB10" s="10543"/>
      <c r="BC10" s="10543"/>
      <c r="BD10" s="10543"/>
      <c r="BE10" s="10543"/>
      <c r="BF10" s="10543"/>
      <c r="BG10" s="10543"/>
      <c r="BH10" s="10543"/>
      <c r="BI10" s="10543"/>
      <c r="BJ10" s="10543"/>
      <c r="BK10" s="10543"/>
      <c r="BL10" s="10543"/>
      <c r="BM10" s="10543"/>
      <c r="BN10" s="10543"/>
      <c r="BO10" s="10543"/>
      <c r="BP10" s="10543"/>
      <c r="BQ10" s="10543"/>
      <c r="BR10" s="10543"/>
      <c r="BS10" s="10543"/>
      <c r="BT10" s="10543"/>
      <c r="BU10" s="10543"/>
      <c r="BV10" s="10543"/>
      <c r="BW10" s="10543"/>
      <c r="BX10" s="10543"/>
      <c r="BY10" s="10543"/>
      <c r="BZ10" s="10543"/>
      <c r="CA10" s="10543"/>
      <c r="CB10" s="10543"/>
      <c r="CC10" s="10543"/>
      <c r="CD10" s="10543"/>
      <c r="CE10" s="10543"/>
      <c r="CF10" s="10543"/>
      <c r="CG10" s="10543"/>
      <c r="CH10" s="10543"/>
      <c r="CI10" s="10543"/>
      <c r="CJ10" s="10543"/>
      <c r="CK10" s="10543"/>
      <c r="CL10" s="10543"/>
      <c r="CM10" s="10543"/>
      <c r="CN10" s="10543"/>
      <c r="CO10" s="10543"/>
      <c r="CP10" s="10543"/>
      <c r="CQ10" s="10543"/>
      <c r="CR10" s="10543"/>
      <c r="CS10" s="10543"/>
      <c r="CT10" s="10543"/>
      <c r="CU10" s="10543"/>
      <c r="CV10" s="10543"/>
      <c r="CW10" s="10543"/>
      <c r="CX10" s="10543"/>
      <c r="CY10" s="10543"/>
      <c r="CZ10" s="10543"/>
      <c r="DA10" s="10543"/>
      <c r="DB10" s="10543"/>
      <c r="DC10" s="10543"/>
      <c r="DD10" s="10543"/>
      <c r="DE10" s="10543"/>
      <c r="DF10" s="10543"/>
      <c r="DG10" s="10543"/>
      <c r="DH10" s="10543"/>
      <c r="DI10" s="10543"/>
      <c r="DJ10" s="10543"/>
      <c r="DK10" s="10543"/>
      <c r="DL10" s="10543"/>
      <c r="DM10" s="2426"/>
      <c r="DN10" s="736"/>
      <c r="DZ10" s="985">
        <v>11</v>
      </c>
    </row>
    <row s="12253" customFormat="1" customHeight="1" ht="24">
      <c r="A11" s="2612"/>
      <c r="B11" s="2612"/>
      <c r="C11" s="884"/>
      <c r="D11" s="930" t="s">
        <v>87</v>
      </c>
      <c r="E11" s="932" t="s">
        <v>959</v>
      </c>
      <c r="F11" s="932" t="s">
        <v>666</v>
      </c>
      <c r="G11" s="692" t="s">
        <v>382</v>
      </c>
      <c r="H11" s="692" t="s">
        <v>469</v>
      </c>
      <c r="I11" s="1034" t="s">
        <v>382</v>
      </c>
      <c r="J11" s="1035" t="s">
        <v>469</v>
      </c>
      <c r="K11" s="4071" t="s">
        <v>382</v>
      </c>
      <c r="L11" s="4071" t="s">
        <v>469</v>
      </c>
      <c r="M11" s="4071" t="s">
        <v>382</v>
      </c>
      <c r="N11" s="4071" t="s">
        <v>469</v>
      </c>
      <c r="O11" s="4071" t="s">
        <v>382</v>
      </c>
      <c r="P11" s="4071" t="s">
        <v>469</v>
      </c>
      <c r="Q11" s="4071" t="s">
        <v>382</v>
      </c>
      <c r="R11" s="4071" t="s">
        <v>469</v>
      </c>
      <c r="S11" s="4071" t="s">
        <v>382</v>
      </c>
      <c r="T11" s="4071" t="s">
        <v>469</v>
      </c>
      <c r="U11" s="4071" t="s">
        <v>382</v>
      </c>
      <c r="V11" s="4071" t="s">
        <v>469</v>
      </c>
      <c r="W11" s="9672" t="s">
        <v>382</v>
      </c>
      <c r="X11" s="9672" t="s">
        <v>469</v>
      </c>
      <c r="Y11" s="9672" t="s">
        <v>382</v>
      </c>
      <c r="Z11" s="9672" t="s">
        <v>469</v>
      </c>
      <c r="AA11" s="9672" t="s">
        <v>382</v>
      </c>
      <c r="AB11" s="9672" t="s">
        <v>469</v>
      </c>
      <c r="AC11" s="9672" t="s">
        <v>382</v>
      </c>
      <c r="AD11" s="9672" t="s">
        <v>469</v>
      </c>
      <c r="AE11" s="9672" t="s">
        <v>382</v>
      </c>
      <c r="AF11" s="9672" t="s">
        <v>469</v>
      </c>
      <c r="AG11" s="9672" t="s">
        <v>382</v>
      </c>
      <c r="AH11" s="9672" t="s">
        <v>469</v>
      </c>
      <c r="AI11" s="9672" t="s">
        <v>382</v>
      </c>
      <c r="AJ11" s="9672" t="s">
        <v>469</v>
      </c>
      <c r="AK11" s="9672" t="s">
        <v>382</v>
      </c>
      <c r="AL11" s="9672" t="s">
        <v>469</v>
      </c>
      <c r="AM11" s="9672" t="s">
        <v>382</v>
      </c>
      <c r="AN11" s="9672" t="s">
        <v>469</v>
      </c>
      <c r="AO11" s="9672" t="s">
        <v>382</v>
      </c>
      <c r="AP11" s="9672" t="s">
        <v>469</v>
      </c>
      <c r="AQ11" s="9672" t="s">
        <v>382</v>
      </c>
      <c r="AR11" s="9672" t="s">
        <v>469</v>
      </c>
      <c r="AS11" s="9672" t="s">
        <v>382</v>
      </c>
      <c r="AT11" s="9672" t="s">
        <v>469</v>
      </c>
      <c r="AU11" s="9672" t="s">
        <v>382</v>
      </c>
      <c r="AV11" s="9672" t="s">
        <v>469</v>
      </c>
      <c r="AW11" s="9672" t="s">
        <v>382</v>
      </c>
      <c r="AX11" s="9672" t="s">
        <v>469</v>
      </c>
      <c r="AY11" s="9672" t="s">
        <v>382</v>
      </c>
      <c r="AZ11" s="9672" t="s">
        <v>469</v>
      </c>
      <c r="BA11" s="9672" t="s">
        <v>382</v>
      </c>
      <c r="BB11" s="9672" t="s">
        <v>469</v>
      </c>
      <c r="BC11" s="9672" t="s">
        <v>382</v>
      </c>
      <c r="BD11" s="9672" t="s">
        <v>469</v>
      </c>
      <c r="BE11" s="9672" t="s">
        <v>382</v>
      </c>
      <c r="BF11" s="9672" t="s">
        <v>469</v>
      </c>
      <c r="BG11" s="9672" t="s">
        <v>382</v>
      </c>
      <c r="BH11" s="9672" t="s">
        <v>469</v>
      </c>
      <c r="BI11" s="9672" t="s">
        <v>382</v>
      </c>
      <c r="BJ11" s="9672" t="s">
        <v>469</v>
      </c>
      <c r="BK11" s="9672" t="s">
        <v>382</v>
      </c>
      <c r="BL11" s="9672" t="s">
        <v>469</v>
      </c>
      <c r="BM11" s="9672" t="s">
        <v>382</v>
      </c>
      <c r="BN11" s="9672" t="s">
        <v>469</v>
      </c>
      <c r="BO11" s="9672" t="s">
        <v>382</v>
      </c>
      <c r="BP11" s="9672" t="s">
        <v>469</v>
      </c>
      <c r="BQ11" s="9672" t="s">
        <v>382</v>
      </c>
      <c r="BR11" s="9672" t="s">
        <v>469</v>
      </c>
      <c r="BS11" s="9672" t="s">
        <v>382</v>
      </c>
      <c r="BT11" s="9672" t="s">
        <v>469</v>
      </c>
      <c r="BU11" s="9672" t="s">
        <v>382</v>
      </c>
      <c r="BV11" s="9672" t="s">
        <v>469</v>
      </c>
      <c r="BW11" s="9672" t="s">
        <v>382</v>
      </c>
      <c r="BX11" s="9672" t="s">
        <v>469</v>
      </c>
      <c r="BY11" s="9672" t="s">
        <v>382</v>
      </c>
      <c r="BZ11" s="9672" t="s">
        <v>469</v>
      </c>
      <c r="CA11" s="9672" t="s">
        <v>382</v>
      </c>
      <c r="CB11" s="9672" t="s">
        <v>469</v>
      </c>
      <c r="CC11" s="9672" t="s">
        <v>382</v>
      </c>
      <c r="CD11" s="9672" t="s">
        <v>469</v>
      </c>
      <c r="CE11" s="9672" t="s">
        <v>382</v>
      </c>
      <c r="CF11" s="9672" t="s">
        <v>469</v>
      </c>
      <c r="CG11" s="9672" t="s">
        <v>382</v>
      </c>
      <c r="CH11" s="9672" t="s">
        <v>469</v>
      </c>
      <c r="CI11" s="9672" t="s">
        <v>382</v>
      </c>
      <c r="CJ11" s="9672" t="s">
        <v>469</v>
      </c>
      <c r="CK11" s="9672" t="s">
        <v>382</v>
      </c>
      <c r="CL11" s="9672" t="s">
        <v>469</v>
      </c>
      <c r="CM11" s="9672" t="s">
        <v>382</v>
      </c>
      <c r="CN11" s="9672" t="s">
        <v>469</v>
      </c>
      <c r="CO11" s="9672" t="s">
        <v>382</v>
      </c>
      <c r="CP11" s="9672" t="s">
        <v>469</v>
      </c>
      <c r="CQ11" s="9672" t="s">
        <v>382</v>
      </c>
      <c r="CR11" s="9672" t="s">
        <v>469</v>
      </c>
      <c r="CS11" s="9672" t="s">
        <v>382</v>
      </c>
      <c r="CT11" s="9672" t="s">
        <v>469</v>
      </c>
      <c r="CU11" s="9672" t="s">
        <v>382</v>
      </c>
      <c r="CV11" s="9672" t="s">
        <v>469</v>
      </c>
      <c r="CW11" s="9672" t="s">
        <v>382</v>
      </c>
      <c r="CX11" s="9672" t="s">
        <v>469</v>
      </c>
      <c r="CY11" s="9672" t="s">
        <v>382</v>
      </c>
      <c r="CZ11" s="9672" t="s">
        <v>469</v>
      </c>
      <c r="DA11" s="9672" t="s">
        <v>382</v>
      </c>
      <c r="DB11" s="9672" t="s">
        <v>469</v>
      </c>
      <c r="DC11" s="9672" t="s">
        <v>382</v>
      </c>
      <c r="DD11" s="9672" t="s">
        <v>469</v>
      </c>
      <c r="DE11" s="9672" t="s">
        <v>382</v>
      </c>
      <c r="DF11" s="9672" t="s">
        <v>469</v>
      </c>
      <c r="DG11" s="9672" t="s">
        <v>382</v>
      </c>
      <c r="DH11" s="9672" t="s">
        <v>469</v>
      </c>
      <c r="DI11" s="9672" t="s">
        <v>382</v>
      </c>
      <c r="DJ11" s="9672" t="s">
        <v>469</v>
      </c>
      <c r="DK11" s="9672" t="s">
        <v>382</v>
      </c>
      <c r="DL11" s="9672" t="s">
        <v>469</v>
      </c>
      <c r="DM11" s="2459"/>
      <c r="DN11" s="885"/>
      <c r="DZ11" s="736">
        <v>23</v>
      </c>
    </row>
    <row s="12331" customFormat="1" customHeight="1" ht="10.5">
      <c r="A12" s="1179"/>
      <c r="D12" s="1252" t="s">
        <v>115</v>
      </c>
      <c r="E12" s="1252" t="s">
        <v>103</v>
      </c>
      <c r="F12" s="1252" t="s">
        <v>89</v>
      </c>
      <c r="G12" s="1253" t="str">
        <f>G1&amp;".1"</f>
        <v>4.1</v>
      </c>
      <c r="H12" s="1253" t="str">
        <f>G1&amp;".2"</f>
        <v>4.2</v>
      </c>
      <c r="I12" s="1253" t="str">
        <f>I1&amp;".1"</f>
        <v>4.1</v>
      </c>
      <c r="J12" s="1253" t="str">
        <f>I1&amp;".2"</f>
        <v>4.2</v>
      </c>
      <c r="K12" s="4477" t="str">
        <f>K1&amp;".1"</f>
        <v>4.1</v>
      </c>
      <c r="L12" s="4477" t="str">
        <f>K1&amp;".2"</f>
        <v>4.2</v>
      </c>
      <c r="M12" s="4477" t="str">
        <f>M1&amp;".1"</f>
        <v>4.1</v>
      </c>
      <c r="N12" s="4477" t="str">
        <f>M1&amp;".2"</f>
        <v>4.2</v>
      </c>
      <c r="O12" s="4477" t="str">
        <f>O1&amp;".1"</f>
        <v>4.1</v>
      </c>
      <c r="P12" s="4477" t="str">
        <f>O1&amp;".2"</f>
        <v>4.2</v>
      </c>
      <c r="Q12" s="4477" t="str">
        <f>Q1&amp;".1"</f>
        <v>4.1</v>
      </c>
      <c r="R12" s="4477" t="str">
        <f>Q1&amp;".2"</f>
        <v>4.2</v>
      </c>
      <c r="S12" s="4477" t="str">
        <f>S1&amp;".1"</f>
        <v>4.1</v>
      </c>
      <c r="T12" s="4477" t="str">
        <f>S1&amp;".2"</f>
        <v>4.2</v>
      </c>
      <c r="U12" s="4477" t="str">
        <f>U1&amp;".1"</f>
        <v>4.1</v>
      </c>
      <c r="V12" s="4477" t="str">
        <f>U1&amp;".2"</f>
        <v>4.2</v>
      </c>
      <c r="W12" s="10553" t="str">
        <f>W1&amp;".1"</f>
        <v>4.1</v>
      </c>
      <c r="X12" s="10553" t="str">
        <f>W1&amp;".2"</f>
        <v>4.2</v>
      </c>
      <c r="Y12" s="10553" t="str">
        <f>Y1&amp;".1"</f>
        <v>4.1</v>
      </c>
      <c r="Z12" s="10553" t="str">
        <f>Y1&amp;".2"</f>
        <v>4.2</v>
      </c>
      <c r="AA12" s="10553" t="str">
        <f>AA1&amp;".1"</f>
        <v>4.1</v>
      </c>
      <c r="AB12" s="10553" t="str">
        <f>AA1&amp;".2"</f>
        <v>4.2</v>
      </c>
      <c r="AC12" s="10553" t="str">
        <f>AC1&amp;".1"</f>
        <v>4.1</v>
      </c>
      <c r="AD12" s="10553" t="str">
        <f>AC1&amp;".2"</f>
        <v>4.2</v>
      </c>
      <c r="AE12" s="10553" t="str">
        <f>AE1&amp;".1"</f>
        <v>4.1</v>
      </c>
      <c r="AF12" s="10553" t="str">
        <f>AE1&amp;".2"</f>
        <v>4.2</v>
      </c>
      <c r="AG12" s="10553" t="str">
        <f>AG1&amp;".1"</f>
        <v>4.1</v>
      </c>
      <c r="AH12" s="10553" t="str">
        <f>AG1&amp;".2"</f>
        <v>4.2</v>
      </c>
      <c r="AI12" s="10553" t="str">
        <f>AI1&amp;".1"</f>
        <v>4.1</v>
      </c>
      <c r="AJ12" s="10553" t="str">
        <f>AI1&amp;".2"</f>
        <v>4.2</v>
      </c>
      <c r="AK12" s="10553" t="str">
        <f>AK1&amp;".1"</f>
        <v>4.1</v>
      </c>
      <c r="AL12" s="10553" t="str">
        <f>AK1&amp;".2"</f>
        <v>4.2</v>
      </c>
      <c r="AM12" s="10553" t="str">
        <f>AM1&amp;".1"</f>
        <v>4.1</v>
      </c>
      <c r="AN12" s="10553" t="str">
        <f>AM1&amp;".2"</f>
        <v>4.2</v>
      </c>
      <c r="AO12" s="10553" t="str">
        <f>AO1&amp;".1"</f>
        <v>4.1</v>
      </c>
      <c r="AP12" s="10553" t="str">
        <f>AO1&amp;".2"</f>
        <v>4.2</v>
      </c>
      <c r="AQ12" s="10553" t="str">
        <f>AQ1&amp;".1"</f>
        <v>4.1</v>
      </c>
      <c r="AR12" s="10553" t="str">
        <f>AQ1&amp;".2"</f>
        <v>4.2</v>
      </c>
      <c r="AS12" s="10553" t="str">
        <f>AS1&amp;".1"</f>
        <v>4.1</v>
      </c>
      <c r="AT12" s="10553" t="str">
        <f>AS1&amp;".2"</f>
        <v>4.2</v>
      </c>
      <c r="AU12" s="10553" t="str">
        <f>AU1&amp;".1"</f>
        <v>4.1</v>
      </c>
      <c r="AV12" s="10553" t="str">
        <f>AU1&amp;".2"</f>
        <v>4.2</v>
      </c>
      <c r="AW12" s="10553" t="str">
        <f>AW1&amp;".1"</f>
        <v>4.1</v>
      </c>
      <c r="AX12" s="10553" t="str">
        <f>AW1&amp;".2"</f>
        <v>4.2</v>
      </c>
      <c r="AY12" s="10553" t="str">
        <f>AY1&amp;".1"</f>
        <v>4.1</v>
      </c>
      <c r="AZ12" s="10553" t="str">
        <f>AY1&amp;".2"</f>
        <v>4.2</v>
      </c>
      <c r="BA12" s="10553" t="str">
        <f>BA1&amp;".1"</f>
        <v>4.1</v>
      </c>
      <c r="BB12" s="10553" t="str">
        <f>BA1&amp;".2"</f>
        <v>4.2</v>
      </c>
      <c r="BC12" s="10553" t="str">
        <f>BC1&amp;".1"</f>
        <v>4.1</v>
      </c>
      <c r="BD12" s="10553" t="str">
        <f>BC1&amp;".2"</f>
        <v>4.2</v>
      </c>
      <c r="BE12" s="10553" t="str">
        <f>BE1&amp;".1"</f>
        <v>4.1</v>
      </c>
      <c r="BF12" s="10553" t="str">
        <f>BE1&amp;".2"</f>
        <v>4.2</v>
      </c>
      <c r="BG12" s="10553" t="str">
        <f>BG1&amp;".1"</f>
        <v>4.1</v>
      </c>
      <c r="BH12" s="10553" t="str">
        <f>BG1&amp;".2"</f>
        <v>4.2</v>
      </c>
      <c r="BI12" s="10553" t="str">
        <f>BI1&amp;".1"</f>
        <v>4.1</v>
      </c>
      <c r="BJ12" s="10553" t="str">
        <f>BI1&amp;".2"</f>
        <v>4.2</v>
      </c>
      <c r="BK12" s="10553" t="str">
        <f>BK1&amp;".1"</f>
        <v>4.1</v>
      </c>
      <c r="BL12" s="10553" t="str">
        <f>BK1&amp;".2"</f>
        <v>4.2</v>
      </c>
      <c r="BM12" s="10553" t="str">
        <f>BM1&amp;".1"</f>
        <v>4.1</v>
      </c>
      <c r="BN12" s="10553" t="str">
        <f>BM1&amp;".2"</f>
        <v>4.2</v>
      </c>
      <c r="BO12" s="10553" t="str">
        <f>BO1&amp;".1"</f>
        <v>4.1</v>
      </c>
      <c r="BP12" s="10553" t="str">
        <f>BO1&amp;".2"</f>
        <v>4.2</v>
      </c>
      <c r="BQ12" s="10553" t="str">
        <f>BQ1&amp;".1"</f>
        <v>4.1</v>
      </c>
      <c r="BR12" s="10553" t="str">
        <f>BQ1&amp;".2"</f>
        <v>4.2</v>
      </c>
      <c r="BS12" s="10553" t="str">
        <f>BS1&amp;".1"</f>
        <v>4.1</v>
      </c>
      <c r="BT12" s="10553" t="str">
        <f>BS1&amp;".2"</f>
        <v>4.2</v>
      </c>
      <c r="BU12" s="10553" t="str">
        <f>BU1&amp;".1"</f>
        <v>4.1</v>
      </c>
      <c r="BV12" s="10553" t="str">
        <f>BU1&amp;".2"</f>
        <v>4.2</v>
      </c>
      <c r="BW12" s="10553" t="str">
        <f>BW1&amp;".1"</f>
        <v>4.1</v>
      </c>
      <c r="BX12" s="10553" t="str">
        <f>BW1&amp;".2"</f>
        <v>4.2</v>
      </c>
      <c r="BY12" s="10553" t="str">
        <f>BY1&amp;".1"</f>
        <v>4.1</v>
      </c>
      <c r="BZ12" s="10553" t="str">
        <f>BY1&amp;".2"</f>
        <v>4.2</v>
      </c>
      <c r="CA12" s="10553" t="str">
        <f>CA1&amp;".1"</f>
        <v>4.1</v>
      </c>
      <c r="CB12" s="10553" t="str">
        <f>CA1&amp;".2"</f>
        <v>4.2</v>
      </c>
      <c r="CC12" s="10553" t="str">
        <f>CC1&amp;".1"</f>
        <v>4.1</v>
      </c>
      <c r="CD12" s="10553" t="str">
        <f>CC1&amp;".2"</f>
        <v>4.2</v>
      </c>
      <c r="CE12" s="10553" t="str">
        <f>CE1&amp;".1"</f>
        <v>4.1</v>
      </c>
      <c r="CF12" s="10553" t="str">
        <f>CE1&amp;".2"</f>
        <v>4.2</v>
      </c>
      <c r="CG12" s="10553" t="str">
        <f>CG1&amp;".1"</f>
        <v>4.1</v>
      </c>
      <c r="CH12" s="10553" t="str">
        <f>CG1&amp;".2"</f>
        <v>4.2</v>
      </c>
      <c r="CI12" s="10553" t="str">
        <f>CI1&amp;".1"</f>
        <v>4.1</v>
      </c>
      <c r="CJ12" s="10553" t="str">
        <f>CI1&amp;".2"</f>
        <v>4.2</v>
      </c>
      <c r="CK12" s="10553" t="str">
        <f>CK1&amp;".1"</f>
        <v>4.1</v>
      </c>
      <c r="CL12" s="10553" t="str">
        <f>CK1&amp;".2"</f>
        <v>4.2</v>
      </c>
      <c r="CM12" s="10553" t="str">
        <f>CM1&amp;".1"</f>
        <v>4.1</v>
      </c>
      <c r="CN12" s="10553" t="str">
        <f>CM1&amp;".2"</f>
        <v>4.2</v>
      </c>
      <c r="CO12" s="10553" t="str">
        <f>CO1&amp;".1"</f>
        <v>4.1</v>
      </c>
      <c r="CP12" s="10553" t="str">
        <f>CO1&amp;".2"</f>
        <v>4.2</v>
      </c>
      <c r="CQ12" s="10553" t="str">
        <f>CQ1&amp;".1"</f>
        <v>4.1</v>
      </c>
      <c r="CR12" s="10553" t="str">
        <f>CQ1&amp;".2"</f>
        <v>4.2</v>
      </c>
      <c r="CS12" s="10553" t="str">
        <f>CS1&amp;".1"</f>
        <v>4.1</v>
      </c>
      <c r="CT12" s="10553" t="str">
        <f>CS1&amp;".2"</f>
        <v>4.2</v>
      </c>
      <c r="CU12" s="10553" t="str">
        <f>CU1&amp;".1"</f>
        <v>4.1</v>
      </c>
      <c r="CV12" s="10553" t="str">
        <f>CU1&amp;".2"</f>
        <v>4.2</v>
      </c>
      <c r="CW12" s="10553" t="str">
        <f>CW1&amp;".1"</f>
        <v>4.1</v>
      </c>
      <c r="CX12" s="10553" t="str">
        <f>CW1&amp;".2"</f>
        <v>4.2</v>
      </c>
      <c r="CY12" s="10553" t="str">
        <f>CY1&amp;".1"</f>
        <v>4.1</v>
      </c>
      <c r="CZ12" s="10553" t="str">
        <f>CY1&amp;".2"</f>
        <v>4.2</v>
      </c>
      <c r="DA12" s="10553" t="str">
        <f>DA1&amp;".1"</f>
        <v>4.1</v>
      </c>
      <c r="DB12" s="10553" t="str">
        <f>DA1&amp;".2"</f>
        <v>4.2</v>
      </c>
      <c r="DC12" s="10553" t="str">
        <f>DC1&amp;".1"</f>
        <v>4.1</v>
      </c>
      <c r="DD12" s="10553" t="str">
        <f>DC1&amp;".2"</f>
        <v>4.2</v>
      </c>
      <c r="DE12" s="10553" t="str">
        <f>DE1&amp;".1"</f>
        <v>4.1</v>
      </c>
      <c r="DF12" s="10553" t="str">
        <f>DE1&amp;".2"</f>
        <v>4.2</v>
      </c>
      <c r="DG12" s="10553" t="str">
        <f>DG1&amp;".1"</f>
        <v>4.1</v>
      </c>
      <c r="DH12" s="10553" t="str">
        <f>DG1&amp;".2"</f>
        <v>4.2</v>
      </c>
      <c r="DI12" s="10553" t="str">
        <f>DI1&amp;".1"</f>
        <v>4.1</v>
      </c>
      <c r="DJ12" s="10553" t="str">
        <f>DI1&amp;".2"</f>
        <v>4.2</v>
      </c>
      <c r="DK12" s="10553" t="str">
        <f>DK1&amp;".1"</f>
        <v>4.1</v>
      </c>
      <c r="DL12" s="10553" t="str">
        <f>DK1&amp;".2"</f>
        <v>4.2</v>
      </c>
      <c r="DM12" s="1253"/>
      <c r="DZ12" s="738">
        <v>10</v>
      </c>
    </row>
    <row customHeight="1" ht="22.5">
      <c r="A13" s="2619" t="s">
        <v>960</v>
      </c>
      <c r="D13" s="1180" t="s">
        <v>115</v>
      </c>
      <c r="E13" s="506" t="s">
        <v>961</v>
      </c>
      <c r="F13" s="887" t="s">
        <v>962</v>
      </c>
      <c r="G13" s="784"/>
      <c r="H13" s="888"/>
      <c r="I13" s="784"/>
      <c r="J13" s="888"/>
      <c r="K13" s="4117"/>
      <c r="L13" s="4361"/>
      <c r="M13" s="4117"/>
      <c r="N13" s="4361"/>
      <c r="O13" s="4117"/>
      <c r="P13" s="4361"/>
      <c r="Q13" s="4117"/>
      <c r="R13" s="4361"/>
      <c r="S13" s="4117"/>
      <c r="T13" s="4361"/>
      <c r="U13" s="4117"/>
      <c r="V13" s="4361"/>
      <c r="W13" s="9731"/>
      <c r="X13" s="10285"/>
      <c r="Y13" s="9731"/>
      <c r="Z13" s="10285"/>
      <c r="AA13" s="9731"/>
      <c r="AB13" s="10285"/>
      <c r="AC13" s="9731"/>
      <c r="AD13" s="10285"/>
      <c r="AE13" s="9731"/>
      <c r="AF13" s="10285"/>
      <c r="AG13" s="9731"/>
      <c r="AH13" s="10285"/>
      <c r="AI13" s="9731"/>
      <c r="AJ13" s="10285"/>
      <c r="AK13" s="9731"/>
      <c r="AL13" s="10285"/>
      <c r="AM13" s="9731"/>
      <c r="AN13" s="10285"/>
      <c r="AO13" s="9731"/>
      <c r="AP13" s="10285"/>
      <c r="AQ13" s="9731"/>
      <c r="AR13" s="10285"/>
      <c r="AS13" s="9731"/>
      <c r="AT13" s="10285"/>
      <c r="AU13" s="9731"/>
      <c r="AV13" s="10285"/>
      <c r="AW13" s="9731"/>
      <c r="AX13" s="10285"/>
      <c r="AY13" s="9731"/>
      <c r="AZ13" s="10285"/>
      <c r="BA13" s="9731"/>
      <c r="BB13" s="10285"/>
      <c r="BC13" s="9731"/>
      <c r="BD13" s="10285"/>
      <c r="BE13" s="9731"/>
      <c r="BF13" s="10285"/>
      <c r="BG13" s="9731"/>
      <c r="BH13" s="10285"/>
      <c r="BI13" s="9731"/>
      <c r="BJ13" s="10285"/>
      <c r="BK13" s="9731"/>
      <c r="BL13" s="10285"/>
      <c r="BM13" s="9731"/>
      <c r="BN13" s="10285"/>
      <c r="BO13" s="9731"/>
      <c r="BP13" s="10285"/>
      <c r="BQ13" s="9731"/>
      <c r="BR13" s="10285"/>
      <c r="BS13" s="9731"/>
      <c r="BT13" s="10285"/>
      <c r="BU13" s="9731"/>
      <c r="BV13" s="10285"/>
      <c r="BW13" s="9731"/>
      <c r="BX13" s="10285"/>
      <c r="BY13" s="9731"/>
      <c r="BZ13" s="10285"/>
      <c r="CA13" s="9731"/>
      <c r="CB13" s="10285"/>
      <c r="CC13" s="9731"/>
      <c r="CD13" s="10285"/>
      <c r="CE13" s="9731"/>
      <c r="CF13" s="10285"/>
      <c r="CG13" s="9731"/>
      <c r="CH13" s="10285"/>
      <c r="CI13" s="9731"/>
      <c r="CJ13" s="10285"/>
      <c r="CK13" s="9731"/>
      <c r="CL13" s="10285"/>
      <c r="CM13" s="9731"/>
      <c r="CN13" s="10285"/>
      <c r="CO13" s="9731"/>
      <c r="CP13" s="10285"/>
      <c r="CQ13" s="9731"/>
      <c r="CR13" s="10285"/>
      <c r="CS13" s="9731"/>
      <c r="CT13" s="10285"/>
      <c r="CU13" s="9731"/>
      <c r="CV13" s="10285"/>
      <c r="CW13" s="9731"/>
      <c r="CX13" s="10285"/>
      <c r="CY13" s="9731"/>
      <c r="CZ13" s="10285"/>
      <c r="DA13" s="9731"/>
      <c r="DB13" s="10285"/>
      <c r="DC13" s="9731"/>
      <c r="DD13" s="10285"/>
      <c r="DE13" s="9731"/>
      <c r="DF13" s="10285"/>
      <c r="DG13" s="9731"/>
      <c r="DH13" s="10285"/>
      <c r="DI13" s="9731"/>
      <c r="DJ13" s="10285"/>
      <c r="DK13" s="9731"/>
      <c r="DL13" s="10285"/>
      <c r="DM13" s="516" t="s">
        <v>963</v>
      </c>
      <c r="DN13" s="947"/>
      <c r="DZ13" s="732">
        <v>0</v>
      </c>
    </row>
    <row customHeight="1" ht="22.5">
      <c r="A14" s="2619"/>
      <c r="D14" s="766" t="s">
        <v>103</v>
      </c>
      <c r="E14" s="506" t="s">
        <v>964</v>
      </c>
      <c r="F14" s="887" t="s">
        <v>965</v>
      </c>
      <c r="G14" s="784"/>
      <c r="H14" s="889"/>
      <c r="I14" s="784"/>
      <c r="J14" s="889"/>
      <c r="K14" s="4117"/>
      <c r="L14" s="4361"/>
      <c r="M14" s="4117"/>
      <c r="N14" s="4361"/>
      <c r="O14" s="4117"/>
      <c r="P14" s="4361"/>
      <c r="Q14" s="4117"/>
      <c r="R14" s="4361"/>
      <c r="S14" s="4117"/>
      <c r="T14" s="4361"/>
      <c r="U14" s="4117"/>
      <c r="V14" s="4361"/>
      <c r="W14" s="9731"/>
      <c r="X14" s="10285"/>
      <c r="Y14" s="9731"/>
      <c r="Z14" s="10285"/>
      <c r="AA14" s="9731"/>
      <c r="AB14" s="10285"/>
      <c r="AC14" s="9731"/>
      <c r="AD14" s="10285"/>
      <c r="AE14" s="9731"/>
      <c r="AF14" s="10285"/>
      <c r="AG14" s="9731"/>
      <c r="AH14" s="10285"/>
      <c r="AI14" s="9731"/>
      <c r="AJ14" s="10285"/>
      <c r="AK14" s="9731"/>
      <c r="AL14" s="10285"/>
      <c r="AM14" s="9731"/>
      <c r="AN14" s="10285"/>
      <c r="AO14" s="9731"/>
      <c r="AP14" s="10285"/>
      <c r="AQ14" s="9731"/>
      <c r="AR14" s="10285"/>
      <c r="AS14" s="9731"/>
      <c r="AT14" s="10285"/>
      <c r="AU14" s="9731"/>
      <c r="AV14" s="10285"/>
      <c r="AW14" s="9731"/>
      <c r="AX14" s="10285"/>
      <c r="AY14" s="9731"/>
      <c r="AZ14" s="10285"/>
      <c r="BA14" s="9731"/>
      <c r="BB14" s="10285"/>
      <c r="BC14" s="9731"/>
      <c r="BD14" s="10285"/>
      <c r="BE14" s="9731"/>
      <c r="BF14" s="10285"/>
      <c r="BG14" s="9731"/>
      <c r="BH14" s="10285"/>
      <c r="BI14" s="9731"/>
      <c r="BJ14" s="10285"/>
      <c r="BK14" s="9731"/>
      <c r="BL14" s="10285"/>
      <c r="BM14" s="9731"/>
      <c r="BN14" s="10285"/>
      <c r="BO14" s="9731"/>
      <c r="BP14" s="10285"/>
      <c r="BQ14" s="9731"/>
      <c r="BR14" s="10285"/>
      <c r="BS14" s="9731"/>
      <c r="BT14" s="10285"/>
      <c r="BU14" s="9731"/>
      <c r="BV14" s="10285"/>
      <c r="BW14" s="9731"/>
      <c r="BX14" s="10285"/>
      <c r="BY14" s="9731"/>
      <c r="BZ14" s="10285"/>
      <c r="CA14" s="9731"/>
      <c r="CB14" s="10285"/>
      <c r="CC14" s="9731"/>
      <c r="CD14" s="10285"/>
      <c r="CE14" s="9731"/>
      <c r="CF14" s="10285"/>
      <c r="CG14" s="9731"/>
      <c r="CH14" s="10285"/>
      <c r="CI14" s="9731"/>
      <c r="CJ14" s="10285"/>
      <c r="CK14" s="9731"/>
      <c r="CL14" s="10285"/>
      <c r="CM14" s="9731"/>
      <c r="CN14" s="10285"/>
      <c r="CO14" s="9731"/>
      <c r="CP14" s="10285"/>
      <c r="CQ14" s="9731"/>
      <c r="CR14" s="10285"/>
      <c r="CS14" s="9731"/>
      <c r="CT14" s="10285"/>
      <c r="CU14" s="9731"/>
      <c r="CV14" s="10285"/>
      <c r="CW14" s="9731"/>
      <c r="CX14" s="10285"/>
      <c r="CY14" s="9731"/>
      <c r="CZ14" s="10285"/>
      <c r="DA14" s="9731"/>
      <c r="DB14" s="10285"/>
      <c r="DC14" s="9731"/>
      <c r="DD14" s="10285"/>
      <c r="DE14" s="9731"/>
      <c r="DF14" s="10285"/>
      <c r="DG14" s="9731"/>
      <c r="DH14" s="10285"/>
      <c r="DI14" s="9731"/>
      <c r="DJ14" s="10285"/>
      <c r="DK14" s="9731"/>
      <c r="DL14" s="10285"/>
      <c r="DM14" s="516" t="s">
        <v>966</v>
      </c>
      <c r="DN14" s="947"/>
      <c r="DZ14" s="732">
        <v>0</v>
      </c>
    </row>
    <row s="12253" customFormat="1" customHeight="1" ht="78.75">
      <c r="A15" s="2619"/>
      <c r="B15" s="738"/>
      <c r="D15" s="1180" t="s">
        <v>89</v>
      </c>
      <c r="E15" s="934" t="s">
        <v>967</v>
      </c>
      <c r="F15" s="1177" t="s">
        <v>385</v>
      </c>
      <c r="G15" s="1177" t="s">
        <v>385</v>
      </c>
      <c r="H15" s="333"/>
      <c r="I15" s="1177" t="s">
        <v>385</v>
      </c>
      <c r="J15" s="333"/>
      <c r="K15" s="4071" t="s">
        <v>385</v>
      </c>
      <c r="L15" s="4487"/>
      <c r="M15" s="4071" t="s">
        <v>385</v>
      </c>
      <c r="N15" s="4487"/>
      <c r="O15" s="4071" t="s">
        <v>385</v>
      </c>
      <c r="P15" s="4487"/>
      <c r="Q15" s="4071" t="s">
        <v>385</v>
      </c>
      <c r="R15" s="4487"/>
      <c r="S15" s="4071" t="s">
        <v>385</v>
      </c>
      <c r="T15" s="4487"/>
      <c r="U15" s="4071" t="s">
        <v>385</v>
      </c>
      <c r="V15" s="4487"/>
      <c r="W15" s="9672" t="s">
        <v>385</v>
      </c>
      <c r="X15" s="10564"/>
      <c r="Y15" s="9672" t="s">
        <v>385</v>
      </c>
      <c r="Z15" s="10564"/>
      <c r="AA15" s="9672" t="s">
        <v>385</v>
      </c>
      <c r="AB15" s="10564"/>
      <c r="AC15" s="9672" t="s">
        <v>385</v>
      </c>
      <c r="AD15" s="10564"/>
      <c r="AE15" s="9672" t="s">
        <v>385</v>
      </c>
      <c r="AF15" s="10564"/>
      <c r="AG15" s="9672" t="s">
        <v>385</v>
      </c>
      <c r="AH15" s="10564"/>
      <c r="AI15" s="9672" t="s">
        <v>385</v>
      </c>
      <c r="AJ15" s="10564"/>
      <c r="AK15" s="9672" t="s">
        <v>385</v>
      </c>
      <c r="AL15" s="10564"/>
      <c r="AM15" s="9672" t="s">
        <v>385</v>
      </c>
      <c r="AN15" s="10564"/>
      <c r="AO15" s="9672" t="s">
        <v>385</v>
      </c>
      <c r="AP15" s="10564"/>
      <c r="AQ15" s="9672" t="s">
        <v>385</v>
      </c>
      <c r="AR15" s="10564"/>
      <c r="AS15" s="9672" t="s">
        <v>385</v>
      </c>
      <c r="AT15" s="10564"/>
      <c r="AU15" s="9672" t="s">
        <v>385</v>
      </c>
      <c r="AV15" s="10564"/>
      <c r="AW15" s="9672" t="s">
        <v>385</v>
      </c>
      <c r="AX15" s="10564"/>
      <c r="AY15" s="9672" t="s">
        <v>385</v>
      </c>
      <c r="AZ15" s="10564"/>
      <c r="BA15" s="9672" t="s">
        <v>385</v>
      </c>
      <c r="BB15" s="10564"/>
      <c r="BC15" s="9672" t="s">
        <v>385</v>
      </c>
      <c r="BD15" s="10564"/>
      <c r="BE15" s="9672" t="s">
        <v>385</v>
      </c>
      <c r="BF15" s="10564"/>
      <c r="BG15" s="9672" t="s">
        <v>385</v>
      </c>
      <c r="BH15" s="10564"/>
      <c r="BI15" s="9672" t="s">
        <v>385</v>
      </c>
      <c r="BJ15" s="10564"/>
      <c r="BK15" s="9672" t="s">
        <v>385</v>
      </c>
      <c r="BL15" s="10564"/>
      <c r="BM15" s="9672" t="s">
        <v>385</v>
      </c>
      <c r="BN15" s="10564"/>
      <c r="BO15" s="9672" t="s">
        <v>385</v>
      </c>
      <c r="BP15" s="10564"/>
      <c r="BQ15" s="9672" t="s">
        <v>385</v>
      </c>
      <c r="BR15" s="10564"/>
      <c r="BS15" s="9672" t="s">
        <v>385</v>
      </c>
      <c r="BT15" s="10564"/>
      <c r="BU15" s="9672" t="s">
        <v>385</v>
      </c>
      <c r="BV15" s="10564"/>
      <c r="BW15" s="9672" t="s">
        <v>385</v>
      </c>
      <c r="BX15" s="10564"/>
      <c r="BY15" s="9672" t="s">
        <v>385</v>
      </c>
      <c r="BZ15" s="10564"/>
      <c r="CA15" s="9672" t="s">
        <v>385</v>
      </c>
      <c r="CB15" s="10564"/>
      <c r="CC15" s="9672" t="s">
        <v>385</v>
      </c>
      <c r="CD15" s="10564"/>
      <c r="CE15" s="9672" t="s">
        <v>385</v>
      </c>
      <c r="CF15" s="10564"/>
      <c r="CG15" s="9672" t="s">
        <v>385</v>
      </c>
      <c r="CH15" s="10564"/>
      <c r="CI15" s="9672" t="s">
        <v>385</v>
      </c>
      <c r="CJ15" s="10564"/>
      <c r="CK15" s="9672" t="s">
        <v>385</v>
      </c>
      <c r="CL15" s="10564"/>
      <c r="CM15" s="9672" t="s">
        <v>385</v>
      </c>
      <c r="CN15" s="10564"/>
      <c r="CO15" s="9672" t="s">
        <v>385</v>
      </c>
      <c r="CP15" s="10564"/>
      <c r="CQ15" s="9672" t="s">
        <v>385</v>
      </c>
      <c r="CR15" s="10564"/>
      <c r="CS15" s="9672" t="s">
        <v>385</v>
      </c>
      <c r="CT15" s="10564"/>
      <c r="CU15" s="9672" t="s">
        <v>385</v>
      </c>
      <c r="CV15" s="10564"/>
      <c r="CW15" s="9672" t="s">
        <v>385</v>
      </c>
      <c r="CX15" s="10564"/>
      <c r="CY15" s="9672" t="s">
        <v>385</v>
      </c>
      <c r="CZ15" s="10564"/>
      <c r="DA15" s="9672" t="s">
        <v>385</v>
      </c>
      <c r="DB15" s="10564"/>
      <c r="DC15" s="9672" t="s">
        <v>385</v>
      </c>
      <c r="DD15" s="10564"/>
      <c r="DE15" s="9672" t="s">
        <v>385</v>
      </c>
      <c r="DF15" s="10564"/>
      <c r="DG15" s="9672" t="s">
        <v>385</v>
      </c>
      <c r="DH15" s="10564"/>
      <c r="DI15" s="9672" t="s">
        <v>385</v>
      </c>
      <c r="DJ15" s="10564"/>
      <c r="DK15" s="9672" t="s">
        <v>385</v>
      </c>
      <c r="DL15" s="10564"/>
      <c r="DM15" s="516" t="s">
        <v>968</v>
      </c>
      <c r="DN15" s="947"/>
      <c r="DZ15" s="985">
        <v>0</v>
      </c>
    </row>
    <row s="12253" customFormat="1" customHeight="1" ht="22.5">
      <c r="A16" s="2619"/>
      <c r="B16" s="738"/>
      <c r="D16" s="1180" t="s">
        <v>403</v>
      </c>
      <c r="E16" s="1181" t="s">
        <v>969</v>
      </c>
      <c r="F16" s="1177" t="s">
        <v>970</v>
      </c>
      <c r="G16" s="1044"/>
      <c r="H16" s="333"/>
      <c r="I16" s="1044"/>
      <c r="J16" s="333"/>
      <c r="K16" s="4489"/>
      <c r="L16" s="4487"/>
      <c r="M16" s="4489"/>
      <c r="N16" s="4487"/>
      <c r="O16" s="4489"/>
      <c r="P16" s="4487"/>
      <c r="Q16" s="4489"/>
      <c r="R16" s="4487"/>
      <c r="S16" s="4489"/>
      <c r="T16" s="4487"/>
      <c r="U16" s="4489"/>
      <c r="V16" s="4487"/>
      <c r="W16" s="10567"/>
      <c r="X16" s="10564"/>
      <c r="Y16" s="10567"/>
      <c r="Z16" s="10564"/>
      <c r="AA16" s="10567"/>
      <c r="AB16" s="10564"/>
      <c r="AC16" s="10567"/>
      <c r="AD16" s="10564"/>
      <c r="AE16" s="10567"/>
      <c r="AF16" s="10564"/>
      <c r="AG16" s="10567"/>
      <c r="AH16" s="10564"/>
      <c r="AI16" s="10567"/>
      <c r="AJ16" s="10564"/>
      <c r="AK16" s="10567"/>
      <c r="AL16" s="10564"/>
      <c r="AM16" s="10567"/>
      <c r="AN16" s="10564"/>
      <c r="AO16" s="10567"/>
      <c r="AP16" s="10564"/>
      <c r="AQ16" s="10567"/>
      <c r="AR16" s="10564"/>
      <c r="AS16" s="10567"/>
      <c r="AT16" s="10564"/>
      <c r="AU16" s="10567"/>
      <c r="AV16" s="10564"/>
      <c r="AW16" s="10567"/>
      <c r="AX16" s="10564"/>
      <c r="AY16" s="10567"/>
      <c r="AZ16" s="10564"/>
      <c r="BA16" s="10567"/>
      <c r="BB16" s="10564"/>
      <c r="BC16" s="10567"/>
      <c r="BD16" s="10564"/>
      <c r="BE16" s="10567"/>
      <c r="BF16" s="10564"/>
      <c r="BG16" s="10567"/>
      <c r="BH16" s="10564"/>
      <c r="BI16" s="10567"/>
      <c r="BJ16" s="10564"/>
      <c r="BK16" s="10567"/>
      <c r="BL16" s="10564"/>
      <c r="BM16" s="10567"/>
      <c r="BN16" s="10564"/>
      <c r="BO16" s="10567"/>
      <c r="BP16" s="10564"/>
      <c r="BQ16" s="10567"/>
      <c r="BR16" s="10564"/>
      <c r="BS16" s="10567"/>
      <c r="BT16" s="10564"/>
      <c r="BU16" s="10567"/>
      <c r="BV16" s="10564"/>
      <c r="BW16" s="10567"/>
      <c r="BX16" s="10564"/>
      <c r="BY16" s="10567"/>
      <c r="BZ16" s="10564"/>
      <c r="CA16" s="10567"/>
      <c r="CB16" s="10564"/>
      <c r="CC16" s="10567"/>
      <c r="CD16" s="10564"/>
      <c r="CE16" s="10567"/>
      <c r="CF16" s="10564"/>
      <c r="CG16" s="10567"/>
      <c r="CH16" s="10564"/>
      <c r="CI16" s="10567"/>
      <c r="CJ16" s="10564"/>
      <c r="CK16" s="10567"/>
      <c r="CL16" s="10564"/>
      <c r="CM16" s="10567"/>
      <c r="CN16" s="10564"/>
      <c r="CO16" s="10567"/>
      <c r="CP16" s="10564"/>
      <c r="CQ16" s="10567"/>
      <c r="CR16" s="10564"/>
      <c r="CS16" s="10567"/>
      <c r="CT16" s="10564"/>
      <c r="CU16" s="10567"/>
      <c r="CV16" s="10564"/>
      <c r="CW16" s="10567"/>
      <c r="CX16" s="10564"/>
      <c r="CY16" s="10567"/>
      <c r="CZ16" s="10564"/>
      <c r="DA16" s="10567"/>
      <c r="DB16" s="10564"/>
      <c r="DC16" s="10567"/>
      <c r="DD16" s="10564"/>
      <c r="DE16" s="10567"/>
      <c r="DF16" s="10564"/>
      <c r="DG16" s="10567"/>
      <c r="DH16" s="10564"/>
      <c r="DI16" s="10567"/>
      <c r="DJ16" s="10564"/>
      <c r="DK16" s="10567"/>
      <c r="DL16" s="10564"/>
      <c r="DM16" s="516"/>
      <c r="DN16" s="947"/>
      <c r="DZ16" s="985">
        <v>0</v>
      </c>
    </row>
    <row s="12253" customFormat="1" customHeight="1" ht="22.5">
      <c r="A17" s="2619"/>
      <c r="B17" s="738"/>
      <c r="D17" s="1180" t="s">
        <v>411</v>
      </c>
      <c r="E17" s="1181" t="s">
        <v>971</v>
      </c>
      <c r="F17" s="1177" t="s">
        <v>972</v>
      </c>
      <c r="G17" s="1044"/>
      <c r="H17" s="333"/>
      <c r="I17" s="1044"/>
      <c r="J17" s="333"/>
      <c r="K17" s="4489"/>
      <c r="L17" s="4487"/>
      <c r="M17" s="4489"/>
      <c r="N17" s="4487"/>
      <c r="O17" s="4489"/>
      <c r="P17" s="4487"/>
      <c r="Q17" s="4489"/>
      <c r="R17" s="4487"/>
      <c r="S17" s="4489"/>
      <c r="T17" s="4487"/>
      <c r="U17" s="4489"/>
      <c r="V17" s="4487"/>
      <c r="W17" s="10567"/>
      <c r="X17" s="10564"/>
      <c r="Y17" s="10567"/>
      <c r="Z17" s="10564"/>
      <c r="AA17" s="10567"/>
      <c r="AB17" s="10564"/>
      <c r="AC17" s="10567"/>
      <c r="AD17" s="10564"/>
      <c r="AE17" s="10567"/>
      <c r="AF17" s="10564"/>
      <c r="AG17" s="10567"/>
      <c r="AH17" s="10564"/>
      <c r="AI17" s="10567"/>
      <c r="AJ17" s="10564"/>
      <c r="AK17" s="10567"/>
      <c r="AL17" s="10564"/>
      <c r="AM17" s="10567"/>
      <c r="AN17" s="10564"/>
      <c r="AO17" s="10567"/>
      <c r="AP17" s="10564"/>
      <c r="AQ17" s="10567"/>
      <c r="AR17" s="10564"/>
      <c r="AS17" s="10567"/>
      <c r="AT17" s="10564"/>
      <c r="AU17" s="10567"/>
      <c r="AV17" s="10564"/>
      <c r="AW17" s="10567"/>
      <c r="AX17" s="10564"/>
      <c r="AY17" s="10567"/>
      <c r="AZ17" s="10564"/>
      <c r="BA17" s="10567"/>
      <c r="BB17" s="10564"/>
      <c r="BC17" s="10567"/>
      <c r="BD17" s="10564"/>
      <c r="BE17" s="10567"/>
      <c r="BF17" s="10564"/>
      <c r="BG17" s="10567"/>
      <c r="BH17" s="10564"/>
      <c r="BI17" s="10567"/>
      <c r="BJ17" s="10564"/>
      <c r="BK17" s="10567"/>
      <c r="BL17" s="10564"/>
      <c r="BM17" s="10567"/>
      <c r="BN17" s="10564"/>
      <c r="BO17" s="10567"/>
      <c r="BP17" s="10564"/>
      <c r="BQ17" s="10567"/>
      <c r="BR17" s="10564"/>
      <c r="BS17" s="10567"/>
      <c r="BT17" s="10564"/>
      <c r="BU17" s="10567"/>
      <c r="BV17" s="10564"/>
      <c r="BW17" s="10567"/>
      <c r="BX17" s="10564"/>
      <c r="BY17" s="10567"/>
      <c r="BZ17" s="10564"/>
      <c r="CA17" s="10567"/>
      <c r="CB17" s="10564"/>
      <c r="CC17" s="10567"/>
      <c r="CD17" s="10564"/>
      <c r="CE17" s="10567"/>
      <c r="CF17" s="10564"/>
      <c r="CG17" s="10567"/>
      <c r="CH17" s="10564"/>
      <c r="CI17" s="10567"/>
      <c r="CJ17" s="10564"/>
      <c r="CK17" s="10567"/>
      <c r="CL17" s="10564"/>
      <c r="CM17" s="10567"/>
      <c r="CN17" s="10564"/>
      <c r="CO17" s="10567"/>
      <c r="CP17" s="10564"/>
      <c r="CQ17" s="10567"/>
      <c r="CR17" s="10564"/>
      <c r="CS17" s="10567"/>
      <c r="CT17" s="10564"/>
      <c r="CU17" s="10567"/>
      <c r="CV17" s="10564"/>
      <c r="CW17" s="10567"/>
      <c r="CX17" s="10564"/>
      <c r="CY17" s="10567"/>
      <c r="CZ17" s="10564"/>
      <c r="DA17" s="10567"/>
      <c r="DB17" s="10564"/>
      <c r="DC17" s="10567"/>
      <c r="DD17" s="10564"/>
      <c r="DE17" s="10567"/>
      <c r="DF17" s="10564"/>
      <c r="DG17" s="10567"/>
      <c r="DH17" s="10564"/>
      <c r="DI17" s="10567"/>
      <c r="DJ17" s="10564"/>
      <c r="DK17" s="10567"/>
      <c r="DL17" s="10564"/>
      <c r="DM17" s="516"/>
      <c r="DN17" s="947"/>
      <c r="DZ17" s="985">
        <v>0</v>
      </c>
    </row>
    <row s="12253" customFormat="1" customHeight="1" ht="33.75">
      <c r="A18" s="2619"/>
      <c r="B18" s="738"/>
      <c r="D18" s="1180" t="s">
        <v>413</v>
      </c>
      <c r="E18" s="1181" t="s">
        <v>973</v>
      </c>
      <c r="F18" s="1177" t="s">
        <v>671</v>
      </c>
      <c r="G18" s="907"/>
      <c r="H18" s="333"/>
      <c r="I18" s="907"/>
      <c r="J18" s="333"/>
      <c r="K18" s="4491"/>
      <c r="L18" s="4487"/>
      <c r="M18" s="4491"/>
      <c r="N18" s="4487"/>
      <c r="O18" s="4491"/>
      <c r="P18" s="4487"/>
      <c r="Q18" s="4491"/>
      <c r="R18" s="4487"/>
      <c r="S18" s="4491"/>
      <c r="T18" s="4487"/>
      <c r="U18" s="4491"/>
      <c r="V18" s="4487"/>
      <c r="W18" s="10570"/>
      <c r="X18" s="10564"/>
      <c r="Y18" s="10570"/>
      <c r="Z18" s="10564"/>
      <c r="AA18" s="10570"/>
      <c r="AB18" s="10564"/>
      <c r="AC18" s="10570"/>
      <c r="AD18" s="10564"/>
      <c r="AE18" s="10570"/>
      <c r="AF18" s="10564"/>
      <c r="AG18" s="10570"/>
      <c r="AH18" s="10564"/>
      <c r="AI18" s="10570"/>
      <c r="AJ18" s="10564"/>
      <c r="AK18" s="10570"/>
      <c r="AL18" s="10564"/>
      <c r="AM18" s="10570"/>
      <c r="AN18" s="10564"/>
      <c r="AO18" s="10570"/>
      <c r="AP18" s="10564"/>
      <c r="AQ18" s="10570"/>
      <c r="AR18" s="10564"/>
      <c r="AS18" s="10570"/>
      <c r="AT18" s="10564"/>
      <c r="AU18" s="10570"/>
      <c r="AV18" s="10564"/>
      <c r="AW18" s="10570"/>
      <c r="AX18" s="10564"/>
      <c r="AY18" s="10570"/>
      <c r="AZ18" s="10564"/>
      <c r="BA18" s="10570"/>
      <c r="BB18" s="10564"/>
      <c r="BC18" s="10570"/>
      <c r="BD18" s="10564"/>
      <c r="BE18" s="10570"/>
      <c r="BF18" s="10564"/>
      <c r="BG18" s="10570"/>
      <c r="BH18" s="10564"/>
      <c r="BI18" s="10570"/>
      <c r="BJ18" s="10564"/>
      <c r="BK18" s="10570"/>
      <c r="BL18" s="10564"/>
      <c r="BM18" s="10570"/>
      <c r="BN18" s="10564"/>
      <c r="BO18" s="10570"/>
      <c r="BP18" s="10564"/>
      <c r="BQ18" s="10570"/>
      <c r="BR18" s="10564"/>
      <c r="BS18" s="10570"/>
      <c r="BT18" s="10564"/>
      <c r="BU18" s="10570"/>
      <c r="BV18" s="10564"/>
      <c r="BW18" s="10570"/>
      <c r="BX18" s="10564"/>
      <c r="BY18" s="10570"/>
      <c r="BZ18" s="10564"/>
      <c r="CA18" s="10570"/>
      <c r="CB18" s="10564"/>
      <c r="CC18" s="10570"/>
      <c r="CD18" s="10564"/>
      <c r="CE18" s="10570"/>
      <c r="CF18" s="10564"/>
      <c r="CG18" s="10570"/>
      <c r="CH18" s="10564"/>
      <c r="CI18" s="10570"/>
      <c r="CJ18" s="10564"/>
      <c r="CK18" s="10570"/>
      <c r="CL18" s="10564"/>
      <c r="CM18" s="10570"/>
      <c r="CN18" s="10564"/>
      <c r="CO18" s="10570"/>
      <c r="CP18" s="10564"/>
      <c r="CQ18" s="10570"/>
      <c r="CR18" s="10564"/>
      <c r="CS18" s="10570"/>
      <c r="CT18" s="10564"/>
      <c r="CU18" s="10570"/>
      <c r="CV18" s="10564"/>
      <c r="CW18" s="10570"/>
      <c r="CX18" s="10564"/>
      <c r="CY18" s="10570"/>
      <c r="CZ18" s="10564"/>
      <c r="DA18" s="10570"/>
      <c r="DB18" s="10564"/>
      <c r="DC18" s="10570"/>
      <c r="DD18" s="10564"/>
      <c r="DE18" s="10570"/>
      <c r="DF18" s="10564"/>
      <c r="DG18" s="10570"/>
      <c r="DH18" s="10564"/>
      <c r="DI18" s="10570"/>
      <c r="DJ18" s="10564"/>
      <c r="DK18" s="10570"/>
      <c r="DL18" s="10564"/>
      <c r="DM18" s="516"/>
      <c r="DN18" s="947"/>
      <c r="DZ18" s="985">
        <v>0</v>
      </c>
    </row>
    <row customHeight="1" ht="101.25">
      <c r="A19" s="2619"/>
      <c r="D19" s="1180" t="s">
        <v>90</v>
      </c>
      <c r="E19" s="506" t="s">
        <v>974</v>
      </c>
      <c r="F19" s="887" t="s">
        <v>625</v>
      </c>
      <c r="G19" s="890"/>
      <c r="H19" s="889"/>
      <c r="I19" s="1182"/>
      <c r="J19" s="889"/>
      <c r="K19" s="4494"/>
      <c r="L19" s="4361"/>
      <c r="M19" s="4494"/>
      <c r="N19" s="4361"/>
      <c r="O19" s="4494"/>
      <c r="P19" s="4361"/>
      <c r="Q19" s="4494"/>
      <c r="R19" s="4361"/>
      <c r="S19" s="4494"/>
      <c r="T19" s="4361"/>
      <c r="U19" s="4494"/>
      <c r="V19" s="4361"/>
      <c r="W19" s="10574"/>
      <c r="X19" s="10285"/>
      <c r="Y19" s="10574"/>
      <c r="Z19" s="10285"/>
      <c r="AA19" s="10574"/>
      <c r="AB19" s="10285"/>
      <c r="AC19" s="10574"/>
      <c r="AD19" s="10285"/>
      <c r="AE19" s="10574"/>
      <c r="AF19" s="10285"/>
      <c r="AG19" s="10574"/>
      <c r="AH19" s="10285"/>
      <c r="AI19" s="10574"/>
      <c r="AJ19" s="10285"/>
      <c r="AK19" s="10574"/>
      <c r="AL19" s="10285"/>
      <c r="AM19" s="10574"/>
      <c r="AN19" s="10285"/>
      <c r="AO19" s="10574"/>
      <c r="AP19" s="10285"/>
      <c r="AQ19" s="10574"/>
      <c r="AR19" s="10285"/>
      <c r="AS19" s="10574"/>
      <c r="AT19" s="10285"/>
      <c r="AU19" s="10574"/>
      <c r="AV19" s="10285"/>
      <c r="AW19" s="10574"/>
      <c r="AX19" s="10285"/>
      <c r="AY19" s="10574"/>
      <c r="AZ19" s="10285"/>
      <c r="BA19" s="10574"/>
      <c r="BB19" s="10285"/>
      <c r="BC19" s="10574"/>
      <c r="BD19" s="10285"/>
      <c r="BE19" s="10574"/>
      <c r="BF19" s="10285"/>
      <c r="BG19" s="10574"/>
      <c r="BH19" s="10285"/>
      <c r="BI19" s="10574"/>
      <c r="BJ19" s="10285"/>
      <c r="BK19" s="10574"/>
      <c r="BL19" s="10285"/>
      <c r="BM19" s="10574"/>
      <c r="BN19" s="10285"/>
      <c r="BO19" s="10574"/>
      <c r="BP19" s="10285"/>
      <c r="BQ19" s="10574"/>
      <c r="BR19" s="10285"/>
      <c r="BS19" s="10574"/>
      <c r="BT19" s="10285"/>
      <c r="BU19" s="10574"/>
      <c r="BV19" s="10285"/>
      <c r="BW19" s="10574"/>
      <c r="BX19" s="10285"/>
      <c r="BY19" s="10574"/>
      <c r="BZ19" s="10285"/>
      <c r="CA19" s="10574"/>
      <c r="CB19" s="10285"/>
      <c r="CC19" s="10574"/>
      <c r="CD19" s="10285"/>
      <c r="CE19" s="10574"/>
      <c r="CF19" s="10285"/>
      <c r="CG19" s="10574"/>
      <c r="CH19" s="10285"/>
      <c r="CI19" s="10574"/>
      <c r="CJ19" s="10285"/>
      <c r="CK19" s="10574"/>
      <c r="CL19" s="10285"/>
      <c r="CM19" s="10574"/>
      <c r="CN19" s="10285"/>
      <c r="CO19" s="10574"/>
      <c r="CP19" s="10285"/>
      <c r="CQ19" s="10574"/>
      <c r="CR19" s="10285"/>
      <c r="CS19" s="10574"/>
      <c r="CT19" s="10285"/>
      <c r="CU19" s="10574"/>
      <c r="CV19" s="10285"/>
      <c r="CW19" s="10574"/>
      <c r="CX19" s="10285"/>
      <c r="CY19" s="10574"/>
      <c r="CZ19" s="10285"/>
      <c r="DA19" s="10574"/>
      <c r="DB19" s="10285"/>
      <c r="DC19" s="10574"/>
      <c r="DD19" s="10285"/>
      <c r="DE19" s="10574"/>
      <c r="DF19" s="10285"/>
      <c r="DG19" s="10574"/>
      <c r="DH19" s="10285"/>
      <c r="DI19" s="10574"/>
      <c r="DJ19" s="10285"/>
      <c r="DK19" s="10574"/>
      <c r="DL19" s="10285"/>
      <c r="DM19" s="516" t="s">
        <v>975</v>
      </c>
      <c r="DN19" s="947"/>
      <c r="DZ19" s="732">
        <v>0</v>
      </c>
    </row>
    <row s="12253" customFormat="1" customHeight="1" ht="18.75">
      <c r="A20" s="2619"/>
      <c r="C20" s="1183"/>
      <c r="D20" s="1180" t="s">
        <v>906</v>
      </c>
      <c r="E20" s="1181" t="s">
        <v>976</v>
      </c>
      <c r="F20" s="1177" t="s">
        <v>385</v>
      </c>
      <c r="G20" s="1177" t="s">
        <v>385</v>
      </c>
      <c r="H20" s="1176" t="s">
        <v>385</v>
      </c>
      <c r="I20" s="1177" t="s">
        <v>385</v>
      </c>
      <c r="J20" s="1176" t="s">
        <v>385</v>
      </c>
      <c r="K20" s="4071" t="s">
        <v>385</v>
      </c>
      <c r="L20" s="4497" t="s">
        <v>385</v>
      </c>
      <c r="M20" s="4071" t="s">
        <v>385</v>
      </c>
      <c r="N20" s="4497" t="s">
        <v>385</v>
      </c>
      <c r="O20" s="4071" t="s">
        <v>385</v>
      </c>
      <c r="P20" s="4497" t="s">
        <v>385</v>
      </c>
      <c r="Q20" s="4071" t="s">
        <v>385</v>
      </c>
      <c r="R20" s="4497" t="s">
        <v>385</v>
      </c>
      <c r="S20" s="4071" t="s">
        <v>385</v>
      </c>
      <c r="T20" s="4497" t="s">
        <v>385</v>
      </c>
      <c r="U20" s="4071" t="s">
        <v>385</v>
      </c>
      <c r="V20" s="4497" t="s">
        <v>385</v>
      </c>
      <c r="W20" s="9672" t="s">
        <v>385</v>
      </c>
      <c r="X20" s="10578" t="s">
        <v>385</v>
      </c>
      <c r="Y20" s="9672" t="s">
        <v>385</v>
      </c>
      <c r="Z20" s="10578" t="s">
        <v>385</v>
      </c>
      <c r="AA20" s="9672" t="s">
        <v>385</v>
      </c>
      <c r="AB20" s="10578" t="s">
        <v>385</v>
      </c>
      <c r="AC20" s="9672" t="s">
        <v>385</v>
      </c>
      <c r="AD20" s="10578" t="s">
        <v>385</v>
      </c>
      <c r="AE20" s="9672" t="s">
        <v>385</v>
      </c>
      <c r="AF20" s="10578" t="s">
        <v>385</v>
      </c>
      <c r="AG20" s="9672" t="s">
        <v>385</v>
      </c>
      <c r="AH20" s="10578" t="s">
        <v>385</v>
      </c>
      <c r="AI20" s="9672" t="s">
        <v>385</v>
      </c>
      <c r="AJ20" s="10578" t="s">
        <v>385</v>
      </c>
      <c r="AK20" s="9672" t="s">
        <v>385</v>
      </c>
      <c r="AL20" s="10578" t="s">
        <v>385</v>
      </c>
      <c r="AM20" s="9672" t="s">
        <v>385</v>
      </c>
      <c r="AN20" s="10578" t="s">
        <v>385</v>
      </c>
      <c r="AO20" s="9672" t="s">
        <v>385</v>
      </c>
      <c r="AP20" s="10578" t="s">
        <v>385</v>
      </c>
      <c r="AQ20" s="9672" t="s">
        <v>385</v>
      </c>
      <c r="AR20" s="10578" t="s">
        <v>385</v>
      </c>
      <c r="AS20" s="9672" t="s">
        <v>385</v>
      </c>
      <c r="AT20" s="10578" t="s">
        <v>385</v>
      </c>
      <c r="AU20" s="9672" t="s">
        <v>385</v>
      </c>
      <c r="AV20" s="10578" t="s">
        <v>385</v>
      </c>
      <c r="AW20" s="9672" t="s">
        <v>385</v>
      </c>
      <c r="AX20" s="10578" t="s">
        <v>385</v>
      </c>
      <c r="AY20" s="9672" t="s">
        <v>385</v>
      </c>
      <c r="AZ20" s="10578" t="s">
        <v>385</v>
      </c>
      <c r="BA20" s="9672" t="s">
        <v>385</v>
      </c>
      <c r="BB20" s="10578" t="s">
        <v>385</v>
      </c>
      <c r="BC20" s="9672" t="s">
        <v>385</v>
      </c>
      <c r="BD20" s="10578" t="s">
        <v>385</v>
      </c>
      <c r="BE20" s="9672" t="s">
        <v>385</v>
      </c>
      <c r="BF20" s="10578" t="s">
        <v>385</v>
      </c>
      <c r="BG20" s="9672" t="s">
        <v>385</v>
      </c>
      <c r="BH20" s="10578" t="s">
        <v>385</v>
      </c>
      <c r="BI20" s="9672" t="s">
        <v>385</v>
      </c>
      <c r="BJ20" s="10578" t="s">
        <v>385</v>
      </c>
      <c r="BK20" s="9672" t="s">
        <v>385</v>
      </c>
      <c r="BL20" s="10578" t="s">
        <v>385</v>
      </c>
      <c r="BM20" s="9672" t="s">
        <v>385</v>
      </c>
      <c r="BN20" s="10578" t="s">
        <v>385</v>
      </c>
      <c r="BO20" s="9672" t="s">
        <v>385</v>
      </c>
      <c r="BP20" s="10578" t="s">
        <v>385</v>
      </c>
      <c r="BQ20" s="9672" t="s">
        <v>385</v>
      </c>
      <c r="BR20" s="10578" t="s">
        <v>385</v>
      </c>
      <c r="BS20" s="9672" t="s">
        <v>385</v>
      </c>
      <c r="BT20" s="10578" t="s">
        <v>385</v>
      </c>
      <c r="BU20" s="9672" t="s">
        <v>385</v>
      </c>
      <c r="BV20" s="10578" t="s">
        <v>385</v>
      </c>
      <c r="BW20" s="9672" t="s">
        <v>385</v>
      </c>
      <c r="BX20" s="10578" t="s">
        <v>385</v>
      </c>
      <c r="BY20" s="9672" t="s">
        <v>385</v>
      </c>
      <c r="BZ20" s="10578" t="s">
        <v>385</v>
      </c>
      <c r="CA20" s="9672" t="s">
        <v>385</v>
      </c>
      <c r="CB20" s="10578" t="s">
        <v>385</v>
      </c>
      <c r="CC20" s="9672" t="s">
        <v>385</v>
      </c>
      <c r="CD20" s="10578" t="s">
        <v>385</v>
      </c>
      <c r="CE20" s="9672" t="s">
        <v>385</v>
      </c>
      <c r="CF20" s="10578" t="s">
        <v>385</v>
      </c>
      <c r="CG20" s="9672" t="s">
        <v>385</v>
      </c>
      <c r="CH20" s="10578" t="s">
        <v>385</v>
      </c>
      <c r="CI20" s="9672" t="s">
        <v>385</v>
      </c>
      <c r="CJ20" s="10578" t="s">
        <v>385</v>
      </c>
      <c r="CK20" s="9672" t="s">
        <v>385</v>
      </c>
      <c r="CL20" s="10578" t="s">
        <v>385</v>
      </c>
      <c r="CM20" s="9672" t="s">
        <v>385</v>
      </c>
      <c r="CN20" s="10578" t="s">
        <v>385</v>
      </c>
      <c r="CO20" s="9672" t="s">
        <v>385</v>
      </c>
      <c r="CP20" s="10578" t="s">
        <v>385</v>
      </c>
      <c r="CQ20" s="9672" t="s">
        <v>385</v>
      </c>
      <c r="CR20" s="10578" t="s">
        <v>385</v>
      </c>
      <c r="CS20" s="9672" t="s">
        <v>385</v>
      </c>
      <c r="CT20" s="10578" t="s">
        <v>385</v>
      </c>
      <c r="CU20" s="9672" t="s">
        <v>385</v>
      </c>
      <c r="CV20" s="10578" t="s">
        <v>385</v>
      </c>
      <c r="CW20" s="9672" t="s">
        <v>385</v>
      </c>
      <c r="CX20" s="10578" t="s">
        <v>385</v>
      </c>
      <c r="CY20" s="9672" t="s">
        <v>385</v>
      </c>
      <c r="CZ20" s="10578" t="s">
        <v>385</v>
      </c>
      <c r="DA20" s="9672" t="s">
        <v>385</v>
      </c>
      <c r="DB20" s="10578" t="s">
        <v>385</v>
      </c>
      <c r="DC20" s="9672" t="s">
        <v>385</v>
      </c>
      <c r="DD20" s="10578" t="s">
        <v>385</v>
      </c>
      <c r="DE20" s="9672" t="s">
        <v>385</v>
      </c>
      <c r="DF20" s="10578" t="s">
        <v>385</v>
      </c>
      <c r="DG20" s="9672" t="s">
        <v>385</v>
      </c>
      <c r="DH20" s="10578" t="s">
        <v>385</v>
      </c>
      <c r="DI20" s="9672" t="s">
        <v>385</v>
      </c>
      <c r="DJ20" s="10578" t="s">
        <v>385</v>
      </c>
      <c r="DK20" s="9672" t="s">
        <v>385</v>
      </c>
      <c r="DL20" s="10578" t="s">
        <v>385</v>
      </c>
      <c r="DM20" s="1175"/>
      <c r="DN20" s="947"/>
      <c r="DY20" s="902"/>
      <c r="DZ20" s="985">
        <v>0</v>
      </c>
    </row>
    <row s="12253" customFormat="1" customHeight="1" ht="33.75">
      <c r="A21" s="2619"/>
      <c r="C21" s="1183"/>
      <c r="D21" s="1180" t="s">
        <v>909</v>
      </c>
      <c r="E21" s="803" t="s">
        <v>977</v>
      </c>
      <c r="F21" s="1177" t="s">
        <v>978</v>
      </c>
      <c r="G21" s="907"/>
      <c r="H21" s="333"/>
      <c r="I21" s="907"/>
      <c r="J21" s="333"/>
      <c r="K21" s="4491"/>
      <c r="L21" s="4487"/>
      <c r="M21" s="4491"/>
      <c r="N21" s="4487"/>
      <c r="O21" s="4491"/>
      <c r="P21" s="4487"/>
      <c r="Q21" s="4491"/>
      <c r="R21" s="4487"/>
      <c r="S21" s="4491"/>
      <c r="T21" s="4487"/>
      <c r="U21" s="4491"/>
      <c r="V21" s="4487"/>
      <c r="W21" s="10570"/>
      <c r="X21" s="10564"/>
      <c r="Y21" s="10570"/>
      <c r="Z21" s="10564"/>
      <c r="AA21" s="10570"/>
      <c r="AB21" s="10564"/>
      <c r="AC21" s="10570"/>
      <c r="AD21" s="10564"/>
      <c r="AE21" s="10570"/>
      <c r="AF21" s="10564"/>
      <c r="AG21" s="10570"/>
      <c r="AH21" s="10564"/>
      <c r="AI21" s="10570"/>
      <c r="AJ21" s="10564"/>
      <c r="AK21" s="10570"/>
      <c r="AL21" s="10564"/>
      <c r="AM21" s="10570"/>
      <c r="AN21" s="10564"/>
      <c r="AO21" s="10570"/>
      <c r="AP21" s="10564"/>
      <c r="AQ21" s="10570"/>
      <c r="AR21" s="10564"/>
      <c r="AS21" s="10570"/>
      <c r="AT21" s="10564"/>
      <c r="AU21" s="10570"/>
      <c r="AV21" s="10564"/>
      <c r="AW21" s="10570"/>
      <c r="AX21" s="10564"/>
      <c r="AY21" s="10570"/>
      <c r="AZ21" s="10564"/>
      <c r="BA21" s="10570"/>
      <c r="BB21" s="10564"/>
      <c r="BC21" s="10570"/>
      <c r="BD21" s="10564"/>
      <c r="BE21" s="10570"/>
      <c r="BF21" s="10564"/>
      <c r="BG21" s="10570"/>
      <c r="BH21" s="10564"/>
      <c r="BI21" s="10570"/>
      <c r="BJ21" s="10564"/>
      <c r="BK21" s="10570"/>
      <c r="BL21" s="10564"/>
      <c r="BM21" s="10570"/>
      <c r="BN21" s="10564"/>
      <c r="BO21" s="10570"/>
      <c r="BP21" s="10564"/>
      <c r="BQ21" s="10570"/>
      <c r="BR21" s="10564"/>
      <c r="BS21" s="10570"/>
      <c r="BT21" s="10564"/>
      <c r="BU21" s="10570"/>
      <c r="BV21" s="10564"/>
      <c r="BW21" s="10570"/>
      <c r="BX21" s="10564"/>
      <c r="BY21" s="10570"/>
      <c r="BZ21" s="10564"/>
      <c r="CA21" s="10570"/>
      <c r="CB21" s="10564"/>
      <c r="CC21" s="10570"/>
      <c r="CD21" s="10564"/>
      <c r="CE21" s="10570"/>
      <c r="CF21" s="10564"/>
      <c r="CG21" s="10570"/>
      <c r="CH21" s="10564"/>
      <c r="CI21" s="10570"/>
      <c r="CJ21" s="10564"/>
      <c r="CK21" s="10570"/>
      <c r="CL21" s="10564"/>
      <c r="CM21" s="10570"/>
      <c r="CN21" s="10564"/>
      <c r="CO21" s="10570"/>
      <c r="CP21" s="10564"/>
      <c r="CQ21" s="10570"/>
      <c r="CR21" s="10564"/>
      <c r="CS21" s="10570"/>
      <c r="CT21" s="10564"/>
      <c r="CU21" s="10570"/>
      <c r="CV21" s="10564"/>
      <c r="CW21" s="10570"/>
      <c r="CX21" s="10564"/>
      <c r="CY21" s="10570"/>
      <c r="CZ21" s="10564"/>
      <c r="DA21" s="10570"/>
      <c r="DB21" s="10564"/>
      <c r="DC21" s="10570"/>
      <c r="DD21" s="10564"/>
      <c r="DE21" s="10570"/>
      <c r="DF21" s="10564"/>
      <c r="DG21" s="10570"/>
      <c r="DH21" s="10564"/>
      <c r="DI21" s="10570"/>
      <c r="DJ21" s="10564"/>
      <c r="DK21" s="10570"/>
      <c r="DL21" s="10564"/>
      <c r="DM21" s="1175"/>
      <c r="DN21" s="947"/>
      <c r="DY21" s="902"/>
      <c r="DZ21" s="985">
        <v>0</v>
      </c>
    </row>
    <row s="12253" customFormat="1" customHeight="1" ht="33.75">
      <c r="A22" s="2619"/>
      <c r="C22" s="1183"/>
      <c r="D22" s="1180" t="s">
        <v>912</v>
      </c>
      <c r="E22" s="803" t="s">
        <v>979</v>
      </c>
      <c r="F22" s="1177" t="s">
        <v>980</v>
      </c>
      <c r="G22" s="907"/>
      <c r="H22" s="333"/>
      <c r="I22" s="907"/>
      <c r="J22" s="333"/>
      <c r="K22" s="4491"/>
      <c r="L22" s="4487"/>
      <c r="M22" s="4491"/>
      <c r="N22" s="4487"/>
      <c r="O22" s="4491"/>
      <c r="P22" s="4487"/>
      <c r="Q22" s="4491"/>
      <c r="R22" s="4487"/>
      <c r="S22" s="4491"/>
      <c r="T22" s="4487"/>
      <c r="U22" s="4491"/>
      <c r="V22" s="4487"/>
      <c r="W22" s="10570"/>
      <c r="X22" s="10564"/>
      <c r="Y22" s="10570"/>
      <c r="Z22" s="10564"/>
      <c r="AA22" s="10570"/>
      <c r="AB22" s="10564"/>
      <c r="AC22" s="10570"/>
      <c r="AD22" s="10564"/>
      <c r="AE22" s="10570"/>
      <c r="AF22" s="10564"/>
      <c r="AG22" s="10570"/>
      <c r="AH22" s="10564"/>
      <c r="AI22" s="10570"/>
      <c r="AJ22" s="10564"/>
      <c r="AK22" s="10570"/>
      <c r="AL22" s="10564"/>
      <c r="AM22" s="10570"/>
      <c r="AN22" s="10564"/>
      <c r="AO22" s="10570"/>
      <c r="AP22" s="10564"/>
      <c r="AQ22" s="10570"/>
      <c r="AR22" s="10564"/>
      <c r="AS22" s="10570"/>
      <c r="AT22" s="10564"/>
      <c r="AU22" s="10570"/>
      <c r="AV22" s="10564"/>
      <c r="AW22" s="10570"/>
      <c r="AX22" s="10564"/>
      <c r="AY22" s="10570"/>
      <c r="AZ22" s="10564"/>
      <c r="BA22" s="10570"/>
      <c r="BB22" s="10564"/>
      <c r="BC22" s="10570"/>
      <c r="BD22" s="10564"/>
      <c r="BE22" s="10570"/>
      <c r="BF22" s="10564"/>
      <c r="BG22" s="10570"/>
      <c r="BH22" s="10564"/>
      <c r="BI22" s="10570"/>
      <c r="BJ22" s="10564"/>
      <c r="BK22" s="10570"/>
      <c r="BL22" s="10564"/>
      <c r="BM22" s="10570"/>
      <c r="BN22" s="10564"/>
      <c r="BO22" s="10570"/>
      <c r="BP22" s="10564"/>
      <c r="BQ22" s="10570"/>
      <c r="BR22" s="10564"/>
      <c r="BS22" s="10570"/>
      <c r="BT22" s="10564"/>
      <c r="BU22" s="10570"/>
      <c r="BV22" s="10564"/>
      <c r="BW22" s="10570"/>
      <c r="BX22" s="10564"/>
      <c r="BY22" s="10570"/>
      <c r="BZ22" s="10564"/>
      <c r="CA22" s="10570"/>
      <c r="CB22" s="10564"/>
      <c r="CC22" s="10570"/>
      <c r="CD22" s="10564"/>
      <c r="CE22" s="10570"/>
      <c r="CF22" s="10564"/>
      <c r="CG22" s="10570"/>
      <c r="CH22" s="10564"/>
      <c r="CI22" s="10570"/>
      <c r="CJ22" s="10564"/>
      <c r="CK22" s="10570"/>
      <c r="CL22" s="10564"/>
      <c r="CM22" s="10570"/>
      <c r="CN22" s="10564"/>
      <c r="CO22" s="10570"/>
      <c r="CP22" s="10564"/>
      <c r="CQ22" s="10570"/>
      <c r="CR22" s="10564"/>
      <c r="CS22" s="10570"/>
      <c r="CT22" s="10564"/>
      <c r="CU22" s="10570"/>
      <c r="CV22" s="10564"/>
      <c r="CW22" s="10570"/>
      <c r="CX22" s="10564"/>
      <c r="CY22" s="10570"/>
      <c r="CZ22" s="10564"/>
      <c r="DA22" s="10570"/>
      <c r="DB22" s="10564"/>
      <c r="DC22" s="10570"/>
      <c r="DD22" s="10564"/>
      <c r="DE22" s="10570"/>
      <c r="DF22" s="10564"/>
      <c r="DG22" s="10570"/>
      <c r="DH22" s="10564"/>
      <c r="DI22" s="10570"/>
      <c r="DJ22" s="10564"/>
      <c r="DK22" s="10570"/>
      <c r="DL22" s="10564"/>
      <c r="DM22" s="1175"/>
      <c r="DN22" s="947"/>
      <c r="DY22" s="902"/>
      <c r="DZ22" s="985">
        <v>0</v>
      </c>
    </row>
    <row s="12253" customFormat="1" customHeight="1" ht="22.5">
      <c r="A23" s="2619"/>
      <c r="C23" s="1183"/>
      <c r="D23" s="1180" t="s">
        <v>948</v>
      </c>
      <c r="E23" s="1181" t="s">
        <v>981</v>
      </c>
      <c r="F23" s="1177" t="s">
        <v>385</v>
      </c>
      <c r="G23" s="1177" t="s">
        <v>385</v>
      </c>
      <c r="H23" s="1176" t="s">
        <v>385</v>
      </c>
      <c r="I23" s="1177" t="s">
        <v>385</v>
      </c>
      <c r="J23" s="1176" t="s">
        <v>385</v>
      </c>
      <c r="K23" s="4071" t="s">
        <v>385</v>
      </c>
      <c r="L23" s="4497" t="s">
        <v>385</v>
      </c>
      <c r="M23" s="4071" t="s">
        <v>385</v>
      </c>
      <c r="N23" s="4497" t="s">
        <v>385</v>
      </c>
      <c r="O23" s="4071" t="s">
        <v>385</v>
      </c>
      <c r="P23" s="4497" t="s">
        <v>385</v>
      </c>
      <c r="Q23" s="4071" t="s">
        <v>385</v>
      </c>
      <c r="R23" s="4497" t="s">
        <v>385</v>
      </c>
      <c r="S23" s="4071" t="s">
        <v>385</v>
      </c>
      <c r="T23" s="4497" t="s">
        <v>385</v>
      </c>
      <c r="U23" s="4071" t="s">
        <v>385</v>
      </c>
      <c r="V23" s="4497" t="s">
        <v>385</v>
      </c>
      <c r="W23" s="9672" t="s">
        <v>385</v>
      </c>
      <c r="X23" s="10578" t="s">
        <v>385</v>
      </c>
      <c r="Y23" s="9672" t="s">
        <v>385</v>
      </c>
      <c r="Z23" s="10578" t="s">
        <v>385</v>
      </c>
      <c r="AA23" s="9672" t="s">
        <v>385</v>
      </c>
      <c r="AB23" s="10578" t="s">
        <v>385</v>
      </c>
      <c r="AC23" s="9672" t="s">
        <v>385</v>
      </c>
      <c r="AD23" s="10578" t="s">
        <v>385</v>
      </c>
      <c r="AE23" s="9672" t="s">
        <v>385</v>
      </c>
      <c r="AF23" s="10578" t="s">
        <v>385</v>
      </c>
      <c r="AG23" s="9672" t="s">
        <v>385</v>
      </c>
      <c r="AH23" s="10578" t="s">
        <v>385</v>
      </c>
      <c r="AI23" s="9672" t="s">
        <v>385</v>
      </c>
      <c r="AJ23" s="10578" t="s">
        <v>385</v>
      </c>
      <c r="AK23" s="9672" t="s">
        <v>385</v>
      </c>
      <c r="AL23" s="10578" t="s">
        <v>385</v>
      </c>
      <c r="AM23" s="9672" t="s">
        <v>385</v>
      </c>
      <c r="AN23" s="10578" t="s">
        <v>385</v>
      </c>
      <c r="AO23" s="9672" t="s">
        <v>385</v>
      </c>
      <c r="AP23" s="10578" t="s">
        <v>385</v>
      </c>
      <c r="AQ23" s="9672" t="s">
        <v>385</v>
      </c>
      <c r="AR23" s="10578" t="s">
        <v>385</v>
      </c>
      <c r="AS23" s="9672" t="s">
        <v>385</v>
      </c>
      <c r="AT23" s="10578" t="s">
        <v>385</v>
      </c>
      <c r="AU23" s="9672" t="s">
        <v>385</v>
      </c>
      <c r="AV23" s="10578" t="s">
        <v>385</v>
      </c>
      <c r="AW23" s="9672" t="s">
        <v>385</v>
      </c>
      <c r="AX23" s="10578" t="s">
        <v>385</v>
      </c>
      <c r="AY23" s="9672" t="s">
        <v>385</v>
      </c>
      <c r="AZ23" s="10578" t="s">
        <v>385</v>
      </c>
      <c r="BA23" s="9672" t="s">
        <v>385</v>
      </c>
      <c r="BB23" s="10578" t="s">
        <v>385</v>
      </c>
      <c r="BC23" s="9672" t="s">
        <v>385</v>
      </c>
      <c r="BD23" s="10578" t="s">
        <v>385</v>
      </c>
      <c r="BE23" s="9672" t="s">
        <v>385</v>
      </c>
      <c r="BF23" s="10578" t="s">
        <v>385</v>
      </c>
      <c r="BG23" s="9672" t="s">
        <v>385</v>
      </c>
      <c r="BH23" s="10578" t="s">
        <v>385</v>
      </c>
      <c r="BI23" s="9672" t="s">
        <v>385</v>
      </c>
      <c r="BJ23" s="10578" t="s">
        <v>385</v>
      </c>
      <c r="BK23" s="9672" t="s">
        <v>385</v>
      </c>
      <c r="BL23" s="10578" t="s">
        <v>385</v>
      </c>
      <c r="BM23" s="9672" t="s">
        <v>385</v>
      </c>
      <c r="BN23" s="10578" t="s">
        <v>385</v>
      </c>
      <c r="BO23" s="9672" t="s">
        <v>385</v>
      </c>
      <c r="BP23" s="10578" t="s">
        <v>385</v>
      </c>
      <c r="BQ23" s="9672" t="s">
        <v>385</v>
      </c>
      <c r="BR23" s="10578" t="s">
        <v>385</v>
      </c>
      <c r="BS23" s="9672" t="s">
        <v>385</v>
      </c>
      <c r="BT23" s="10578" t="s">
        <v>385</v>
      </c>
      <c r="BU23" s="9672" t="s">
        <v>385</v>
      </c>
      <c r="BV23" s="10578" t="s">
        <v>385</v>
      </c>
      <c r="BW23" s="9672" t="s">
        <v>385</v>
      </c>
      <c r="BX23" s="10578" t="s">
        <v>385</v>
      </c>
      <c r="BY23" s="9672" t="s">
        <v>385</v>
      </c>
      <c r="BZ23" s="10578" t="s">
        <v>385</v>
      </c>
      <c r="CA23" s="9672" t="s">
        <v>385</v>
      </c>
      <c r="CB23" s="10578" t="s">
        <v>385</v>
      </c>
      <c r="CC23" s="9672" t="s">
        <v>385</v>
      </c>
      <c r="CD23" s="10578" t="s">
        <v>385</v>
      </c>
      <c r="CE23" s="9672" t="s">
        <v>385</v>
      </c>
      <c r="CF23" s="10578" t="s">
        <v>385</v>
      </c>
      <c r="CG23" s="9672" t="s">
        <v>385</v>
      </c>
      <c r="CH23" s="10578" t="s">
        <v>385</v>
      </c>
      <c r="CI23" s="9672" t="s">
        <v>385</v>
      </c>
      <c r="CJ23" s="10578" t="s">
        <v>385</v>
      </c>
      <c r="CK23" s="9672" t="s">
        <v>385</v>
      </c>
      <c r="CL23" s="10578" t="s">
        <v>385</v>
      </c>
      <c r="CM23" s="9672" t="s">
        <v>385</v>
      </c>
      <c r="CN23" s="10578" t="s">
        <v>385</v>
      </c>
      <c r="CO23" s="9672" t="s">
        <v>385</v>
      </c>
      <c r="CP23" s="10578" t="s">
        <v>385</v>
      </c>
      <c r="CQ23" s="9672" t="s">
        <v>385</v>
      </c>
      <c r="CR23" s="10578" t="s">
        <v>385</v>
      </c>
      <c r="CS23" s="9672" t="s">
        <v>385</v>
      </c>
      <c r="CT23" s="10578" t="s">
        <v>385</v>
      </c>
      <c r="CU23" s="9672" t="s">
        <v>385</v>
      </c>
      <c r="CV23" s="10578" t="s">
        <v>385</v>
      </c>
      <c r="CW23" s="9672" t="s">
        <v>385</v>
      </c>
      <c r="CX23" s="10578" t="s">
        <v>385</v>
      </c>
      <c r="CY23" s="9672" t="s">
        <v>385</v>
      </c>
      <c r="CZ23" s="10578" t="s">
        <v>385</v>
      </c>
      <c r="DA23" s="9672" t="s">
        <v>385</v>
      </c>
      <c r="DB23" s="10578" t="s">
        <v>385</v>
      </c>
      <c r="DC23" s="9672" t="s">
        <v>385</v>
      </c>
      <c r="DD23" s="10578" t="s">
        <v>385</v>
      </c>
      <c r="DE23" s="9672" t="s">
        <v>385</v>
      </c>
      <c r="DF23" s="10578" t="s">
        <v>385</v>
      </c>
      <c r="DG23" s="9672" t="s">
        <v>385</v>
      </c>
      <c r="DH23" s="10578" t="s">
        <v>385</v>
      </c>
      <c r="DI23" s="9672" t="s">
        <v>385</v>
      </c>
      <c r="DJ23" s="10578" t="s">
        <v>385</v>
      </c>
      <c r="DK23" s="9672" t="s">
        <v>385</v>
      </c>
      <c r="DL23" s="10578" t="s">
        <v>385</v>
      </c>
      <c r="DM23" s="1175"/>
      <c r="DN23" s="947"/>
      <c r="DY23" s="902"/>
      <c r="DZ23" s="985">
        <v>0</v>
      </c>
    </row>
    <row s="12253" customFormat="1" customHeight="1" ht="22.5">
      <c r="A24" s="2619"/>
      <c r="C24" s="1183"/>
      <c r="D24" s="1180" t="s">
        <v>982</v>
      </c>
      <c r="E24" s="803" t="s">
        <v>983</v>
      </c>
      <c r="F24" s="1177" t="s">
        <v>984</v>
      </c>
      <c r="G24" s="907"/>
      <c r="H24" s="913"/>
      <c r="I24" s="907"/>
      <c r="J24" s="913"/>
      <c r="K24" s="4491"/>
      <c r="L24" s="4502"/>
      <c r="M24" s="4491"/>
      <c r="N24" s="4502"/>
      <c r="O24" s="4491"/>
      <c r="P24" s="4502"/>
      <c r="Q24" s="4491"/>
      <c r="R24" s="4502"/>
      <c r="S24" s="4491"/>
      <c r="T24" s="4502"/>
      <c r="U24" s="4491"/>
      <c r="V24" s="4502"/>
      <c r="W24" s="10570"/>
      <c r="X24" s="10584"/>
      <c r="Y24" s="10570"/>
      <c r="Z24" s="10584"/>
      <c r="AA24" s="10570"/>
      <c r="AB24" s="10584"/>
      <c r="AC24" s="10570"/>
      <c r="AD24" s="10584"/>
      <c r="AE24" s="10570"/>
      <c r="AF24" s="10584"/>
      <c r="AG24" s="10570"/>
      <c r="AH24" s="10584"/>
      <c r="AI24" s="10570"/>
      <c r="AJ24" s="10584"/>
      <c r="AK24" s="10570"/>
      <c r="AL24" s="10584"/>
      <c r="AM24" s="10570"/>
      <c r="AN24" s="10584"/>
      <c r="AO24" s="10570"/>
      <c r="AP24" s="10584"/>
      <c r="AQ24" s="10570"/>
      <c r="AR24" s="10584"/>
      <c r="AS24" s="10570"/>
      <c r="AT24" s="10584"/>
      <c r="AU24" s="10570"/>
      <c r="AV24" s="10584"/>
      <c r="AW24" s="10570"/>
      <c r="AX24" s="10584"/>
      <c r="AY24" s="10570"/>
      <c r="AZ24" s="10584"/>
      <c r="BA24" s="10570"/>
      <c r="BB24" s="10584"/>
      <c r="BC24" s="10570"/>
      <c r="BD24" s="10584"/>
      <c r="BE24" s="10570"/>
      <c r="BF24" s="10584"/>
      <c r="BG24" s="10570"/>
      <c r="BH24" s="10584"/>
      <c r="BI24" s="10570"/>
      <c r="BJ24" s="10584"/>
      <c r="BK24" s="10570"/>
      <c r="BL24" s="10584"/>
      <c r="BM24" s="10570"/>
      <c r="BN24" s="10584"/>
      <c r="BO24" s="10570"/>
      <c r="BP24" s="10584"/>
      <c r="BQ24" s="10570"/>
      <c r="BR24" s="10584"/>
      <c r="BS24" s="10570"/>
      <c r="BT24" s="10584"/>
      <c r="BU24" s="10570"/>
      <c r="BV24" s="10584"/>
      <c r="BW24" s="10570"/>
      <c r="BX24" s="10584"/>
      <c r="BY24" s="10570"/>
      <c r="BZ24" s="10584"/>
      <c r="CA24" s="10570"/>
      <c r="CB24" s="10584"/>
      <c r="CC24" s="10570"/>
      <c r="CD24" s="10584"/>
      <c r="CE24" s="10570"/>
      <c r="CF24" s="10584"/>
      <c r="CG24" s="10570"/>
      <c r="CH24" s="10584"/>
      <c r="CI24" s="10570"/>
      <c r="CJ24" s="10584"/>
      <c r="CK24" s="10570"/>
      <c r="CL24" s="10584"/>
      <c r="CM24" s="10570"/>
      <c r="CN24" s="10584"/>
      <c r="CO24" s="10570"/>
      <c r="CP24" s="10584"/>
      <c r="CQ24" s="10570"/>
      <c r="CR24" s="10584"/>
      <c r="CS24" s="10570"/>
      <c r="CT24" s="10584"/>
      <c r="CU24" s="10570"/>
      <c r="CV24" s="10584"/>
      <c r="CW24" s="10570"/>
      <c r="CX24" s="10584"/>
      <c r="CY24" s="10570"/>
      <c r="CZ24" s="10584"/>
      <c r="DA24" s="10570"/>
      <c r="DB24" s="10584"/>
      <c r="DC24" s="10570"/>
      <c r="DD24" s="10584"/>
      <c r="DE24" s="10570"/>
      <c r="DF24" s="10584"/>
      <c r="DG24" s="10570"/>
      <c r="DH24" s="10584"/>
      <c r="DI24" s="10570"/>
      <c r="DJ24" s="10584"/>
      <c r="DK24" s="10570"/>
      <c r="DL24" s="10584"/>
      <c r="DM24" s="1175"/>
      <c r="DN24" s="947"/>
      <c r="DY24" s="902"/>
      <c r="DZ24" s="985">
        <v>0</v>
      </c>
    </row>
    <row s="12253" customFormat="1" customHeight="1" ht="22.5">
      <c r="A25" s="2619"/>
      <c r="C25" s="1183"/>
      <c r="D25" s="1180" t="s">
        <v>985</v>
      </c>
      <c r="E25" s="803" t="s">
        <v>986</v>
      </c>
      <c r="F25" s="1177" t="s">
        <v>385</v>
      </c>
      <c r="G25" s="1177" t="s">
        <v>385</v>
      </c>
      <c r="H25" s="1176" t="s">
        <v>385</v>
      </c>
      <c r="I25" s="1177" t="s">
        <v>385</v>
      </c>
      <c r="J25" s="1176" t="s">
        <v>385</v>
      </c>
      <c r="K25" s="4071" t="s">
        <v>385</v>
      </c>
      <c r="L25" s="4497" t="s">
        <v>385</v>
      </c>
      <c r="M25" s="4071" t="s">
        <v>385</v>
      </c>
      <c r="N25" s="4497" t="s">
        <v>385</v>
      </c>
      <c r="O25" s="4071" t="s">
        <v>385</v>
      </c>
      <c r="P25" s="4497" t="s">
        <v>385</v>
      </c>
      <c r="Q25" s="4071" t="s">
        <v>385</v>
      </c>
      <c r="R25" s="4497" t="s">
        <v>385</v>
      </c>
      <c r="S25" s="4071" t="s">
        <v>385</v>
      </c>
      <c r="T25" s="4497" t="s">
        <v>385</v>
      </c>
      <c r="U25" s="4071" t="s">
        <v>385</v>
      </c>
      <c r="V25" s="4497" t="s">
        <v>385</v>
      </c>
      <c r="W25" s="9672" t="s">
        <v>385</v>
      </c>
      <c r="X25" s="10578" t="s">
        <v>385</v>
      </c>
      <c r="Y25" s="9672" t="s">
        <v>385</v>
      </c>
      <c r="Z25" s="10578" t="s">
        <v>385</v>
      </c>
      <c r="AA25" s="9672" t="s">
        <v>385</v>
      </c>
      <c r="AB25" s="10578" t="s">
        <v>385</v>
      </c>
      <c r="AC25" s="9672" t="s">
        <v>385</v>
      </c>
      <c r="AD25" s="10578" t="s">
        <v>385</v>
      </c>
      <c r="AE25" s="9672" t="s">
        <v>385</v>
      </c>
      <c r="AF25" s="10578" t="s">
        <v>385</v>
      </c>
      <c r="AG25" s="9672" t="s">
        <v>385</v>
      </c>
      <c r="AH25" s="10578" t="s">
        <v>385</v>
      </c>
      <c r="AI25" s="9672" t="s">
        <v>385</v>
      </c>
      <c r="AJ25" s="10578" t="s">
        <v>385</v>
      </c>
      <c r="AK25" s="9672" t="s">
        <v>385</v>
      </c>
      <c r="AL25" s="10578" t="s">
        <v>385</v>
      </c>
      <c r="AM25" s="9672" t="s">
        <v>385</v>
      </c>
      <c r="AN25" s="10578" t="s">
        <v>385</v>
      </c>
      <c r="AO25" s="9672" t="s">
        <v>385</v>
      </c>
      <c r="AP25" s="10578" t="s">
        <v>385</v>
      </c>
      <c r="AQ25" s="9672" t="s">
        <v>385</v>
      </c>
      <c r="AR25" s="10578" t="s">
        <v>385</v>
      </c>
      <c r="AS25" s="9672" t="s">
        <v>385</v>
      </c>
      <c r="AT25" s="10578" t="s">
        <v>385</v>
      </c>
      <c r="AU25" s="9672" t="s">
        <v>385</v>
      </c>
      <c r="AV25" s="10578" t="s">
        <v>385</v>
      </c>
      <c r="AW25" s="9672" t="s">
        <v>385</v>
      </c>
      <c r="AX25" s="10578" t="s">
        <v>385</v>
      </c>
      <c r="AY25" s="9672" t="s">
        <v>385</v>
      </c>
      <c r="AZ25" s="10578" t="s">
        <v>385</v>
      </c>
      <c r="BA25" s="9672" t="s">
        <v>385</v>
      </c>
      <c r="BB25" s="10578" t="s">
        <v>385</v>
      </c>
      <c r="BC25" s="9672" t="s">
        <v>385</v>
      </c>
      <c r="BD25" s="10578" t="s">
        <v>385</v>
      </c>
      <c r="BE25" s="9672" t="s">
        <v>385</v>
      </c>
      <c r="BF25" s="10578" t="s">
        <v>385</v>
      </c>
      <c r="BG25" s="9672" t="s">
        <v>385</v>
      </c>
      <c r="BH25" s="10578" t="s">
        <v>385</v>
      </c>
      <c r="BI25" s="9672" t="s">
        <v>385</v>
      </c>
      <c r="BJ25" s="10578" t="s">
        <v>385</v>
      </c>
      <c r="BK25" s="9672" t="s">
        <v>385</v>
      </c>
      <c r="BL25" s="10578" t="s">
        <v>385</v>
      </c>
      <c r="BM25" s="9672" t="s">
        <v>385</v>
      </c>
      <c r="BN25" s="10578" t="s">
        <v>385</v>
      </c>
      <c r="BO25" s="9672" t="s">
        <v>385</v>
      </c>
      <c r="BP25" s="10578" t="s">
        <v>385</v>
      </c>
      <c r="BQ25" s="9672" t="s">
        <v>385</v>
      </c>
      <c r="BR25" s="10578" t="s">
        <v>385</v>
      </c>
      <c r="BS25" s="9672" t="s">
        <v>385</v>
      </c>
      <c r="BT25" s="10578" t="s">
        <v>385</v>
      </c>
      <c r="BU25" s="9672" t="s">
        <v>385</v>
      </c>
      <c r="BV25" s="10578" t="s">
        <v>385</v>
      </c>
      <c r="BW25" s="9672" t="s">
        <v>385</v>
      </c>
      <c r="BX25" s="10578" t="s">
        <v>385</v>
      </c>
      <c r="BY25" s="9672" t="s">
        <v>385</v>
      </c>
      <c r="BZ25" s="10578" t="s">
        <v>385</v>
      </c>
      <c r="CA25" s="9672" t="s">
        <v>385</v>
      </c>
      <c r="CB25" s="10578" t="s">
        <v>385</v>
      </c>
      <c r="CC25" s="9672" t="s">
        <v>385</v>
      </c>
      <c r="CD25" s="10578" t="s">
        <v>385</v>
      </c>
      <c r="CE25" s="9672" t="s">
        <v>385</v>
      </c>
      <c r="CF25" s="10578" t="s">
        <v>385</v>
      </c>
      <c r="CG25" s="9672" t="s">
        <v>385</v>
      </c>
      <c r="CH25" s="10578" t="s">
        <v>385</v>
      </c>
      <c r="CI25" s="9672" t="s">
        <v>385</v>
      </c>
      <c r="CJ25" s="10578" t="s">
        <v>385</v>
      </c>
      <c r="CK25" s="9672" t="s">
        <v>385</v>
      </c>
      <c r="CL25" s="10578" t="s">
        <v>385</v>
      </c>
      <c r="CM25" s="9672" t="s">
        <v>385</v>
      </c>
      <c r="CN25" s="10578" t="s">
        <v>385</v>
      </c>
      <c r="CO25" s="9672" t="s">
        <v>385</v>
      </c>
      <c r="CP25" s="10578" t="s">
        <v>385</v>
      </c>
      <c r="CQ25" s="9672" t="s">
        <v>385</v>
      </c>
      <c r="CR25" s="10578" t="s">
        <v>385</v>
      </c>
      <c r="CS25" s="9672" t="s">
        <v>385</v>
      </c>
      <c r="CT25" s="10578" t="s">
        <v>385</v>
      </c>
      <c r="CU25" s="9672" t="s">
        <v>385</v>
      </c>
      <c r="CV25" s="10578" t="s">
        <v>385</v>
      </c>
      <c r="CW25" s="9672" t="s">
        <v>385</v>
      </c>
      <c r="CX25" s="10578" t="s">
        <v>385</v>
      </c>
      <c r="CY25" s="9672" t="s">
        <v>385</v>
      </c>
      <c r="CZ25" s="10578" t="s">
        <v>385</v>
      </c>
      <c r="DA25" s="9672" t="s">
        <v>385</v>
      </c>
      <c r="DB25" s="10578" t="s">
        <v>385</v>
      </c>
      <c r="DC25" s="9672" t="s">
        <v>385</v>
      </c>
      <c r="DD25" s="10578" t="s">
        <v>385</v>
      </c>
      <c r="DE25" s="9672" t="s">
        <v>385</v>
      </c>
      <c r="DF25" s="10578" t="s">
        <v>385</v>
      </c>
      <c r="DG25" s="9672" t="s">
        <v>385</v>
      </c>
      <c r="DH25" s="10578" t="s">
        <v>385</v>
      </c>
      <c r="DI25" s="9672" t="s">
        <v>385</v>
      </c>
      <c r="DJ25" s="10578" t="s">
        <v>385</v>
      </c>
      <c r="DK25" s="9672" t="s">
        <v>385</v>
      </c>
      <c r="DL25" s="10578" t="s">
        <v>385</v>
      </c>
      <c r="DM25" s="1175"/>
      <c r="DN25" s="947"/>
      <c r="DY25" s="902"/>
      <c r="DZ25" s="985">
        <v>0</v>
      </c>
    </row>
    <row s="12253" customFormat="1" customHeight="1" ht="18.75">
      <c r="A26" s="2619"/>
      <c r="C26" s="1183"/>
      <c r="D26" s="1180" t="s">
        <v>987</v>
      </c>
      <c r="E26" s="780" t="s">
        <v>988</v>
      </c>
      <c r="F26" s="1177" t="s">
        <v>989</v>
      </c>
      <c r="G26" s="907"/>
      <c r="H26" s="913"/>
      <c r="I26" s="907"/>
      <c r="J26" s="913"/>
      <c r="K26" s="4491"/>
      <c r="L26" s="4502"/>
      <c r="M26" s="4491"/>
      <c r="N26" s="4502"/>
      <c r="O26" s="4491"/>
      <c r="P26" s="4502"/>
      <c r="Q26" s="4491"/>
      <c r="R26" s="4502"/>
      <c r="S26" s="4491"/>
      <c r="T26" s="4502"/>
      <c r="U26" s="4491"/>
      <c r="V26" s="4502"/>
      <c r="W26" s="10570"/>
      <c r="X26" s="10584"/>
      <c r="Y26" s="10570"/>
      <c r="Z26" s="10584"/>
      <c r="AA26" s="10570"/>
      <c r="AB26" s="10584"/>
      <c r="AC26" s="10570"/>
      <c r="AD26" s="10584"/>
      <c r="AE26" s="10570"/>
      <c r="AF26" s="10584"/>
      <c r="AG26" s="10570"/>
      <c r="AH26" s="10584"/>
      <c r="AI26" s="10570"/>
      <c r="AJ26" s="10584"/>
      <c r="AK26" s="10570"/>
      <c r="AL26" s="10584"/>
      <c r="AM26" s="10570"/>
      <c r="AN26" s="10584"/>
      <c r="AO26" s="10570"/>
      <c r="AP26" s="10584"/>
      <c r="AQ26" s="10570"/>
      <c r="AR26" s="10584"/>
      <c r="AS26" s="10570"/>
      <c r="AT26" s="10584"/>
      <c r="AU26" s="10570"/>
      <c r="AV26" s="10584"/>
      <c r="AW26" s="10570"/>
      <c r="AX26" s="10584"/>
      <c r="AY26" s="10570"/>
      <c r="AZ26" s="10584"/>
      <c r="BA26" s="10570"/>
      <c r="BB26" s="10584"/>
      <c r="BC26" s="10570"/>
      <c r="BD26" s="10584"/>
      <c r="BE26" s="10570"/>
      <c r="BF26" s="10584"/>
      <c r="BG26" s="10570"/>
      <c r="BH26" s="10584"/>
      <c r="BI26" s="10570"/>
      <c r="BJ26" s="10584"/>
      <c r="BK26" s="10570"/>
      <c r="BL26" s="10584"/>
      <c r="BM26" s="10570"/>
      <c r="BN26" s="10584"/>
      <c r="BO26" s="10570"/>
      <c r="BP26" s="10584"/>
      <c r="BQ26" s="10570"/>
      <c r="BR26" s="10584"/>
      <c r="BS26" s="10570"/>
      <c r="BT26" s="10584"/>
      <c r="BU26" s="10570"/>
      <c r="BV26" s="10584"/>
      <c r="BW26" s="10570"/>
      <c r="BX26" s="10584"/>
      <c r="BY26" s="10570"/>
      <c r="BZ26" s="10584"/>
      <c r="CA26" s="10570"/>
      <c r="CB26" s="10584"/>
      <c r="CC26" s="10570"/>
      <c r="CD26" s="10584"/>
      <c r="CE26" s="10570"/>
      <c r="CF26" s="10584"/>
      <c r="CG26" s="10570"/>
      <c r="CH26" s="10584"/>
      <c r="CI26" s="10570"/>
      <c r="CJ26" s="10584"/>
      <c r="CK26" s="10570"/>
      <c r="CL26" s="10584"/>
      <c r="CM26" s="10570"/>
      <c r="CN26" s="10584"/>
      <c r="CO26" s="10570"/>
      <c r="CP26" s="10584"/>
      <c r="CQ26" s="10570"/>
      <c r="CR26" s="10584"/>
      <c r="CS26" s="10570"/>
      <c r="CT26" s="10584"/>
      <c r="CU26" s="10570"/>
      <c r="CV26" s="10584"/>
      <c r="CW26" s="10570"/>
      <c r="CX26" s="10584"/>
      <c r="CY26" s="10570"/>
      <c r="CZ26" s="10584"/>
      <c r="DA26" s="10570"/>
      <c r="DB26" s="10584"/>
      <c r="DC26" s="10570"/>
      <c r="DD26" s="10584"/>
      <c r="DE26" s="10570"/>
      <c r="DF26" s="10584"/>
      <c r="DG26" s="10570"/>
      <c r="DH26" s="10584"/>
      <c r="DI26" s="10570"/>
      <c r="DJ26" s="10584"/>
      <c r="DK26" s="10570"/>
      <c r="DL26" s="10584"/>
      <c r="DM26" s="1175"/>
      <c r="DN26" s="947"/>
      <c r="DY26" s="902"/>
      <c r="DZ26" s="985">
        <v>0</v>
      </c>
    </row>
    <row s="12253" customFormat="1" customHeight="1" ht="18.75">
      <c r="A27" s="2619"/>
      <c r="C27" s="1183"/>
      <c r="D27" s="1180" t="s">
        <v>990</v>
      </c>
      <c r="E27" s="780" t="s">
        <v>991</v>
      </c>
      <c r="F27" s="1177" t="s">
        <v>992</v>
      </c>
      <c r="G27" s="907"/>
      <c r="H27" s="913"/>
      <c r="I27" s="907"/>
      <c r="J27" s="913"/>
      <c r="K27" s="4491"/>
      <c r="L27" s="4502"/>
      <c r="M27" s="4491"/>
      <c r="N27" s="4502"/>
      <c r="O27" s="4491"/>
      <c r="P27" s="4502"/>
      <c r="Q27" s="4491"/>
      <c r="R27" s="4502"/>
      <c r="S27" s="4491"/>
      <c r="T27" s="4502"/>
      <c r="U27" s="4491"/>
      <c r="V27" s="4502"/>
      <c r="W27" s="10570"/>
      <c r="X27" s="10584"/>
      <c r="Y27" s="10570"/>
      <c r="Z27" s="10584"/>
      <c r="AA27" s="10570"/>
      <c r="AB27" s="10584"/>
      <c r="AC27" s="10570"/>
      <c r="AD27" s="10584"/>
      <c r="AE27" s="10570"/>
      <c r="AF27" s="10584"/>
      <c r="AG27" s="10570"/>
      <c r="AH27" s="10584"/>
      <c r="AI27" s="10570"/>
      <c r="AJ27" s="10584"/>
      <c r="AK27" s="10570"/>
      <c r="AL27" s="10584"/>
      <c r="AM27" s="10570"/>
      <c r="AN27" s="10584"/>
      <c r="AO27" s="10570"/>
      <c r="AP27" s="10584"/>
      <c r="AQ27" s="10570"/>
      <c r="AR27" s="10584"/>
      <c r="AS27" s="10570"/>
      <c r="AT27" s="10584"/>
      <c r="AU27" s="10570"/>
      <c r="AV27" s="10584"/>
      <c r="AW27" s="10570"/>
      <c r="AX27" s="10584"/>
      <c r="AY27" s="10570"/>
      <c r="AZ27" s="10584"/>
      <c r="BA27" s="10570"/>
      <c r="BB27" s="10584"/>
      <c r="BC27" s="10570"/>
      <c r="BD27" s="10584"/>
      <c r="BE27" s="10570"/>
      <c r="BF27" s="10584"/>
      <c r="BG27" s="10570"/>
      <c r="BH27" s="10584"/>
      <c r="BI27" s="10570"/>
      <c r="BJ27" s="10584"/>
      <c r="BK27" s="10570"/>
      <c r="BL27" s="10584"/>
      <c r="BM27" s="10570"/>
      <c r="BN27" s="10584"/>
      <c r="BO27" s="10570"/>
      <c r="BP27" s="10584"/>
      <c r="BQ27" s="10570"/>
      <c r="BR27" s="10584"/>
      <c r="BS27" s="10570"/>
      <c r="BT27" s="10584"/>
      <c r="BU27" s="10570"/>
      <c r="BV27" s="10584"/>
      <c r="BW27" s="10570"/>
      <c r="BX27" s="10584"/>
      <c r="BY27" s="10570"/>
      <c r="BZ27" s="10584"/>
      <c r="CA27" s="10570"/>
      <c r="CB27" s="10584"/>
      <c r="CC27" s="10570"/>
      <c r="CD27" s="10584"/>
      <c r="CE27" s="10570"/>
      <c r="CF27" s="10584"/>
      <c r="CG27" s="10570"/>
      <c r="CH27" s="10584"/>
      <c r="CI27" s="10570"/>
      <c r="CJ27" s="10584"/>
      <c r="CK27" s="10570"/>
      <c r="CL27" s="10584"/>
      <c r="CM27" s="10570"/>
      <c r="CN27" s="10584"/>
      <c r="CO27" s="10570"/>
      <c r="CP27" s="10584"/>
      <c r="CQ27" s="10570"/>
      <c r="CR27" s="10584"/>
      <c r="CS27" s="10570"/>
      <c r="CT27" s="10584"/>
      <c r="CU27" s="10570"/>
      <c r="CV27" s="10584"/>
      <c r="CW27" s="10570"/>
      <c r="CX27" s="10584"/>
      <c r="CY27" s="10570"/>
      <c r="CZ27" s="10584"/>
      <c r="DA27" s="10570"/>
      <c r="DB27" s="10584"/>
      <c r="DC27" s="10570"/>
      <c r="DD27" s="10584"/>
      <c r="DE27" s="10570"/>
      <c r="DF27" s="10584"/>
      <c r="DG27" s="10570"/>
      <c r="DH27" s="10584"/>
      <c r="DI27" s="10570"/>
      <c r="DJ27" s="10584"/>
      <c r="DK27" s="10570"/>
      <c r="DL27" s="10584"/>
      <c r="DM27" s="1175"/>
      <c r="DN27" s="947"/>
      <c r="DY27" s="902"/>
      <c r="DZ27" s="985">
        <v>0</v>
      </c>
    </row>
    <row s="12253" customFormat="1" customHeight="1" ht="18.75">
      <c r="A28" s="2619"/>
      <c r="C28" s="1183"/>
      <c r="D28" s="1180" t="s">
        <v>993</v>
      </c>
      <c r="E28" s="803" t="s">
        <v>994</v>
      </c>
      <c r="F28" s="1177" t="s">
        <v>385</v>
      </c>
      <c r="G28" s="1177" t="s">
        <v>385</v>
      </c>
      <c r="H28" s="1176" t="s">
        <v>385</v>
      </c>
      <c r="I28" s="1177" t="s">
        <v>385</v>
      </c>
      <c r="J28" s="1176" t="s">
        <v>385</v>
      </c>
      <c r="K28" s="4071" t="s">
        <v>385</v>
      </c>
      <c r="L28" s="4497" t="s">
        <v>385</v>
      </c>
      <c r="M28" s="4071" t="s">
        <v>385</v>
      </c>
      <c r="N28" s="4497" t="s">
        <v>385</v>
      </c>
      <c r="O28" s="4071" t="s">
        <v>385</v>
      </c>
      <c r="P28" s="4497" t="s">
        <v>385</v>
      </c>
      <c r="Q28" s="4071" t="s">
        <v>385</v>
      </c>
      <c r="R28" s="4497" t="s">
        <v>385</v>
      </c>
      <c r="S28" s="4071" t="s">
        <v>385</v>
      </c>
      <c r="T28" s="4497" t="s">
        <v>385</v>
      </c>
      <c r="U28" s="4071" t="s">
        <v>385</v>
      </c>
      <c r="V28" s="4497" t="s">
        <v>385</v>
      </c>
      <c r="W28" s="9672" t="s">
        <v>385</v>
      </c>
      <c r="X28" s="10578" t="s">
        <v>385</v>
      </c>
      <c r="Y28" s="9672" t="s">
        <v>385</v>
      </c>
      <c r="Z28" s="10578" t="s">
        <v>385</v>
      </c>
      <c r="AA28" s="9672" t="s">
        <v>385</v>
      </c>
      <c r="AB28" s="10578" t="s">
        <v>385</v>
      </c>
      <c r="AC28" s="9672" t="s">
        <v>385</v>
      </c>
      <c r="AD28" s="10578" t="s">
        <v>385</v>
      </c>
      <c r="AE28" s="9672" t="s">
        <v>385</v>
      </c>
      <c r="AF28" s="10578" t="s">
        <v>385</v>
      </c>
      <c r="AG28" s="9672" t="s">
        <v>385</v>
      </c>
      <c r="AH28" s="10578" t="s">
        <v>385</v>
      </c>
      <c r="AI28" s="9672" t="s">
        <v>385</v>
      </c>
      <c r="AJ28" s="10578" t="s">
        <v>385</v>
      </c>
      <c r="AK28" s="9672" t="s">
        <v>385</v>
      </c>
      <c r="AL28" s="10578" t="s">
        <v>385</v>
      </c>
      <c r="AM28" s="9672" t="s">
        <v>385</v>
      </c>
      <c r="AN28" s="10578" t="s">
        <v>385</v>
      </c>
      <c r="AO28" s="9672" t="s">
        <v>385</v>
      </c>
      <c r="AP28" s="10578" t="s">
        <v>385</v>
      </c>
      <c r="AQ28" s="9672" t="s">
        <v>385</v>
      </c>
      <c r="AR28" s="10578" t="s">
        <v>385</v>
      </c>
      <c r="AS28" s="9672" t="s">
        <v>385</v>
      </c>
      <c r="AT28" s="10578" t="s">
        <v>385</v>
      </c>
      <c r="AU28" s="9672" t="s">
        <v>385</v>
      </c>
      <c r="AV28" s="10578" t="s">
        <v>385</v>
      </c>
      <c r="AW28" s="9672" t="s">
        <v>385</v>
      </c>
      <c r="AX28" s="10578" t="s">
        <v>385</v>
      </c>
      <c r="AY28" s="9672" t="s">
        <v>385</v>
      </c>
      <c r="AZ28" s="10578" t="s">
        <v>385</v>
      </c>
      <c r="BA28" s="9672" t="s">
        <v>385</v>
      </c>
      <c r="BB28" s="10578" t="s">
        <v>385</v>
      </c>
      <c r="BC28" s="9672" t="s">
        <v>385</v>
      </c>
      <c r="BD28" s="10578" t="s">
        <v>385</v>
      </c>
      <c r="BE28" s="9672" t="s">
        <v>385</v>
      </c>
      <c r="BF28" s="10578" t="s">
        <v>385</v>
      </c>
      <c r="BG28" s="9672" t="s">
        <v>385</v>
      </c>
      <c r="BH28" s="10578" t="s">
        <v>385</v>
      </c>
      <c r="BI28" s="9672" t="s">
        <v>385</v>
      </c>
      <c r="BJ28" s="10578" t="s">
        <v>385</v>
      </c>
      <c r="BK28" s="9672" t="s">
        <v>385</v>
      </c>
      <c r="BL28" s="10578" t="s">
        <v>385</v>
      </c>
      <c r="BM28" s="9672" t="s">
        <v>385</v>
      </c>
      <c r="BN28" s="10578" t="s">
        <v>385</v>
      </c>
      <c r="BO28" s="9672" t="s">
        <v>385</v>
      </c>
      <c r="BP28" s="10578" t="s">
        <v>385</v>
      </c>
      <c r="BQ28" s="9672" t="s">
        <v>385</v>
      </c>
      <c r="BR28" s="10578" t="s">
        <v>385</v>
      </c>
      <c r="BS28" s="9672" t="s">
        <v>385</v>
      </c>
      <c r="BT28" s="10578" t="s">
        <v>385</v>
      </c>
      <c r="BU28" s="9672" t="s">
        <v>385</v>
      </c>
      <c r="BV28" s="10578" t="s">
        <v>385</v>
      </c>
      <c r="BW28" s="9672" t="s">
        <v>385</v>
      </c>
      <c r="BX28" s="10578" t="s">
        <v>385</v>
      </c>
      <c r="BY28" s="9672" t="s">
        <v>385</v>
      </c>
      <c r="BZ28" s="10578" t="s">
        <v>385</v>
      </c>
      <c r="CA28" s="9672" t="s">
        <v>385</v>
      </c>
      <c r="CB28" s="10578" t="s">
        <v>385</v>
      </c>
      <c r="CC28" s="9672" t="s">
        <v>385</v>
      </c>
      <c r="CD28" s="10578" t="s">
        <v>385</v>
      </c>
      <c r="CE28" s="9672" t="s">
        <v>385</v>
      </c>
      <c r="CF28" s="10578" t="s">
        <v>385</v>
      </c>
      <c r="CG28" s="9672" t="s">
        <v>385</v>
      </c>
      <c r="CH28" s="10578" t="s">
        <v>385</v>
      </c>
      <c r="CI28" s="9672" t="s">
        <v>385</v>
      </c>
      <c r="CJ28" s="10578" t="s">
        <v>385</v>
      </c>
      <c r="CK28" s="9672" t="s">
        <v>385</v>
      </c>
      <c r="CL28" s="10578" t="s">
        <v>385</v>
      </c>
      <c r="CM28" s="9672" t="s">
        <v>385</v>
      </c>
      <c r="CN28" s="10578" t="s">
        <v>385</v>
      </c>
      <c r="CO28" s="9672" t="s">
        <v>385</v>
      </c>
      <c r="CP28" s="10578" t="s">
        <v>385</v>
      </c>
      <c r="CQ28" s="9672" t="s">
        <v>385</v>
      </c>
      <c r="CR28" s="10578" t="s">
        <v>385</v>
      </c>
      <c r="CS28" s="9672" t="s">
        <v>385</v>
      </c>
      <c r="CT28" s="10578" t="s">
        <v>385</v>
      </c>
      <c r="CU28" s="9672" t="s">
        <v>385</v>
      </c>
      <c r="CV28" s="10578" t="s">
        <v>385</v>
      </c>
      <c r="CW28" s="9672" t="s">
        <v>385</v>
      </c>
      <c r="CX28" s="10578" t="s">
        <v>385</v>
      </c>
      <c r="CY28" s="9672" t="s">
        <v>385</v>
      </c>
      <c r="CZ28" s="10578" t="s">
        <v>385</v>
      </c>
      <c r="DA28" s="9672" t="s">
        <v>385</v>
      </c>
      <c r="DB28" s="10578" t="s">
        <v>385</v>
      </c>
      <c r="DC28" s="9672" t="s">
        <v>385</v>
      </c>
      <c r="DD28" s="10578" t="s">
        <v>385</v>
      </c>
      <c r="DE28" s="9672" t="s">
        <v>385</v>
      </c>
      <c r="DF28" s="10578" t="s">
        <v>385</v>
      </c>
      <c r="DG28" s="9672" t="s">
        <v>385</v>
      </c>
      <c r="DH28" s="10578" t="s">
        <v>385</v>
      </c>
      <c r="DI28" s="9672" t="s">
        <v>385</v>
      </c>
      <c r="DJ28" s="10578" t="s">
        <v>385</v>
      </c>
      <c r="DK28" s="9672" t="s">
        <v>385</v>
      </c>
      <c r="DL28" s="10578" t="s">
        <v>385</v>
      </c>
      <c r="DM28" s="1175"/>
      <c r="DN28" s="947"/>
      <c r="DY28" s="902"/>
      <c r="DZ28" s="985">
        <v>0</v>
      </c>
    </row>
    <row s="12253" customFormat="1" customHeight="1" ht="18.75">
      <c r="A29" s="2619"/>
      <c r="C29" s="1183"/>
      <c r="D29" s="1180" t="s">
        <v>995</v>
      </c>
      <c r="E29" s="780" t="s">
        <v>988</v>
      </c>
      <c r="F29" s="1177" t="s">
        <v>996</v>
      </c>
      <c r="G29" s="907"/>
      <c r="H29" s="913"/>
      <c r="I29" s="907"/>
      <c r="J29" s="913"/>
      <c r="K29" s="4491"/>
      <c r="L29" s="4502"/>
      <c r="M29" s="4491"/>
      <c r="N29" s="4502"/>
      <c r="O29" s="4491"/>
      <c r="P29" s="4502"/>
      <c r="Q29" s="4491"/>
      <c r="R29" s="4502"/>
      <c r="S29" s="4491"/>
      <c r="T29" s="4502"/>
      <c r="U29" s="4491"/>
      <c r="V29" s="4502"/>
      <c r="W29" s="10570"/>
      <c r="X29" s="10584"/>
      <c r="Y29" s="10570"/>
      <c r="Z29" s="10584"/>
      <c r="AA29" s="10570"/>
      <c r="AB29" s="10584"/>
      <c r="AC29" s="10570"/>
      <c r="AD29" s="10584"/>
      <c r="AE29" s="10570"/>
      <c r="AF29" s="10584"/>
      <c r="AG29" s="10570"/>
      <c r="AH29" s="10584"/>
      <c r="AI29" s="10570"/>
      <c r="AJ29" s="10584"/>
      <c r="AK29" s="10570"/>
      <c r="AL29" s="10584"/>
      <c r="AM29" s="10570"/>
      <c r="AN29" s="10584"/>
      <c r="AO29" s="10570"/>
      <c r="AP29" s="10584"/>
      <c r="AQ29" s="10570"/>
      <c r="AR29" s="10584"/>
      <c r="AS29" s="10570"/>
      <c r="AT29" s="10584"/>
      <c r="AU29" s="10570"/>
      <c r="AV29" s="10584"/>
      <c r="AW29" s="10570"/>
      <c r="AX29" s="10584"/>
      <c r="AY29" s="10570"/>
      <c r="AZ29" s="10584"/>
      <c r="BA29" s="10570"/>
      <c r="BB29" s="10584"/>
      <c r="BC29" s="10570"/>
      <c r="BD29" s="10584"/>
      <c r="BE29" s="10570"/>
      <c r="BF29" s="10584"/>
      <c r="BG29" s="10570"/>
      <c r="BH29" s="10584"/>
      <c r="BI29" s="10570"/>
      <c r="BJ29" s="10584"/>
      <c r="BK29" s="10570"/>
      <c r="BL29" s="10584"/>
      <c r="BM29" s="10570"/>
      <c r="BN29" s="10584"/>
      <c r="BO29" s="10570"/>
      <c r="BP29" s="10584"/>
      <c r="BQ29" s="10570"/>
      <c r="BR29" s="10584"/>
      <c r="BS29" s="10570"/>
      <c r="BT29" s="10584"/>
      <c r="BU29" s="10570"/>
      <c r="BV29" s="10584"/>
      <c r="BW29" s="10570"/>
      <c r="BX29" s="10584"/>
      <c r="BY29" s="10570"/>
      <c r="BZ29" s="10584"/>
      <c r="CA29" s="10570"/>
      <c r="CB29" s="10584"/>
      <c r="CC29" s="10570"/>
      <c r="CD29" s="10584"/>
      <c r="CE29" s="10570"/>
      <c r="CF29" s="10584"/>
      <c r="CG29" s="10570"/>
      <c r="CH29" s="10584"/>
      <c r="CI29" s="10570"/>
      <c r="CJ29" s="10584"/>
      <c r="CK29" s="10570"/>
      <c r="CL29" s="10584"/>
      <c r="CM29" s="10570"/>
      <c r="CN29" s="10584"/>
      <c r="CO29" s="10570"/>
      <c r="CP29" s="10584"/>
      <c r="CQ29" s="10570"/>
      <c r="CR29" s="10584"/>
      <c r="CS29" s="10570"/>
      <c r="CT29" s="10584"/>
      <c r="CU29" s="10570"/>
      <c r="CV29" s="10584"/>
      <c r="CW29" s="10570"/>
      <c r="CX29" s="10584"/>
      <c r="CY29" s="10570"/>
      <c r="CZ29" s="10584"/>
      <c r="DA29" s="10570"/>
      <c r="DB29" s="10584"/>
      <c r="DC29" s="10570"/>
      <c r="DD29" s="10584"/>
      <c r="DE29" s="10570"/>
      <c r="DF29" s="10584"/>
      <c r="DG29" s="10570"/>
      <c r="DH29" s="10584"/>
      <c r="DI29" s="10570"/>
      <c r="DJ29" s="10584"/>
      <c r="DK29" s="10570"/>
      <c r="DL29" s="10584"/>
      <c r="DM29" s="1175"/>
      <c r="DN29" s="947"/>
      <c r="DY29" s="902"/>
      <c r="DZ29" s="985">
        <v>0</v>
      </c>
    </row>
    <row s="12253" customFormat="1" customHeight="1" ht="18.75">
      <c r="A30" s="2619"/>
      <c r="C30" s="1183"/>
      <c r="D30" s="1180" t="s">
        <v>997</v>
      </c>
      <c r="E30" s="780" t="s">
        <v>998</v>
      </c>
      <c r="F30" s="1177" t="s">
        <v>999</v>
      </c>
      <c r="G30" s="907"/>
      <c r="H30" s="913"/>
      <c r="I30" s="907"/>
      <c r="J30" s="913"/>
      <c r="K30" s="4491"/>
      <c r="L30" s="4502"/>
      <c r="M30" s="4491"/>
      <c r="N30" s="4502"/>
      <c r="O30" s="4491"/>
      <c r="P30" s="4502"/>
      <c r="Q30" s="4491"/>
      <c r="R30" s="4502"/>
      <c r="S30" s="4491"/>
      <c r="T30" s="4502"/>
      <c r="U30" s="4491"/>
      <c r="V30" s="4502"/>
      <c r="W30" s="10570"/>
      <c r="X30" s="10584"/>
      <c r="Y30" s="10570"/>
      <c r="Z30" s="10584"/>
      <c r="AA30" s="10570"/>
      <c r="AB30" s="10584"/>
      <c r="AC30" s="10570"/>
      <c r="AD30" s="10584"/>
      <c r="AE30" s="10570"/>
      <c r="AF30" s="10584"/>
      <c r="AG30" s="10570"/>
      <c r="AH30" s="10584"/>
      <c r="AI30" s="10570"/>
      <c r="AJ30" s="10584"/>
      <c r="AK30" s="10570"/>
      <c r="AL30" s="10584"/>
      <c r="AM30" s="10570"/>
      <c r="AN30" s="10584"/>
      <c r="AO30" s="10570"/>
      <c r="AP30" s="10584"/>
      <c r="AQ30" s="10570"/>
      <c r="AR30" s="10584"/>
      <c r="AS30" s="10570"/>
      <c r="AT30" s="10584"/>
      <c r="AU30" s="10570"/>
      <c r="AV30" s="10584"/>
      <c r="AW30" s="10570"/>
      <c r="AX30" s="10584"/>
      <c r="AY30" s="10570"/>
      <c r="AZ30" s="10584"/>
      <c r="BA30" s="10570"/>
      <c r="BB30" s="10584"/>
      <c r="BC30" s="10570"/>
      <c r="BD30" s="10584"/>
      <c r="BE30" s="10570"/>
      <c r="BF30" s="10584"/>
      <c r="BG30" s="10570"/>
      <c r="BH30" s="10584"/>
      <c r="BI30" s="10570"/>
      <c r="BJ30" s="10584"/>
      <c r="BK30" s="10570"/>
      <c r="BL30" s="10584"/>
      <c r="BM30" s="10570"/>
      <c r="BN30" s="10584"/>
      <c r="BO30" s="10570"/>
      <c r="BP30" s="10584"/>
      <c r="BQ30" s="10570"/>
      <c r="BR30" s="10584"/>
      <c r="BS30" s="10570"/>
      <c r="BT30" s="10584"/>
      <c r="BU30" s="10570"/>
      <c r="BV30" s="10584"/>
      <c r="BW30" s="10570"/>
      <c r="BX30" s="10584"/>
      <c r="BY30" s="10570"/>
      <c r="BZ30" s="10584"/>
      <c r="CA30" s="10570"/>
      <c r="CB30" s="10584"/>
      <c r="CC30" s="10570"/>
      <c r="CD30" s="10584"/>
      <c r="CE30" s="10570"/>
      <c r="CF30" s="10584"/>
      <c r="CG30" s="10570"/>
      <c r="CH30" s="10584"/>
      <c r="CI30" s="10570"/>
      <c r="CJ30" s="10584"/>
      <c r="CK30" s="10570"/>
      <c r="CL30" s="10584"/>
      <c r="CM30" s="10570"/>
      <c r="CN30" s="10584"/>
      <c r="CO30" s="10570"/>
      <c r="CP30" s="10584"/>
      <c r="CQ30" s="10570"/>
      <c r="CR30" s="10584"/>
      <c r="CS30" s="10570"/>
      <c r="CT30" s="10584"/>
      <c r="CU30" s="10570"/>
      <c r="CV30" s="10584"/>
      <c r="CW30" s="10570"/>
      <c r="CX30" s="10584"/>
      <c r="CY30" s="10570"/>
      <c r="CZ30" s="10584"/>
      <c r="DA30" s="10570"/>
      <c r="DB30" s="10584"/>
      <c r="DC30" s="10570"/>
      <c r="DD30" s="10584"/>
      <c r="DE30" s="10570"/>
      <c r="DF30" s="10584"/>
      <c r="DG30" s="10570"/>
      <c r="DH30" s="10584"/>
      <c r="DI30" s="10570"/>
      <c r="DJ30" s="10584"/>
      <c r="DK30" s="10570"/>
      <c r="DL30" s="10584"/>
      <c r="DM30" s="1175"/>
      <c r="DN30" s="947"/>
      <c r="DY30" s="902"/>
      <c r="DZ30" s="985">
        <v>0</v>
      </c>
    </row>
    <row customHeight="1" ht="126.75">
      <c r="A31" s="2619"/>
      <c r="D31" s="1180" t="s">
        <v>116</v>
      </c>
      <c r="E31" s="506" t="s">
        <v>1000</v>
      </c>
      <c r="F31" s="887" t="s">
        <v>637</v>
      </c>
      <c r="G31" s="784"/>
      <c r="H31" s="889"/>
      <c r="I31" s="784"/>
      <c r="J31" s="889"/>
      <c r="K31" s="4117"/>
      <c r="L31" s="4361"/>
      <c r="M31" s="4117"/>
      <c r="N31" s="4361"/>
      <c r="O31" s="4117"/>
      <c r="P31" s="4361"/>
      <c r="Q31" s="4117"/>
      <c r="R31" s="4361"/>
      <c r="S31" s="4117"/>
      <c r="T31" s="4361"/>
      <c r="U31" s="4117"/>
      <c r="V31" s="4361"/>
      <c r="W31" s="9731"/>
      <c r="X31" s="10285"/>
      <c r="Y31" s="9731"/>
      <c r="Z31" s="10285"/>
      <c r="AA31" s="9731"/>
      <c r="AB31" s="10285"/>
      <c r="AC31" s="9731"/>
      <c r="AD31" s="10285"/>
      <c r="AE31" s="9731"/>
      <c r="AF31" s="10285"/>
      <c r="AG31" s="9731"/>
      <c r="AH31" s="10285"/>
      <c r="AI31" s="9731"/>
      <c r="AJ31" s="10285"/>
      <c r="AK31" s="9731"/>
      <c r="AL31" s="10285"/>
      <c r="AM31" s="9731"/>
      <c r="AN31" s="10285"/>
      <c r="AO31" s="9731"/>
      <c r="AP31" s="10285"/>
      <c r="AQ31" s="9731"/>
      <c r="AR31" s="10285"/>
      <c r="AS31" s="9731"/>
      <c r="AT31" s="10285"/>
      <c r="AU31" s="9731"/>
      <c r="AV31" s="10285"/>
      <c r="AW31" s="9731"/>
      <c r="AX31" s="10285"/>
      <c r="AY31" s="9731"/>
      <c r="AZ31" s="10285"/>
      <c r="BA31" s="9731"/>
      <c r="BB31" s="10285"/>
      <c r="BC31" s="9731"/>
      <c r="BD31" s="10285"/>
      <c r="BE31" s="9731"/>
      <c r="BF31" s="10285"/>
      <c r="BG31" s="9731"/>
      <c r="BH31" s="10285"/>
      <c r="BI31" s="9731"/>
      <c r="BJ31" s="10285"/>
      <c r="BK31" s="9731"/>
      <c r="BL31" s="10285"/>
      <c r="BM31" s="9731"/>
      <c r="BN31" s="10285"/>
      <c r="BO31" s="9731"/>
      <c r="BP31" s="10285"/>
      <c r="BQ31" s="9731"/>
      <c r="BR31" s="10285"/>
      <c r="BS31" s="9731"/>
      <c r="BT31" s="10285"/>
      <c r="BU31" s="9731"/>
      <c r="BV31" s="10285"/>
      <c r="BW31" s="9731"/>
      <c r="BX31" s="10285"/>
      <c r="BY31" s="9731"/>
      <c r="BZ31" s="10285"/>
      <c r="CA31" s="9731"/>
      <c r="CB31" s="10285"/>
      <c r="CC31" s="9731"/>
      <c r="CD31" s="10285"/>
      <c r="CE31" s="9731"/>
      <c r="CF31" s="10285"/>
      <c r="CG31" s="9731"/>
      <c r="CH31" s="10285"/>
      <c r="CI31" s="9731"/>
      <c r="CJ31" s="10285"/>
      <c r="CK31" s="9731"/>
      <c r="CL31" s="10285"/>
      <c r="CM31" s="9731"/>
      <c r="CN31" s="10285"/>
      <c r="CO31" s="9731"/>
      <c r="CP31" s="10285"/>
      <c r="CQ31" s="9731"/>
      <c r="CR31" s="10285"/>
      <c r="CS31" s="9731"/>
      <c r="CT31" s="10285"/>
      <c r="CU31" s="9731"/>
      <c r="CV31" s="10285"/>
      <c r="CW31" s="9731"/>
      <c r="CX31" s="10285"/>
      <c r="CY31" s="9731"/>
      <c r="CZ31" s="10285"/>
      <c r="DA31" s="9731"/>
      <c r="DB31" s="10285"/>
      <c r="DC31" s="9731"/>
      <c r="DD31" s="10285"/>
      <c r="DE31" s="9731"/>
      <c r="DF31" s="10285"/>
      <c r="DG31" s="9731"/>
      <c r="DH31" s="10285"/>
      <c r="DI31" s="9731"/>
      <c r="DJ31" s="10285"/>
      <c r="DK31" s="9731"/>
      <c r="DL31" s="10285"/>
      <c r="DM31" s="516" t="s">
        <v>1001</v>
      </c>
      <c r="DN31" s="947"/>
      <c r="DZ31" s="732">
        <v>0</v>
      </c>
    </row>
    <row customHeight="1" ht="56.25">
      <c r="A32" s="2619"/>
      <c r="D32" s="1180" t="s">
        <v>91</v>
      </c>
      <c r="E32" s="506" t="s">
        <v>1002</v>
      </c>
      <c r="F32" s="766" t="s">
        <v>972</v>
      </c>
      <c r="G32" s="784"/>
      <c r="H32" s="889"/>
      <c r="I32" s="784"/>
      <c r="J32" s="889"/>
      <c r="K32" s="4117"/>
      <c r="L32" s="4361"/>
      <c r="M32" s="4117"/>
      <c r="N32" s="4361"/>
      <c r="O32" s="4117"/>
      <c r="P32" s="4361"/>
      <c r="Q32" s="4117"/>
      <c r="R32" s="4361"/>
      <c r="S32" s="4117"/>
      <c r="T32" s="4361"/>
      <c r="U32" s="4117"/>
      <c r="V32" s="4361"/>
      <c r="W32" s="9731"/>
      <c r="X32" s="10285"/>
      <c r="Y32" s="9731"/>
      <c r="Z32" s="10285"/>
      <c r="AA32" s="9731"/>
      <c r="AB32" s="10285"/>
      <c r="AC32" s="9731"/>
      <c r="AD32" s="10285"/>
      <c r="AE32" s="9731"/>
      <c r="AF32" s="10285"/>
      <c r="AG32" s="9731"/>
      <c r="AH32" s="10285"/>
      <c r="AI32" s="9731"/>
      <c r="AJ32" s="10285"/>
      <c r="AK32" s="9731"/>
      <c r="AL32" s="10285"/>
      <c r="AM32" s="9731"/>
      <c r="AN32" s="10285"/>
      <c r="AO32" s="9731"/>
      <c r="AP32" s="10285"/>
      <c r="AQ32" s="9731"/>
      <c r="AR32" s="10285"/>
      <c r="AS32" s="9731"/>
      <c r="AT32" s="10285"/>
      <c r="AU32" s="9731"/>
      <c r="AV32" s="10285"/>
      <c r="AW32" s="9731"/>
      <c r="AX32" s="10285"/>
      <c r="AY32" s="9731"/>
      <c r="AZ32" s="10285"/>
      <c r="BA32" s="9731"/>
      <c r="BB32" s="10285"/>
      <c r="BC32" s="9731"/>
      <c r="BD32" s="10285"/>
      <c r="BE32" s="9731"/>
      <c r="BF32" s="10285"/>
      <c r="BG32" s="9731"/>
      <c r="BH32" s="10285"/>
      <c r="BI32" s="9731"/>
      <c r="BJ32" s="10285"/>
      <c r="BK32" s="9731"/>
      <c r="BL32" s="10285"/>
      <c r="BM32" s="9731"/>
      <c r="BN32" s="10285"/>
      <c r="BO32" s="9731"/>
      <c r="BP32" s="10285"/>
      <c r="BQ32" s="9731"/>
      <c r="BR32" s="10285"/>
      <c r="BS32" s="9731"/>
      <c r="BT32" s="10285"/>
      <c r="BU32" s="9731"/>
      <c r="BV32" s="10285"/>
      <c r="BW32" s="9731"/>
      <c r="BX32" s="10285"/>
      <c r="BY32" s="9731"/>
      <c r="BZ32" s="10285"/>
      <c r="CA32" s="9731"/>
      <c r="CB32" s="10285"/>
      <c r="CC32" s="9731"/>
      <c r="CD32" s="10285"/>
      <c r="CE32" s="9731"/>
      <c r="CF32" s="10285"/>
      <c r="CG32" s="9731"/>
      <c r="CH32" s="10285"/>
      <c r="CI32" s="9731"/>
      <c r="CJ32" s="10285"/>
      <c r="CK32" s="9731"/>
      <c r="CL32" s="10285"/>
      <c r="CM32" s="9731"/>
      <c r="CN32" s="10285"/>
      <c r="CO32" s="9731"/>
      <c r="CP32" s="10285"/>
      <c r="CQ32" s="9731"/>
      <c r="CR32" s="10285"/>
      <c r="CS32" s="9731"/>
      <c r="CT32" s="10285"/>
      <c r="CU32" s="9731"/>
      <c r="CV32" s="10285"/>
      <c r="CW32" s="9731"/>
      <c r="CX32" s="10285"/>
      <c r="CY32" s="9731"/>
      <c r="CZ32" s="10285"/>
      <c r="DA32" s="9731"/>
      <c r="DB32" s="10285"/>
      <c r="DC32" s="9731"/>
      <c r="DD32" s="10285"/>
      <c r="DE32" s="9731"/>
      <c r="DF32" s="10285"/>
      <c r="DG32" s="9731"/>
      <c r="DH32" s="10285"/>
      <c r="DI32" s="9731"/>
      <c r="DJ32" s="10285"/>
      <c r="DK32" s="9731"/>
      <c r="DL32" s="10285"/>
      <c r="DM32" s="516" t="s">
        <v>1003</v>
      </c>
      <c r="DN32" s="947"/>
      <c r="DZ32" s="732">
        <v>0</v>
      </c>
    </row>
    <row customHeight="1" ht="11.25">
      <c r="A33" s="2619"/>
      <c r="E33" s="891"/>
      <c r="F33" s="408"/>
      <c r="G33" s="408"/>
      <c r="H33" s="408"/>
      <c r="I33" s="408"/>
      <c r="J33" s="408"/>
      <c r="K33" s="4503"/>
      <c r="L33" s="4503"/>
      <c r="M33" s="4503"/>
      <c r="N33" s="4503"/>
      <c r="O33" s="4503"/>
      <c r="P33" s="4503"/>
      <c r="Q33" s="4503"/>
      <c r="R33" s="4503"/>
      <c r="S33" s="4503"/>
      <c r="T33" s="4503"/>
      <c r="U33" s="4503"/>
      <c r="V33" s="4503"/>
      <c r="W33" s="10586"/>
      <c r="X33" s="10586"/>
      <c r="Y33" s="10586"/>
      <c r="Z33" s="10586"/>
      <c r="AA33" s="10586"/>
      <c r="AB33" s="10586"/>
      <c r="AC33" s="10586"/>
      <c r="AD33" s="10586"/>
      <c r="AE33" s="10586"/>
      <c r="AF33" s="10586"/>
      <c r="AG33" s="10586"/>
      <c r="AH33" s="10586"/>
      <c r="AI33" s="10586"/>
      <c r="AJ33" s="10586"/>
      <c r="AK33" s="10586"/>
      <c r="AL33" s="10586"/>
      <c r="AM33" s="10586"/>
      <c r="AN33" s="10586"/>
      <c r="AO33" s="10586"/>
      <c r="AP33" s="10586"/>
      <c r="AQ33" s="10586"/>
      <c r="AR33" s="10586"/>
      <c r="AS33" s="10586"/>
      <c r="AT33" s="10586"/>
      <c r="AU33" s="10586"/>
      <c r="AV33" s="10586"/>
      <c r="AW33" s="10586"/>
      <c r="AX33" s="10586"/>
      <c r="AY33" s="10586"/>
      <c r="AZ33" s="10586"/>
      <c r="BA33" s="10586"/>
      <c r="BB33" s="10586"/>
      <c r="BC33" s="10586"/>
      <c r="BD33" s="10586"/>
      <c r="BE33" s="10586"/>
      <c r="BF33" s="10586"/>
      <c r="BG33" s="10586"/>
      <c r="BH33" s="10586"/>
      <c r="BI33" s="10586"/>
      <c r="BJ33" s="10586"/>
      <c r="BK33" s="10586"/>
      <c r="BL33" s="10586"/>
      <c r="BM33" s="10586"/>
      <c r="BN33" s="10586"/>
      <c r="BO33" s="10586"/>
      <c r="BP33" s="10586"/>
      <c r="BQ33" s="10586"/>
      <c r="BR33" s="10586"/>
      <c r="BS33" s="10586"/>
      <c r="BT33" s="10586"/>
      <c r="BU33" s="10586"/>
      <c r="BV33" s="10586"/>
      <c r="BW33" s="10586"/>
      <c r="BX33" s="10586"/>
      <c r="BY33" s="10586"/>
      <c r="BZ33" s="10586"/>
      <c r="CA33" s="10586"/>
      <c r="CB33" s="10586"/>
      <c r="CC33" s="10586"/>
      <c r="CD33" s="10586"/>
      <c r="CE33" s="10586"/>
      <c r="CF33" s="10586"/>
      <c r="CG33" s="10586"/>
      <c r="CH33" s="10586"/>
      <c r="CI33" s="10586"/>
      <c r="CJ33" s="10586"/>
      <c r="CK33" s="10586"/>
      <c r="CL33" s="10586"/>
      <c r="CM33" s="10586"/>
      <c r="CN33" s="10586"/>
      <c r="CO33" s="10586"/>
      <c r="CP33" s="10586"/>
      <c r="CQ33" s="10586"/>
      <c r="CR33" s="10586"/>
      <c r="CS33" s="10586"/>
      <c r="CT33" s="10586"/>
      <c r="CU33" s="10586"/>
      <c r="CV33" s="10586"/>
      <c r="CW33" s="10586"/>
      <c r="CX33" s="10586"/>
      <c r="CY33" s="10586"/>
      <c r="CZ33" s="10586"/>
      <c r="DA33" s="10586"/>
      <c r="DB33" s="10586"/>
      <c r="DC33" s="10586"/>
      <c r="DD33" s="10586"/>
      <c r="DE33" s="10586"/>
      <c r="DF33" s="10586"/>
      <c r="DG33" s="10586"/>
      <c r="DH33" s="10586"/>
      <c r="DI33" s="10586"/>
      <c r="DJ33" s="10586"/>
      <c r="DK33" s="10586"/>
      <c r="DL33" s="10586"/>
      <c r="DM33" s="408"/>
      <c r="DZ33" s="732">
        <v>0</v>
      </c>
    </row>
    <row customHeight="1" ht="12.75">
      <c r="A34" s="2619"/>
      <c r="D34" s="292">
        <v>1</v>
      </c>
      <c r="E34" s="562" t="s">
        <v>1004</v>
      </c>
      <c r="K34" s="4065"/>
      <c r="L34" s="4065"/>
      <c r="M34" s="4065"/>
      <c r="N34" s="4065"/>
      <c r="O34" s="4065"/>
      <c r="P34" s="4065"/>
      <c r="Q34" s="4065"/>
      <c r="R34" s="4065"/>
      <c r="S34" s="4065"/>
      <c r="T34" s="4065"/>
      <c r="U34" s="4065"/>
      <c r="V34" s="4065"/>
      <c r="W34" s="9665"/>
      <c r="X34" s="9665"/>
      <c r="Y34" s="9665"/>
      <c r="Z34" s="9665"/>
      <c r="AA34" s="9665"/>
      <c r="AB34" s="9665"/>
      <c r="AC34" s="9665"/>
      <c r="AD34" s="9665"/>
      <c r="AE34" s="9665"/>
      <c r="AF34" s="9665"/>
      <c r="AG34" s="9665"/>
      <c r="AH34" s="9665"/>
      <c r="AI34" s="9665"/>
      <c r="AJ34" s="9665"/>
      <c r="AK34" s="9665"/>
      <c r="AL34" s="9665"/>
      <c r="AM34" s="9665"/>
      <c r="AN34" s="9665"/>
      <c r="AO34" s="9665"/>
      <c r="AP34" s="9665"/>
      <c r="AQ34" s="9665"/>
      <c r="AR34" s="9665"/>
      <c r="AS34" s="9665"/>
      <c r="AT34" s="9665"/>
      <c r="AU34" s="9665"/>
      <c r="AV34" s="9665"/>
      <c r="AW34" s="9665"/>
      <c r="AX34" s="9665"/>
      <c r="AY34" s="9665"/>
      <c r="AZ34" s="9665"/>
      <c r="BA34" s="9665"/>
      <c r="BB34" s="9665"/>
      <c r="BC34" s="9665"/>
      <c r="BD34" s="9665"/>
      <c r="BE34" s="9665"/>
      <c r="BF34" s="9665"/>
      <c r="BG34" s="9665"/>
      <c r="BH34" s="9665"/>
      <c r="BI34" s="9665"/>
      <c r="BJ34" s="9665"/>
      <c r="BK34" s="9665"/>
      <c r="BL34" s="9665"/>
      <c r="BM34" s="9665"/>
      <c r="BN34" s="9665"/>
      <c r="BO34" s="9665"/>
      <c r="BP34" s="9665"/>
      <c r="BQ34" s="9665"/>
      <c r="BR34" s="9665"/>
      <c r="BS34" s="9665"/>
      <c r="BT34" s="9665"/>
      <c r="BU34" s="9665"/>
      <c r="BV34" s="9665"/>
      <c r="BW34" s="9665"/>
      <c r="BX34" s="9665"/>
      <c r="BY34" s="9665"/>
      <c r="BZ34" s="9665"/>
      <c r="CA34" s="9665"/>
      <c r="CB34" s="9665"/>
      <c r="CC34" s="9665"/>
      <c r="CD34" s="9665"/>
      <c r="CE34" s="9665"/>
      <c r="CF34" s="9665"/>
      <c r="CG34" s="9665"/>
      <c r="CH34" s="9665"/>
      <c r="CI34" s="9665"/>
      <c r="CJ34" s="9665"/>
      <c r="CK34" s="9665"/>
      <c r="CL34" s="9665"/>
      <c r="CM34" s="9665"/>
      <c r="CN34" s="9665"/>
      <c r="CO34" s="9665"/>
      <c r="CP34" s="9665"/>
      <c r="CQ34" s="9665"/>
      <c r="CR34" s="9665"/>
      <c r="CS34" s="9665"/>
      <c r="CT34" s="9665"/>
      <c r="CU34" s="9665"/>
      <c r="CV34" s="9665"/>
      <c r="CW34" s="9665"/>
      <c r="CX34" s="9665"/>
      <c r="CY34" s="9665"/>
      <c r="CZ34" s="9665"/>
      <c r="DA34" s="9665"/>
      <c r="DB34" s="9665"/>
      <c r="DC34" s="9665"/>
      <c r="DD34" s="9665"/>
      <c r="DE34" s="9665"/>
      <c r="DF34" s="9665"/>
      <c r="DG34" s="9665"/>
      <c r="DH34" s="9665"/>
      <c r="DI34" s="9665"/>
      <c r="DJ34" s="9665"/>
      <c r="DK34" s="9665"/>
      <c r="DL34" s="9665"/>
      <c r="DZ34" s="732">
        <v>0</v>
      </c>
    </row>
    <row customHeight="1" ht="11.25">
      <c r="A35" s="2619"/>
      <c r="D35" s="596"/>
      <c r="E35" s="562" t="s">
        <v>1005</v>
      </c>
      <c r="K35" s="4065"/>
      <c r="L35" s="4065"/>
      <c r="M35" s="4065"/>
      <c r="N35" s="4065"/>
      <c r="O35" s="4065"/>
      <c r="P35" s="4065"/>
      <c r="Q35" s="4065"/>
      <c r="R35" s="4065"/>
      <c r="S35" s="4065"/>
      <c r="T35" s="4065"/>
      <c r="U35" s="4065"/>
      <c r="V35" s="4065"/>
      <c r="W35" s="9665"/>
      <c r="X35" s="9665"/>
      <c r="Y35" s="9665"/>
      <c r="Z35" s="9665"/>
      <c r="AA35" s="9665"/>
      <c r="AB35" s="9665"/>
      <c r="AC35" s="9665"/>
      <c r="AD35" s="9665"/>
      <c r="AE35" s="9665"/>
      <c r="AF35" s="9665"/>
      <c r="AG35" s="9665"/>
      <c r="AH35" s="9665"/>
      <c r="AI35" s="9665"/>
      <c r="AJ35" s="9665"/>
      <c r="AK35" s="9665"/>
      <c r="AL35" s="9665"/>
      <c r="AM35" s="9665"/>
      <c r="AN35" s="9665"/>
      <c r="AO35" s="9665"/>
      <c r="AP35" s="9665"/>
      <c r="AQ35" s="9665"/>
      <c r="AR35" s="9665"/>
      <c r="AS35" s="9665"/>
      <c r="AT35" s="9665"/>
      <c r="AU35" s="9665"/>
      <c r="AV35" s="9665"/>
      <c r="AW35" s="9665"/>
      <c r="AX35" s="9665"/>
      <c r="AY35" s="9665"/>
      <c r="AZ35" s="9665"/>
      <c r="BA35" s="9665"/>
      <c r="BB35" s="9665"/>
      <c r="BC35" s="9665"/>
      <c r="BD35" s="9665"/>
      <c r="BE35" s="9665"/>
      <c r="BF35" s="9665"/>
      <c r="BG35" s="9665"/>
      <c r="BH35" s="9665"/>
      <c r="BI35" s="9665"/>
      <c r="BJ35" s="9665"/>
      <c r="BK35" s="9665"/>
      <c r="BL35" s="9665"/>
      <c r="BM35" s="9665"/>
      <c r="BN35" s="9665"/>
      <c r="BO35" s="9665"/>
      <c r="BP35" s="9665"/>
      <c r="BQ35" s="9665"/>
      <c r="BR35" s="9665"/>
      <c r="BS35" s="9665"/>
      <c r="BT35" s="9665"/>
      <c r="BU35" s="9665"/>
      <c r="BV35" s="9665"/>
      <c r="BW35" s="9665"/>
      <c r="BX35" s="9665"/>
      <c r="BY35" s="9665"/>
      <c r="BZ35" s="9665"/>
      <c r="CA35" s="9665"/>
      <c r="CB35" s="9665"/>
      <c r="CC35" s="9665"/>
      <c r="CD35" s="9665"/>
      <c r="CE35" s="9665"/>
      <c r="CF35" s="9665"/>
      <c r="CG35" s="9665"/>
      <c r="CH35" s="9665"/>
      <c r="CI35" s="9665"/>
      <c r="CJ35" s="9665"/>
      <c r="CK35" s="9665"/>
      <c r="CL35" s="9665"/>
      <c r="CM35" s="9665"/>
      <c r="CN35" s="9665"/>
      <c r="CO35" s="9665"/>
      <c r="CP35" s="9665"/>
      <c r="CQ35" s="9665"/>
      <c r="CR35" s="9665"/>
      <c r="CS35" s="9665"/>
      <c r="CT35" s="9665"/>
      <c r="CU35" s="9665"/>
      <c r="CV35" s="9665"/>
      <c r="CW35" s="9665"/>
      <c r="CX35" s="9665"/>
      <c r="CY35" s="9665"/>
      <c r="CZ35" s="9665"/>
      <c r="DA35" s="9665"/>
      <c r="DB35" s="9665"/>
      <c r="DC35" s="9665"/>
      <c r="DD35" s="9665"/>
      <c r="DE35" s="9665"/>
      <c r="DF35" s="9665"/>
      <c r="DG35" s="9665"/>
      <c r="DH35" s="9665"/>
      <c r="DI35" s="9665"/>
      <c r="DJ35" s="9665"/>
      <c r="DK35" s="9665"/>
      <c r="DL35" s="9665"/>
      <c r="DZ35" s="732">
        <v>0</v>
      </c>
    </row>
    <row s="12253" customFormat="1" customHeight="1" ht="11.549999999999999">
      <c r="A36" s="1260"/>
      <c r="B36" s="745"/>
      <c r="D36" s="1261"/>
      <c r="E36" s="1262"/>
      <c r="K36" s="4065"/>
      <c r="L36" s="4065"/>
      <c r="M36" s="4065"/>
      <c r="N36" s="4065"/>
      <c r="O36" s="4065"/>
      <c r="P36" s="4065"/>
      <c r="Q36" s="4065"/>
      <c r="R36" s="4065"/>
      <c r="S36" s="4065"/>
      <c r="T36" s="4065"/>
      <c r="U36" s="4065"/>
      <c r="V36" s="4065"/>
      <c r="W36" s="9665"/>
      <c r="X36" s="9665"/>
      <c r="Y36" s="9665"/>
      <c r="Z36" s="9665"/>
      <c r="AA36" s="9665"/>
      <c r="AB36" s="9665"/>
      <c r="AC36" s="9665"/>
      <c r="AD36" s="9665"/>
      <c r="AE36" s="9665"/>
      <c r="AF36" s="9665"/>
      <c r="AG36" s="9665"/>
      <c r="AH36" s="9665"/>
      <c r="AI36" s="9665"/>
      <c r="AJ36" s="9665"/>
      <c r="AK36" s="9665"/>
      <c r="AL36" s="9665"/>
      <c r="AM36" s="9665"/>
      <c r="AN36" s="9665"/>
      <c r="AO36" s="9665"/>
      <c r="AP36" s="9665"/>
      <c r="AQ36" s="9665"/>
      <c r="AR36" s="9665"/>
      <c r="AS36" s="9665"/>
      <c r="AT36" s="9665"/>
      <c r="AU36" s="9665"/>
      <c r="AV36" s="9665"/>
      <c r="AW36" s="9665"/>
      <c r="AX36" s="9665"/>
      <c r="AY36" s="9665"/>
      <c r="AZ36" s="9665"/>
      <c r="BA36" s="9665"/>
      <c r="BB36" s="9665"/>
      <c r="BC36" s="9665"/>
      <c r="BD36" s="9665"/>
      <c r="BE36" s="9665"/>
      <c r="BF36" s="9665"/>
      <c r="BG36" s="9665"/>
      <c r="BH36" s="9665"/>
      <c r="BI36" s="9665"/>
      <c r="BJ36" s="9665"/>
      <c r="BK36" s="9665"/>
      <c r="BL36" s="9665"/>
      <c r="BM36" s="9665"/>
      <c r="BN36" s="9665"/>
      <c r="BO36" s="9665"/>
      <c r="BP36" s="9665"/>
      <c r="BQ36" s="9665"/>
      <c r="BR36" s="9665"/>
      <c r="BS36" s="9665"/>
      <c r="BT36" s="9665"/>
      <c r="BU36" s="9665"/>
      <c r="BV36" s="9665"/>
      <c r="BW36" s="9665"/>
      <c r="BX36" s="9665"/>
      <c r="BY36" s="9665"/>
      <c r="BZ36" s="9665"/>
      <c r="CA36" s="9665"/>
      <c r="CB36" s="9665"/>
      <c r="CC36" s="9665"/>
      <c r="CD36" s="9665"/>
      <c r="CE36" s="9665"/>
      <c r="CF36" s="9665"/>
      <c r="CG36" s="9665"/>
      <c r="CH36" s="9665"/>
      <c r="CI36" s="9665"/>
      <c r="CJ36" s="9665"/>
      <c r="CK36" s="9665"/>
      <c r="CL36" s="9665"/>
      <c r="CM36" s="9665"/>
      <c r="CN36" s="9665"/>
      <c r="CO36" s="9665"/>
      <c r="CP36" s="9665"/>
      <c r="CQ36" s="9665"/>
      <c r="CR36" s="9665"/>
      <c r="CS36" s="9665"/>
      <c r="CT36" s="9665"/>
      <c r="CU36" s="9665"/>
      <c r="CV36" s="9665"/>
      <c r="CW36" s="9665"/>
      <c r="CX36" s="9665"/>
      <c r="CY36" s="9665"/>
      <c r="CZ36" s="9665"/>
      <c r="DA36" s="9665"/>
      <c r="DB36" s="9665"/>
      <c r="DC36" s="9665"/>
      <c r="DD36" s="9665"/>
      <c r="DE36" s="9665"/>
      <c r="DF36" s="9665"/>
      <c r="DG36" s="9665"/>
      <c r="DH36" s="9665"/>
      <c r="DI36" s="9665"/>
      <c r="DJ36" s="9665"/>
      <c r="DK36" s="9665"/>
      <c r="DL36" s="9665"/>
      <c r="DZ36" s="736">
        <v>11</v>
      </c>
    </row>
    <row s="12253" customFormat="1" customHeight="1" ht="22.5" hidden="1">
      <c r="A37" s="2619" t="s">
        <v>1006</v>
      </c>
      <c r="B37" s="738"/>
      <c r="D37" s="1180">
        <v>1</v>
      </c>
      <c r="E37" s="934" t="s">
        <v>1007</v>
      </c>
      <c r="F37" s="887" t="s">
        <v>962</v>
      </c>
      <c r="G37" s="784"/>
      <c r="H37" s="746"/>
      <c r="I37" s="784"/>
      <c r="J37" s="746"/>
      <c r="K37" s="4117"/>
      <c r="L37" s="4509"/>
      <c r="M37" s="4117"/>
      <c r="N37" s="4509"/>
      <c r="O37" s="4117"/>
      <c r="P37" s="4509"/>
      <c r="Q37" s="4117"/>
      <c r="R37" s="4509"/>
      <c r="S37" s="4117"/>
      <c r="T37" s="4509"/>
      <c r="U37" s="4117"/>
      <c r="V37" s="4509"/>
      <c r="W37" s="9731"/>
      <c r="X37" s="10593"/>
      <c r="Y37" s="9731"/>
      <c r="Z37" s="10593"/>
      <c r="AA37" s="9731"/>
      <c r="AB37" s="10593"/>
      <c r="AC37" s="9731"/>
      <c r="AD37" s="10593"/>
      <c r="AE37" s="9731"/>
      <c r="AF37" s="10593"/>
      <c r="AG37" s="9731"/>
      <c r="AH37" s="10593"/>
      <c r="AI37" s="9731"/>
      <c r="AJ37" s="10593"/>
      <c r="AK37" s="9731"/>
      <c r="AL37" s="10593"/>
      <c r="AM37" s="9731"/>
      <c r="AN37" s="10593"/>
      <c r="AO37" s="9731"/>
      <c r="AP37" s="10593"/>
      <c r="AQ37" s="9731"/>
      <c r="AR37" s="10593"/>
      <c r="AS37" s="9731"/>
      <c r="AT37" s="10593"/>
      <c r="AU37" s="9731"/>
      <c r="AV37" s="10593"/>
      <c r="AW37" s="9731"/>
      <c r="AX37" s="10593"/>
      <c r="AY37" s="9731"/>
      <c r="AZ37" s="10593"/>
      <c r="BA37" s="9731"/>
      <c r="BB37" s="10593"/>
      <c r="BC37" s="9731"/>
      <c r="BD37" s="10593"/>
      <c r="BE37" s="9731"/>
      <c r="BF37" s="10593"/>
      <c r="BG37" s="9731"/>
      <c r="BH37" s="10593"/>
      <c r="BI37" s="9731"/>
      <c r="BJ37" s="10593"/>
      <c r="BK37" s="9731"/>
      <c r="BL37" s="10593"/>
      <c r="BM37" s="9731"/>
      <c r="BN37" s="10593"/>
      <c r="BO37" s="9731"/>
      <c r="BP37" s="10593"/>
      <c r="BQ37" s="9731"/>
      <c r="BR37" s="10593"/>
      <c r="BS37" s="9731"/>
      <c r="BT37" s="10593"/>
      <c r="BU37" s="9731"/>
      <c r="BV37" s="10593"/>
      <c r="BW37" s="9731"/>
      <c r="BX37" s="10593"/>
      <c r="BY37" s="9731"/>
      <c r="BZ37" s="10593"/>
      <c r="CA37" s="9731"/>
      <c r="CB37" s="10593"/>
      <c r="CC37" s="9731"/>
      <c r="CD37" s="10593"/>
      <c r="CE37" s="9731"/>
      <c r="CF37" s="10593"/>
      <c r="CG37" s="9731"/>
      <c r="CH37" s="10593"/>
      <c r="CI37" s="9731"/>
      <c r="CJ37" s="10593"/>
      <c r="CK37" s="9731"/>
      <c r="CL37" s="10593"/>
      <c r="CM37" s="9731"/>
      <c r="CN37" s="10593"/>
      <c r="CO37" s="9731"/>
      <c r="CP37" s="10593"/>
      <c r="CQ37" s="9731"/>
      <c r="CR37" s="10593"/>
      <c r="CS37" s="9731"/>
      <c r="CT37" s="10593"/>
      <c r="CU37" s="9731"/>
      <c r="CV37" s="10593"/>
      <c r="CW37" s="9731"/>
      <c r="CX37" s="10593"/>
      <c r="CY37" s="9731"/>
      <c r="CZ37" s="10593"/>
      <c r="DA37" s="9731"/>
      <c r="DB37" s="10593"/>
      <c r="DC37" s="9731"/>
      <c r="DD37" s="10593"/>
      <c r="DE37" s="9731"/>
      <c r="DF37" s="10593"/>
      <c r="DG37" s="9731"/>
      <c r="DH37" s="10593"/>
      <c r="DI37" s="9731"/>
      <c r="DJ37" s="10593"/>
      <c r="DK37" s="9731"/>
      <c r="DL37" s="10593"/>
      <c r="DM37" s="516" t="s">
        <v>1008</v>
      </c>
      <c r="DZ37" s="985">
        <v>0</v>
      </c>
    </row>
    <row s="12253" customFormat="1" customHeight="1" ht="22.5" hidden="1">
      <c r="A38" s="2619"/>
      <c r="B38" s="738"/>
      <c r="D38" s="896" t="s">
        <v>103</v>
      </c>
      <c r="E38" s="1259" t="s">
        <v>1009</v>
      </c>
      <c r="F38" s="1263" t="s">
        <v>625</v>
      </c>
      <c r="G38" s="1263" t="s">
        <v>625</v>
      </c>
      <c r="H38" s="1257"/>
      <c r="I38" s="1263" t="s">
        <v>625</v>
      </c>
      <c r="J38" s="1257"/>
      <c r="K38" s="4514" t="s">
        <v>625</v>
      </c>
      <c r="L38" s="4515"/>
      <c r="M38" s="4514" t="s">
        <v>625</v>
      </c>
      <c r="N38" s="4515"/>
      <c r="O38" s="4514" t="s">
        <v>625</v>
      </c>
      <c r="P38" s="4515"/>
      <c r="Q38" s="4514" t="s">
        <v>625</v>
      </c>
      <c r="R38" s="4515"/>
      <c r="S38" s="4514" t="s">
        <v>625</v>
      </c>
      <c r="T38" s="4515"/>
      <c r="U38" s="4514" t="s">
        <v>625</v>
      </c>
      <c r="V38" s="4515"/>
      <c r="W38" s="10600" t="s">
        <v>625</v>
      </c>
      <c r="X38" s="10601"/>
      <c r="Y38" s="10600" t="s">
        <v>625</v>
      </c>
      <c r="Z38" s="10601"/>
      <c r="AA38" s="10600" t="s">
        <v>625</v>
      </c>
      <c r="AB38" s="10601"/>
      <c r="AC38" s="10600" t="s">
        <v>625</v>
      </c>
      <c r="AD38" s="10601"/>
      <c r="AE38" s="10600" t="s">
        <v>625</v>
      </c>
      <c r="AF38" s="10601"/>
      <c r="AG38" s="10600" t="s">
        <v>625</v>
      </c>
      <c r="AH38" s="10601"/>
      <c r="AI38" s="10600" t="s">
        <v>625</v>
      </c>
      <c r="AJ38" s="10601"/>
      <c r="AK38" s="10600" t="s">
        <v>625</v>
      </c>
      <c r="AL38" s="10601"/>
      <c r="AM38" s="10600" t="s">
        <v>625</v>
      </c>
      <c r="AN38" s="10601"/>
      <c r="AO38" s="10600" t="s">
        <v>625</v>
      </c>
      <c r="AP38" s="10601"/>
      <c r="AQ38" s="10600" t="s">
        <v>625</v>
      </c>
      <c r="AR38" s="10601"/>
      <c r="AS38" s="10600" t="s">
        <v>625</v>
      </c>
      <c r="AT38" s="10601"/>
      <c r="AU38" s="10600" t="s">
        <v>625</v>
      </c>
      <c r="AV38" s="10601"/>
      <c r="AW38" s="10600" t="s">
        <v>625</v>
      </c>
      <c r="AX38" s="10601"/>
      <c r="AY38" s="10600" t="s">
        <v>625</v>
      </c>
      <c r="AZ38" s="10601"/>
      <c r="BA38" s="10600" t="s">
        <v>625</v>
      </c>
      <c r="BB38" s="10601"/>
      <c r="BC38" s="10600" t="s">
        <v>625</v>
      </c>
      <c r="BD38" s="10601"/>
      <c r="BE38" s="10600" t="s">
        <v>625</v>
      </c>
      <c r="BF38" s="10601"/>
      <c r="BG38" s="10600" t="s">
        <v>625</v>
      </c>
      <c r="BH38" s="10601"/>
      <c r="BI38" s="10600" t="s">
        <v>625</v>
      </c>
      <c r="BJ38" s="10601"/>
      <c r="BK38" s="10600" t="s">
        <v>625</v>
      </c>
      <c r="BL38" s="10601"/>
      <c r="BM38" s="10600" t="s">
        <v>625</v>
      </c>
      <c r="BN38" s="10601"/>
      <c r="BO38" s="10600" t="s">
        <v>625</v>
      </c>
      <c r="BP38" s="10601"/>
      <c r="BQ38" s="10600" t="s">
        <v>625</v>
      </c>
      <c r="BR38" s="10601"/>
      <c r="BS38" s="10600" t="s">
        <v>625</v>
      </c>
      <c r="BT38" s="10601"/>
      <c r="BU38" s="10600" t="s">
        <v>625</v>
      </c>
      <c r="BV38" s="10601"/>
      <c r="BW38" s="10600" t="s">
        <v>625</v>
      </c>
      <c r="BX38" s="10601"/>
      <c r="BY38" s="10600" t="s">
        <v>625</v>
      </c>
      <c r="BZ38" s="10601"/>
      <c r="CA38" s="10600" t="s">
        <v>625</v>
      </c>
      <c r="CB38" s="10601"/>
      <c r="CC38" s="10600" t="s">
        <v>625</v>
      </c>
      <c r="CD38" s="10601"/>
      <c r="CE38" s="10600" t="s">
        <v>625</v>
      </c>
      <c r="CF38" s="10601"/>
      <c r="CG38" s="10600" t="s">
        <v>625</v>
      </c>
      <c r="CH38" s="10601"/>
      <c r="CI38" s="10600" t="s">
        <v>625</v>
      </c>
      <c r="CJ38" s="10601"/>
      <c r="CK38" s="10600" t="s">
        <v>625</v>
      </c>
      <c r="CL38" s="10601"/>
      <c r="CM38" s="10600" t="s">
        <v>625</v>
      </c>
      <c r="CN38" s="10601"/>
      <c r="CO38" s="10600" t="s">
        <v>625</v>
      </c>
      <c r="CP38" s="10601"/>
      <c r="CQ38" s="10600" t="s">
        <v>625</v>
      </c>
      <c r="CR38" s="10601"/>
      <c r="CS38" s="10600" t="s">
        <v>625</v>
      </c>
      <c r="CT38" s="10601"/>
      <c r="CU38" s="10600" t="s">
        <v>625</v>
      </c>
      <c r="CV38" s="10601"/>
      <c r="CW38" s="10600" t="s">
        <v>625</v>
      </c>
      <c r="CX38" s="10601"/>
      <c r="CY38" s="10600" t="s">
        <v>625</v>
      </c>
      <c r="CZ38" s="10601"/>
      <c r="DA38" s="10600" t="s">
        <v>625</v>
      </c>
      <c r="DB38" s="10601"/>
      <c r="DC38" s="10600" t="s">
        <v>625</v>
      </c>
      <c r="DD38" s="10601"/>
      <c r="DE38" s="10600" t="s">
        <v>625</v>
      </c>
      <c r="DF38" s="10601"/>
      <c r="DG38" s="10600" t="s">
        <v>625</v>
      </c>
      <c r="DH38" s="10601"/>
      <c r="DI38" s="10600" t="s">
        <v>625</v>
      </c>
      <c r="DJ38" s="10601"/>
      <c r="DK38" s="10600" t="s">
        <v>625</v>
      </c>
      <c r="DL38" s="10601"/>
      <c r="DM38" s="1258"/>
      <c r="DZ38" s="985">
        <v>0</v>
      </c>
    </row>
    <row s="12253" customFormat="1" customHeight="1" ht="33.75" hidden="1">
      <c r="A39" s="2619"/>
      <c r="B39" s="738"/>
      <c r="D39" s="892" t="s">
        <v>864</v>
      </c>
      <c r="E39" s="950" t="s">
        <v>1010</v>
      </c>
      <c r="F39" s="887" t="s">
        <v>1011</v>
      </c>
      <c r="G39" s="895"/>
      <c r="H39" s="1250"/>
      <c r="I39" s="895"/>
      <c r="J39" s="1250"/>
      <c r="K39" s="4520"/>
      <c r="L39" s="4521"/>
      <c r="M39" s="4520"/>
      <c r="N39" s="4521"/>
      <c r="O39" s="4520"/>
      <c r="P39" s="4521"/>
      <c r="Q39" s="4520"/>
      <c r="R39" s="4521"/>
      <c r="S39" s="4520"/>
      <c r="T39" s="4521"/>
      <c r="U39" s="4520"/>
      <c r="V39" s="4521"/>
      <c r="W39" s="10608"/>
      <c r="X39" s="10609"/>
      <c r="Y39" s="10608"/>
      <c r="Z39" s="10609"/>
      <c r="AA39" s="10608"/>
      <c r="AB39" s="10609"/>
      <c r="AC39" s="10608"/>
      <c r="AD39" s="10609"/>
      <c r="AE39" s="10608"/>
      <c r="AF39" s="10609"/>
      <c r="AG39" s="10608"/>
      <c r="AH39" s="10609"/>
      <c r="AI39" s="10608"/>
      <c r="AJ39" s="10609"/>
      <c r="AK39" s="10608"/>
      <c r="AL39" s="10609"/>
      <c r="AM39" s="10608"/>
      <c r="AN39" s="10609"/>
      <c r="AO39" s="10608"/>
      <c r="AP39" s="10609"/>
      <c r="AQ39" s="10608"/>
      <c r="AR39" s="10609"/>
      <c r="AS39" s="10608"/>
      <c r="AT39" s="10609"/>
      <c r="AU39" s="10608"/>
      <c r="AV39" s="10609"/>
      <c r="AW39" s="10608"/>
      <c r="AX39" s="10609"/>
      <c r="AY39" s="10608"/>
      <c r="AZ39" s="10609"/>
      <c r="BA39" s="10608"/>
      <c r="BB39" s="10609"/>
      <c r="BC39" s="10608"/>
      <c r="BD39" s="10609"/>
      <c r="BE39" s="10608"/>
      <c r="BF39" s="10609"/>
      <c r="BG39" s="10608"/>
      <c r="BH39" s="10609"/>
      <c r="BI39" s="10608"/>
      <c r="BJ39" s="10609"/>
      <c r="BK39" s="10608"/>
      <c r="BL39" s="10609"/>
      <c r="BM39" s="10608"/>
      <c r="BN39" s="10609"/>
      <c r="BO39" s="10608"/>
      <c r="BP39" s="10609"/>
      <c r="BQ39" s="10608"/>
      <c r="BR39" s="10609"/>
      <c r="BS39" s="10608"/>
      <c r="BT39" s="10609"/>
      <c r="BU39" s="10608"/>
      <c r="BV39" s="10609"/>
      <c r="BW39" s="10608"/>
      <c r="BX39" s="10609"/>
      <c r="BY39" s="10608"/>
      <c r="BZ39" s="10609"/>
      <c r="CA39" s="10608"/>
      <c r="CB39" s="10609"/>
      <c r="CC39" s="10608"/>
      <c r="CD39" s="10609"/>
      <c r="CE39" s="10608"/>
      <c r="CF39" s="10609"/>
      <c r="CG39" s="10608"/>
      <c r="CH39" s="10609"/>
      <c r="CI39" s="10608"/>
      <c r="CJ39" s="10609"/>
      <c r="CK39" s="10608"/>
      <c r="CL39" s="10609"/>
      <c r="CM39" s="10608"/>
      <c r="CN39" s="10609"/>
      <c r="CO39" s="10608"/>
      <c r="CP39" s="10609"/>
      <c r="CQ39" s="10608"/>
      <c r="CR39" s="10609"/>
      <c r="CS39" s="10608"/>
      <c r="CT39" s="10609"/>
      <c r="CU39" s="10608"/>
      <c r="CV39" s="10609"/>
      <c r="CW39" s="10608"/>
      <c r="CX39" s="10609"/>
      <c r="CY39" s="10608"/>
      <c r="CZ39" s="10609"/>
      <c r="DA39" s="10608"/>
      <c r="DB39" s="10609"/>
      <c r="DC39" s="10608"/>
      <c r="DD39" s="10609"/>
      <c r="DE39" s="10608"/>
      <c r="DF39" s="10609"/>
      <c r="DG39" s="10608"/>
      <c r="DH39" s="10609"/>
      <c r="DI39" s="10608"/>
      <c r="DJ39" s="10609"/>
      <c r="DK39" s="10608"/>
      <c r="DL39" s="10609"/>
      <c r="DM39" s="516" t="s">
        <v>1012</v>
      </c>
      <c r="DZ39" s="985">
        <v>0</v>
      </c>
    </row>
    <row s="12253" customFormat="1" customHeight="1" ht="33.75" hidden="1">
      <c r="A40" s="2619"/>
      <c r="B40" s="738"/>
      <c r="D40" s="892" t="s">
        <v>867</v>
      </c>
      <c r="E40" s="950" t="s">
        <v>1013</v>
      </c>
      <c r="F40" s="1254" t="s">
        <v>1014</v>
      </c>
      <c r="G40" s="968"/>
      <c r="H40" s="1250"/>
      <c r="I40" s="968"/>
      <c r="J40" s="1250"/>
      <c r="K40" s="4524"/>
      <c r="L40" s="4521"/>
      <c r="M40" s="4524"/>
      <c r="N40" s="4521"/>
      <c r="O40" s="4524"/>
      <c r="P40" s="4521"/>
      <c r="Q40" s="4524"/>
      <c r="R40" s="4521"/>
      <c r="S40" s="4524"/>
      <c r="T40" s="4521"/>
      <c r="U40" s="4524"/>
      <c r="V40" s="4521"/>
      <c r="W40" s="10613"/>
      <c r="X40" s="10609"/>
      <c r="Y40" s="10613"/>
      <c r="Z40" s="10609"/>
      <c r="AA40" s="10613"/>
      <c r="AB40" s="10609"/>
      <c r="AC40" s="10613"/>
      <c r="AD40" s="10609"/>
      <c r="AE40" s="10613"/>
      <c r="AF40" s="10609"/>
      <c r="AG40" s="10613"/>
      <c r="AH40" s="10609"/>
      <c r="AI40" s="10613"/>
      <c r="AJ40" s="10609"/>
      <c r="AK40" s="10613"/>
      <c r="AL40" s="10609"/>
      <c r="AM40" s="10613"/>
      <c r="AN40" s="10609"/>
      <c r="AO40" s="10613"/>
      <c r="AP40" s="10609"/>
      <c r="AQ40" s="10613"/>
      <c r="AR40" s="10609"/>
      <c r="AS40" s="10613"/>
      <c r="AT40" s="10609"/>
      <c r="AU40" s="10613"/>
      <c r="AV40" s="10609"/>
      <c r="AW40" s="10613"/>
      <c r="AX40" s="10609"/>
      <c r="AY40" s="10613"/>
      <c r="AZ40" s="10609"/>
      <c r="BA40" s="10613"/>
      <c r="BB40" s="10609"/>
      <c r="BC40" s="10613"/>
      <c r="BD40" s="10609"/>
      <c r="BE40" s="10613"/>
      <c r="BF40" s="10609"/>
      <c r="BG40" s="10613"/>
      <c r="BH40" s="10609"/>
      <c r="BI40" s="10613"/>
      <c r="BJ40" s="10609"/>
      <c r="BK40" s="10613"/>
      <c r="BL40" s="10609"/>
      <c r="BM40" s="10613"/>
      <c r="BN40" s="10609"/>
      <c r="BO40" s="10613"/>
      <c r="BP40" s="10609"/>
      <c r="BQ40" s="10613"/>
      <c r="BR40" s="10609"/>
      <c r="BS40" s="10613"/>
      <c r="BT40" s="10609"/>
      <c r="BU40" s="10613"/>
      <c r="BV40" s="10609"/>
      <c r="BW40" s="10613"/>
      <c r="BX40" s="10609"/>
      <c r="BY40" s="10613"/>
      <c r="BZ40" s="10609"/>
      <c r="CA40" s="10613"/>
      <c r="CB40" s="10609"/>
      <c r="CC40" s="10613"/>
      <c r="CD40" s="10609"/>
      <c r="CE40" s="10613"/>
      <c r="CF40" s="10609"/>
      <c r="CG40" s="10613"/>
      <c r="CH40" s="10609"/>
      <c r="CI40" s="10613"/>
      <c r="CJ40" s="10609"/>
      <c r="CK40" s="10613"/>
      <c r="CL40" s="10609"/>
      <c r="CM40" s="10613"/>
      <c r="CN40" s="10609"/>
      <c r="CO40" s="10613"/>
      <c r="CP40" s="10609"/>
      <c r="CQ40" s="10613"/>
      <c r="CR40" s="10609"/>
      <c r="CS40" s="10613"/>
      <c r="CT40" s="10609"/>
      <c r="CU40" s="10613"/>
      <c r="CV40" s="10609"/>
      <c r="CW40" s="10613"/>
      <c r="CX40" s="10609"/>
      <c r="CY40" s="10613"/>
      <c r="CZ40" s="10609"/>
      <c r="DA40" s="10613"/>
      <c r="DB40" s="10609"/>
      <c r="DC40" s="10613"/>
      <c r="DD40" s="10609"/>
      <c r="DE40" s="10613"/>
      <c r="DF40" s="10609"/>
      <c r="DG40" s="10613"/>
      <c r="DH40" s="10609"/>
      <c r="DI40" s="10613"/>
      <c r="DJ40" s="10609"/>
      <c r="DK40" s="10613"/>
      <c r="DL40" s="10609"/>
      <c r="DM40" s="516" t="s">
        <v>1015</v>
      </c>
      <c r="DZ40" s="985">
        <v>0</v>
      </c>
    </row>
    <row s="12253" customFormat="1" customHeight="1" ht="22.5" hidden="1">
      <c r="A41" s="2619"/>
      <c r="B41" s="738"/>
      <c r="D41" s="892" t="s">
        <v>89</v>
      </c>
      <c r="E41" s="949" t="s">
        <v>1016</v>
      </c>
      <c r="F41" s="887" t="s">
        <v>625</v>
      </c>
      <c r="G41" s="887" t="s">
        <v>625</v>
      </c>
      <c r="H41" s="1251"/>
      <c r="I41" s="887" t="s">
        <v>625</v>
      </c>
      <c r="J41" s="1251"/>
      <c r="K41" s="4527" t="s">
        <v>625</v>
      </c>
      <c r="L41" s="4528"/>
      <c r="M41" s="4527" t="s">
        <v>625</v>
      </c>
      <c r="N41" s="4528"/>
      <c r="O41" s="4527" t="s">
        <v>625</v>
      </c>
      <c r="P41" s="4528"/>
      <c r="Q41" s="4527" t="s">
        <v>625</v>
      </c>
      <c r="R41" s="4528"/>
      <c r="S41" s="4527" t="s">
        <v>625</v>
      </c>
      <c r="T41" s="4528"/>
      <c r="U41" s="4527" t="s">
        <v>625</v>
      </c>
      <c r="V41" s="4528"/>
      <c r="W41" s="10618" t="s">
        <v>625</v>
      </c>
      <c r="X41" s="10619"/>
      <c r="Y41" s="10618" t="s">
        <v>625</v>
      </c>
      <c r="Z41" s="10619"/>
      <c r="AA41" s="10618" t="s">
        <v>625</v>
      </c>
      <c r="AB41" s="10619"/>
      <c r="AC41" s="10618" t="s">
        <v>625</v>
      </c>
      <c r="AD41" s="10619"/>
      <c r="AE41" s="10618" t="s">
        <v>625</v>
      </c>
      <c r="AF41" s="10619"/>
      <c r="AG41" s="10618" t="s">
        <v>625</v>
      </c>
      <c r="AH41" s="10619"/>
      <c r="AI41" s="10618" t="s">
        <v>625</v>
      </c>
      <c r="AJ41" s="10619"/>
      <c r="AK41" s="10618" t="s">
        <v>625</v>
      </c>
      <c r="AL41" s="10619"/>
      <c r="AM41" s="10618" t="s">
        <v>625</v>
      </c>
      <c r="AN41" s="10619"/>
      <c r="AO41" s="10618" t="s">
        <v>625</v>
      </c>
      <c r="AP41" s="10619"/>
      <c r="AQ41" s="10618" t="s">
        <v>625</v>
      </c>
      <c r="AR41" s="10619"/>
      <c r="AS41" s="10618" t="s">
        <v>625</v>
      </c>
      <c r="AT41" s="10619"/>
      <c r="AU41" s="10618" t="s">
        <v>625</v>
      </c>
      <c r="AV41" s="10619"/>
      <c r="AW41" s="10618" t="s">
        <v>625</v>
      </c>
      <c r="AX41" s="10619"/>
      <c r="AY41" s="10618" t="s">
        <v>625</v>
      </c>
      <c r="AZ41" s="10619"/>
      <c r="BA41" s="10618" t="s">
        <v>625</v>
      </c>
      <c r="BB41" s="10619"/>
      <c r="BC41" s="10618" t="s">
        <v>625</v>
      </c>
      <c r="BD41" s="10619"/>
      <c r="BE41" s="10618" t="s">
        <v>625</v>
      </c>
      <c r="BF41" s="10619"/>
      <c r="BG41" s="10618" t="s">
        <v>625</v>
      </c>
      <c r="BH41" s="10619"/>
      <c r="BI41" s="10618" t="s">
        <v>625</v>
      </c>
      <c r="BJ41" s="10619"/>
      <c r="BK41" s="10618" t="s">
        <v>625</v>
      </c>
      <c r="BL41" s="10619"/>
      <c r="BM41" s="10618" t="s">
        <v>625</v>
      </c>
      <c r="BN41" s="10619"/>
      <c r="BO41" s="10618" t="s">
        <v>625</v>
      </c>
      <c r="BP41" s="10619"/>
      <c r="BQ41" s="10618" t="s">
        <v>625</v>
      </c>
      <c r="BR41" s="10619"/>
      <c r="BS41" s="10618" t="s">
        <v>625</v>
      </c>
      <c r="BT41" s="10619"/>
      <c r="BU41" s="10618" t="s">
        <v>625</v>
      </c>
      <c r="BV41" s="10619"/>
      <c r="BW41" s="10618" t="s">
        <v>625</v>
      </c>
      <c r="BX41" s="10619"/>
      <c r="BY41" s="10618" t="s">
        <v>625</v>
      </c>
      <c r="BZ41" s="10619"/>
      <c r="CA41" s="10618" t="s">
        <v>625</v>
      </c>
      <c r="CB41" s="10619"/>
      <c r="CC41" s="10618" t="s">
        <v>625</v>
      </c>
      <c r="CD41" s="10619"/>
      <c r="CE41" s="10618" t="s">
        <v>625</v>
      </c>
      <c r="CF41" s="10619"/>
      <c r="CG41" s="10618" t="s">
        <v>625</v>
      </c>
      <c r="CH41" s="10619"/>
      <c r="CI41" s="10618" t="s">
        <v>625</v>
      </c>
      <c r="CJ41" s="10619"/>
      <c r="CK41" s="10618" t="s">
        <v>625</v>
      </c>
      <c r="CL41" s="10619"/>
      <c r="CM41" s="10618" t="s">
        <v>625</v>
      </c>
      <c r="CN41" s="10619"/>
      <c r="CO41" s="10618" t="s">
        <v>625</v>
      </c>
      <c r="CP41" s="10619"/>
      <c r="CQ41" s="10618" t="s">
        <v>625</v>
      </c>
      <c r="CR41" s="10619"/>
      <c r="CS41" s="10618" t="s">
        <v>625</v>
      </c>
      <c r="CT41" s="10619"/>
      <c r="CU41" s="10618" t="s">
        <v>625</v>
      </c>
      <c r="CV41" s="10619"/>
      <c r="CW41" s="10618" t="s">
        <v>625</v>
      </c>
      <c r="CX41" s="10619"/>
      <c r="CY41" s="10618" t="s">
        <v>625</v>
      </c>
      <c r="CZ41" s="10619"/>
      <c r="DA41" s="10618" t="s">
        <v>625</v>
      </c>
      <c r="DB41" s="10619"/>
      <c r="DC41" s="10618" t="s">
        <v>625</v>
      </c>
      <c r="DD41" s="10619"/>
      <c r="DE41" s="10618" t="s">
        <v>625</v>
      </c>
      <c r="DF41" s="10619"/>
      <c r="DG41" s="10618" t="s">
        <v>625</v>
      </c>
      <c r="DH41" s="10619"/>
      <c r="DI41" s="10618" t="s">
        <v>625</v>
      </c>
      <c r="DJ41" s="10619"/>
      <c r="DK41" s="10618" t="s">
        <v>625</v>
      </c>
      <c r="DL41" s="10619"/>
      <c r="DM41" s="529"/>
      <c r="DZ41" s="985">
        <v>0</v>
      </c>
    </row>
    <row s="12253" customFormat="1" customHeight="1" ht="45" hidden="1">
      <c r="A42" s="2619"/>
      <c r="B42" s="738"/>
      <c r="D42" s="892" t="s">
        <v>403</v>
      </c>
      <c r="E42" s="950" t="s">
        <v>1017</v>
      </c>
      <c r="F42" s="887" t="s">
        <v>637</v>
      </c>
      <c r="G42" s="784"/>
      <c r="H42" s="1251"/>
      <c r="I42" s="784"/>
      <c r="J42" s="1251"/>
      <c r="K42" s="4117"/>
      <c r="L42" s="4528"/>
      <c r="M42" s="4117"/>
      <c r="N42" s="4528"/>
      <c r="O42" s="4117"/>
      <c r="P42" s="4528"/>
      <c r="Q42" s="4117"/>
      <c r="R42" s="4528"/>
      <c r="S42" s="4117"/>
      <c r="T42" s="4528"/>
      <c r="U42" s="4117"/>
      <c r="V42" s="4528"/>
      <c r="W42" s="9731"/>
      <c r="X42" s="10619"/>
      <c r="Y42" s="9731"/>
      <c r="Z42" s="10619"/>
      <c r="AA42" s="9731"/>
      <c r="AB42" s="10619"/>
      <c r="AC42" s="9731"/>
      <c r="AD42" s="10619"/>
      <c r="AE42" s="9731"/>
      <c r="AF42" s="10619"/>
      <c r="AG42" s="9731"/>
      <c r="AH42" s="10619"/>
      <c r="AI42" s="9731"/>
      <c r="AJ42" s="10619"/>
      <c r="AK42" s="9731"/>
      <c r="AL42" s="10619"/>
      <c r="AM42" s="9731"/>
      <c r="AN42" s="10619"/>
      <c r="AO42" s="9731"/>
      <c r="AP42" s="10619"/>
      <c r="AQ42" s="9731"/>
      <c r="AR42" s="10619"/>
      <c r="AS42" s="9731"/>
      <c r="AT42" s="10619"/>
      <c r="AU42" s="9731"/>
      <c r="AV42" s="10619"/>
      <c r="AW42" s="9731"/>
      <c r="AX42" s="10619"/>
      <c r="AY42" s="9731"/>
      <c r="AZ42" s="10619"/>
      <c r="BA42" s="9731"/>
      <c r="BB42" s="10619"/>
      <c r="BC42" s="9731"/>
      <c r="BD42" s="10619"/>
      <c r="BE42" s="9731"/>
      <c r="BF42" s="10619"/>
      <c r="BG42" s="9731"/>
      <c r="BH42" s="10619"/>
      <c r="BI42" s="9731"/>
      <c r="BJ42" s="10619"/>
      <c r="BK42" s="9731"/>
      <c r="BL42" s="10619"/>
      <c r="BM42" s="9731"/>
      <c r="BN42" s="10619"/>
      <c r="BO42" s="9731"/>
      <c r="BP42" s="10619"/>
      <c r="BQ42" s="9731"/>
      <c r="BR42" s="10619"/>
      <c r="BS42" s="9731"/>
      <c r="BT42" s="10619"/>
      <c r="BU42" s="9731"/>
      <c r="BV42" s="10619"/>
      <c r="BW42" s="9731"/>
      <c r="BX42" s="10619"/>
      <c r="BY42" s="9731"/>
      <c r="BZ42" s="10619"/>
      <c r="CA42" s="9731"/>
      <c r="CB42" s="10619"/>
      <c r="CC42" s="9731"/>
      <c r="CD42" s="10619"/>
      <c r="CE42" s="9731"/>
      <c r="CF42" s="10619"/>
      <c r="CG42" s="9731"/>
      <c r="CH42" s="10619"/>
      <c r="CI42" s="9731"/>
      <c r="CJ42" s="10619"/>
      <c r="CK42" s="9731"/>
      <c r="CL42" s="10619"/>
      <c r="CM42" s="9731"/>
      <c r="CN42" s="10619"/>
      <c r="CO42" s="9731"/>
      <c r="CP42" s="10619"/>
      <c r="CQ42" s="9731"/>
      <c r="CR42" s="10619"/>
      <c r="CS42" s="9731"/>
      <c r="CT42" s="10619"/>
      <c r="CU42" s="9731"/>
      <c r="CV42" s="10619"/>
      <c r="CW42" s="9731"/>
      <c r="CX42" s="10619"/>
      <c r="CY42" s="9731"/>
      <c r="CZ42" s="10619"/>
      <c r="DA42" s="9731"/>
      <c r="DB42" s="10619"/>
      <c r="DC42" s="9731"/>
      <c r="DD42" s="10619"/>
      <c r="DE42" s="9731"/>
      <c r="DF42" s="10619"/>
      <c r="DG42" s="9731"/>
      <c r="DH42" s="10619"/>
      <c r="DI42" s="9731"/>
      <c r="DJ42" s="10619"/>
      <c r="DK42" s="9731"/>
      <c r="DL42" s="10619"/>
      <c r="DM42" s="529" t="s">
        <v>1018</v>
      </c>
      <c r="DZ42" s="985">
        <v>0</v>
      </c>
    </row>
    <row s="12253" customFormat="1" customHeight="1" ht="45" hidden="1">
      <c r="A43" s="2619"/>
      <c r="B43" s="738"/>
      <c r="D43" s="892" t="s">
        <v>411</v>
      </c>
      <c r="E43" s="894" t="s">
        <v>1019</v>
      </c>
      <c r="F43" s="1255" t="s">
        <v>637</v>
      </c>
      <c r="G43" s="969"/>
      <c r="H43" s="1250"/>
      <c r="I43" s="969"/>
      <c r="J43" s="1250"/>
      <c r="K43" s="4531"/>
      <c r="L43" s="4521"/>
      <c r="M43" s="4531"/>
      <c r="N43" s="4521"/>
      <c r="O43" s="4531"/>
      <c r="P43" s="4521"/>
      <c r="Q43" s="4531"/>
      <c r="R43" s="4521"/>
      <c r="S43" s="4531"/>
      <c r="T43" s="4521"/>
      <c r="U43" s="4531"/>
      <c r="V43" s="4521"/>
      <c r="W43" s="10623"/>
      <c r="X43" s="10609"/>
      <c r="Y43" s="10623"/>
      <c r="Z43" s="10609"/>
      <c r="AA43" s="10623"/>
      <c r="AB43" s="10609"/>
      <c r="AC43" s="10623"/>
      <c r="AD43" s="10609"/>
      <c r="AE43" s="10623"/>
      <c r="AF43" s="10609"/>
      <c r="AG43" s="10623"/>
      <c r="AH43" s="10609"/>
      <c r="AI43" s="10623"/>
      <c r="AJ43" s="10609"/>
      <c r="AK43" s="10623"/>
      <c r="AL43" s="10609"/>
      <c r="AM43" s="10623"/>
      <c r="AN43" s="10609"/>
      <c r="AO43" s="10623"/>
      <c r="AP43" s="10609"/>
      <c r="AQ43" s="10623"/>
      <c r="AR43" s="10609"/>
      <c r="AS43" s="10623"/>
      <c r="AT43" s="10609"/>
      <c r="AU43" s="10623"/>
      <c r="AV43" s="10609"/>
      <c r="AW43" s="10623"/>
      <c r="AX43" s="10609"/>
      <c r="AY43" s="10623"/>
      <c r="AZ43" s="10609"/>
      <c r="BA43" s="10623"/>
      <c r="BB43" s="10609"/>
      <c r="BC43" s="10623"/>
      <c r="BD43" s="10609"/>
      <c r="BE43" s="10623"/>
      <c r="BF43" s="10609"/>
      <c r="BG43" s="10623"/>
      <c r="BH43" s="10609"/>
      <c r="BI43" s="10623"/>
      <c r="BJ43" s="10609"/>
      <c r="BK43" s="10623"/>
      <c r="BL43" s="10609"/>
      <c r="BM43" s="10623"/>
      <c r="BN43" s="10609"/>
      <c r="BO43" s="10623"/>
      <c r="BP43" s="10609"/>
      <c r="BQ43" s="10623"/>
      <c r="BR43" s="10609"/>
      <c r="BS43" s="10623"/>
      <c r="BT43" s="10609"/>
      <c r="BU43" s="10623"/>
      <c r="BV43" s="10609"/>
      <c r="BW43" s="10623"/>
      <c r="BX43" s="10609"/>
      <c r="BY43" s="10623"/>
      <c r="BZ43" s="10609"/>
      <c r="CA43" s="10623"/>
      <c r="CB43" s="10609"/>
      <c r="CC43" s="10623"/>
      <c r="CD43" s="10609"/>
      <c r="CE43" s="10623"/>
      <c r="CF43" s="10609"/>
      <c r="CG43" s="10623"/>
      <c r="CH43" s="10609"/>
      <c r="CI43" s="10623"/>
      <c r="CJ43" s="10609"/>
      <c r="CK43" s="10623"/>
      <c r="CL43" s="10609"/>
      <c r="CM43" s="10623"/>
      <c r="CN43" s="10609"/>
      <c r="CO43" s="10623"/>
      <c r="CP43" s="10609"/>
      <c r="CQ43" s="10623"/>
      <c r="CR43" s="10609"/>
      <c r="CS43" s="10623"/>
      <c r="CT43" s="10609"/>
      <c r="CU43" s="10623"/>
      <c r="CV43" s="10609"/>
      <c r="CW43" s="10623"/>
      <c r="CX43" s="10609"/>
      <c r="CY43" s="10623"/>
      <c r="CZ43" s="10609"/>
      <c r="DA43" s="10623"/>
      <c r="DB43" s="10609"/>
      <c r="DC43" s="10623"/>
      <c r="DD43" s="10609"/>
      <c r="DE43" s="10623"/>
      <c r="DF43" s="10609"/>
      <c r="DG43" s="10623"/>
      <c r="DH43" s="10609"/>
      <c r="DI43" s="10623"/>
      <c r="DJ43" s="10609"/>
      <c r="DK43" s="10623"/>
      <c r="DL43" s="10609"/>
      <c r="DM43" s="529" t="s">
        <v>1020</v>
      </c>
      <c r="DZ43" s="985">
        <v>0</v>
      </c>
    </row>
    <row s="12253" customFormat="1" customHeight="1" ht="11.25" hidden="1">
      <c r="A44" s="2619"/>
      <c r="B44" s="738"/>
      <c r="D44" s="892" t="s">
        <v>90</v>
      </c>
      <c r="E44" s="893" t="s">
        <v>1021</v>
      </c>
      <c r="F44" s="887" t="s">
        <v>1011</v>
      </c>
      <c r="G44" s="895"/>
      <c r="H44" s="1250"/>
      <c r="I44" s="895"/>
      <c r="J44" s="1250"/>
      <c r="K44" s="4520"/>
      <c r="L44" s="4521"/>
      <c r="M44" s="4520"/>
      <c r="N44" s="4521"/>
      <c r="O44" s="4520"/>
      <c r="P44" s="4521"/>
      <c r="Q44" s="4520"/>
      <c r="R44" s="4521"/>
      <c r="S44" s="4520"/>
      <c r="T44" s="4521"/>
      <c r="U44" s="4520"/>
      <c r="V44" s="4521"/>
      <c r="W44" s="10608"/>
      <c r="X44" s="10609"/>
      <c r="Y44" s="10608"/>
      <c r="Z44" s="10609"/>
      <c r="AA44" s="10608"/>
      <c r="AB44" s="10609"/>
      <c r="AC44" s="10608"/>
      <c r="AD44" s="10609"/>
      <c r="AE44" s="10608"/>
      <c r="AF44" s="10609"/>
      <c r="AG44" s="10608"/>
      <c r="AH44" s="10609"/>
      <c r="AI44" s="10608"/>
      <c r="AJ44" s="10609"/>
      <c r="AK44" s="10608"/>
      <c r="AL44" s="10609"/>
      <c r="AM44" s="10608"/>
      <c r="AN44" s="10609"/>
      <c r="AO44" s="10608"/>
      <c r="AP44" s="10609"/>
      <c r="AQ44" s="10608"/>
      <c r="AR44" s="10609"/>
      <c r="AS44" s="10608"/>
      <c r="AT44" s="10609"/>
      <c r="AU44" s="10608"/>
      <c r="AV44" s="10609"/>
      <c r="AW44" s="10608"/>
      <c r="AX44" s="10609"/>
      <c r="AY44" s="10608"/>
      <c r="AZ44" s="10609"/>
      <c r="BA44" s="10608"/>
      <c r="BB44" s="10609"/>
      <c r="BC44" s="10608"/>
      <c r="BD44" s="10609"/>
      <c r="BE44" s="10608"/>
      <c r="BF44" s="10609"/>
      <c r="BG44" s="10608"/>
      <c r="BH44" s="10609"/>
      <c r="BI44" s="10608"/>
      <c r="BJ44" s="10609"/>
      <c r="BK44" s="10608"/>
      <c r="BL44" s="10609"/>
      <c r="BM44" s="10608"/>
      <c r="BN44" s="10609"/>
      <c r="BO44" s="10608"/>
      <c r="BP44" s="10609"/>
      <c r="BQ44" s="10608"/>
      <c r="BR44" s="10609"/>
      <c r="BS44" s="10608"/>
      <c r="BT44" s="10609"/>
      <c r="BU44" s="10608"/>
      <c r="BV44" s="10609"/>
      <c r="BW44" s="10608"/>
      <c r="BX44" s="10609"/>
      <c r="BY44" s="10608"/>
      <c r="BZ44" s="10609"/>
      <c r="CA44" s="10608"/>
      <c r="CB44" s="10609"/>
      <c r="CC44" s="10608"/>
      <c r="CD44" s="10609"/>
      <c r="CE44" s="10608"/>
      <c r="CF44" s="10609"/>
      <c r="CG44" s="10608"/>
      <c r="CH44" s="10609"/>
      <c r="CI44" s="10608"/>
      <c r="CJ44" s="10609"/>
      <c r="CK44" s="10608"/>
      <c r="CL44" s="10609"/>
      <c r="CM44" s="10608"/>
      <c r="CN44" s="10609"/>
      <c r="CO44" s="10608"/>
      <c r="CP44" s="10609"/>
      <c r="CQ44" s="10608"/>
      <c r="CR44" s="10609"/>
      <c r="CS44" s="10608"/>
      <c r="CT44" s="10609"/>
      <c r="CU44" s="10608"/>
      <c r="CV44" s="10609"/>
      <c r="CW44" s="10608"/>
      <c r="CX44" s="10609"/>
      <c r="CY44" s="10608"/>
      <c r="CZ44" s="10609"/>
      <c r="DA44" s="10608"/>
      <c r="DB44" s="10609"/>
      <c r="DC44" s="10608"/>
      <c r="DD44" s="10609"/>
      <c r="DE44" s="10608"/>
      <c r="DF44" s="10609"/>
      <c r="DG44" s="10608"/>
      <c r="DH44" s="10609"/>
      <c r="DI44" s="10608"/>
      <c r="DJ44" s="10609"/>
      <c r="DK44" s="10608"/>
      <c r="DL44" s="10609"/>
      <c r="DM44" s="516"/>
      <c r="DZ44" s="985">
        <v>0</v>
      </c>
    </row>
    <row s="12253" customFormat="1" customHeight="1" ht="11.25" hidden="1">
      <c r="A45" s="2619"/>
      <c r="B45" s="738"/>
      <c r="D45" s="892" t="s">
        <v>906</v>
      </c>
      <c r="E45" s="894" t="s">
        <v>1022</v>
      </c>
      <c r="F45" s="887" t="s">
        <v>1011</v>
      </c>
      <c r="G45" s="895"/>
      <c r="H45" s="1250"/>
      <c r="I45" s="895"/>
      <c r="J45" s="1250"/>
      <c r="K45" s="4520"/>
      <c r="L45" s="4521"/>
      <c r="M45" s="4520"/>
      <c r="N45" s="4521"/>
      <c r="O45" s="4520"/>
      <c r="P45" s="4521"/>
      <c r="Q45" s="4520"/>
      <c r="R45" s="4521"/>
      <c r="S45" s="4520"/>
      <c r="T45" s="4521"/>
      <c r="U45" s="4520"/>
      <c r="V45" s="4521"/>
      <c r="W45" s="10608"/>
      <c r="X45" s="10609"/>
      <c r="Y45" s="10608"/>
      <c r="Z45" s="10609"/>
      <c r="AA45" s="10608"/>
      <c r="AB45" s="10609"/>
      <c r="AC45" s="10608"/>
      <c r="AD45" s="10609"/>
      <c r="AE45" s="10608"/>
      <c r="AF45" s="10609"/>
      <c r="AG45" s="10608"/>
      <c r="AH45" s="10609"/>
      <c r="AI45" s="10608"/>
      <c r="AJ45" s="10609"/>
      <c r="AK45" s="10608"/>
      <c r="AL45" s="10609"/>
      <c r="AM45" s="10608"/>
      <c r="AN45" s="10609"/>
      <c r="AO45" s="10608"/>
      <c r="AP45" s="10609"/>
      <c r="AQ45" s="10608"/>
      <c r="AR45" s="10609"/>
      <c r="AS45" s="10608"/>
      <c r="AT45" s="10609"/>
      <c r="AU45" s="10608"/>
      <c r="AV45" s="10609"/>
      <c r="AW45" s="10608"/>
      <c r="AX45" s="10609"/>
      <c r="AY45" s="10608"/>
      <c r="AZ45" s="10609"/>
      <c r="BA45" s="10608"/>
      <c r="BB45" s="10609"/>
      <c r="BC45" s="10608"/>
      <c r="BD45" s="10609"/>
      <c r="BE45" s="10608"/>
      <c r="BF45" s="10609"/>
      <c r="BG45" s="10608"/>
      <c r="BH45" s="10609"/>
      <c r="BI45" s="10608"/>
      <c r="BJ45" s="10609"/>
      <c r="BK45" s="10608"/>
      <c r="BL45" s="10609"/>
      <c r="BM45" s="10608"/>
      <c r="BN45" s="10609"/>
      <c r="BO45" s="10608"/>
      <c r="BP45" s="10609"/>
      <c r="BQ45" s="10608"/>
      <c r="BR45" s="10609"/>
      <c r="BS45" s="10608"/>
      <c r="BT45" s="10609"/>
      <c r="BU45" s="10608"/>
      <c r="BV45" s="10609"/>
      <c r="BW45" s="10608"/>
      <c r="BX45" s="10609"/>
      <c r="BY45" s="10608"/>
      <c r="BZ45" s="10609"/>
      <c r="CA45" s="10608"/>
      <c r="CB45" s="10609"/>
      <c r="CC45" s="10608"/>
      <c r="CD45" s="10609"/>
      <c r="CE45" s="10608"/>
      <c r="CF45" s="10609"/>
      <c r="CG45" s="10608"/>
      <c r="CH45" s="10609"/>
      <c r="CI45" s="10608"/>
      <c r="CJ45" s="10609"/>
      <c r="CK45" s="10608"/>
      <c r="CL45" s="10609"/>
      <c r="CM45" s="10608"/>
      <c r="CN45" s="10609"/>
      <c r="CO45" s="10608"/>
      <c r="CP45" s="10609"/>
      <c r="CQ45" s="10608"/>
      <c r="CR45" s="10609"/>
      <c r="CS45" s="10608"/>
      <c r="CT45" s="10609"/>
      <c r="CU45" s="10608"/>
      <c r="CV45" s="10609"/>
      <c r="CW45" s="10608"/>
      <c r="CX45" s="10609"/>
      <c r="CY45" s="10608"/>
      <c r="CZ45" s="10609"/>
      <c r="DA45" s="10608"/>
      <c r="DB45" s="10609"/>
      <c r="DC45" s="10608"/>
      <c r="DD45" s="10609"/>
      <c r="DE45" s="10608"/>
      <c r="DF45" s="10609"/>
      <c r="DG45" s="10608"/>
      <c r="DH45" s="10609"/>
      <c r="DI45" s="10608"/>
      <c r="DJ45" s="10609"/>
      <c r="DK45" s="10608"/>
      <c r="DL45" s="10609"/>
      <c r="DM45" s="516"/>
      <c r="DZ45" s="985">
        <v>0</v>
      </c>
    </row>
    <row s="12253" customFormat="1" customHeight="1" ht="11.25" hidden="1">
      <c r="A46" s="2619"/>
      <c r="B46" s="738"/>
      <c r="D46" s="892" t="s">
        <v>948</v>
      </c>
      <c r="E46" s="894" t="s">
        <v>1023</v>
      </c>
      <c r="F46" s="887" t="s">
        <v>1011</v>
      </c>
      <c r="G46" s="895"/>
      <c r="H46" s="1250"/>
      <c r="I46" s="895"/>
      <c r="J46" s="1250"/>
      <c r="K46" s="4520"/>
      <c r="L46" s="4521"/>
      <c r="M46" s="4520"/>
      <c r="N46" s="4521"/>
      <c r="O46" s="4520"/>
      <c r="P46" s="4521"/>
      <c r="Q46" s="4520"/>
      <c r="R46" s="4521"/>
      <c r="S46" s="4520"/>
      <c r="T46" s="4521"/>
      <c r="U46" s="4520"/>
      <c r="V46" s="4521"/>
      <c r="W46" s="10608"/>
      <c r="X46" s="10609"/>
      <c r="Y46" s="10608"/>
      <c r="Z46" s="10609"/>
      <c r="AA46" s="10608"/>
      <c r="AB46" s="10609"/>
      <c r="AC46" s="10608"/>
      <c r="AD46" s="10609"/>
      <c r="AE46" s="10608"/>
      <c r="AF46" s="10609"/>
      <c r="AG46" s="10608"/>
      <c r="AH46" s="10609"/>
      <c r="AI46" s="10608"/>
      <c r="AJ46" s="10609"/>
      <c r="AK46" s="10608"/>
      <c r="AL46" s="10609"/>
      <c r="AM46" s="10608"/>
      <c r="AN46" s="10609"/>
      <c r="AO46" s="10608"/>
      <c r="AP46" s="10609"/>
      <c r="AQ46" s="10608"/>
      <c r="AR46" s="10609"/>
      <c r="AS46" s="10608"/>
      <c r="AT46" s="10609"/>
      <c r="AU46" s="10608"/>
      <c r="AV46" s="10609"/>
      <c r="AW46" s="10608"/>
      <c r="AX46" s="10609"/>
      <c r="AY46" s="10608"/>
      <c r="AZ46" s="10609"/>
      <c r="BA46" s="10608"/>
      <c r="BB46" s="10609"/>
      <c r="BC46" s="10608"/>
      <c r="BD46" s="10609"/>
      <c r="BE46" s="10608"/>
      <c r="BF46" s="10609"/>
      <c r="BG46" s="10608"/>
      <c r="BH46" s="10609"/>
      <c r="BI46" s="10608"/>
      <c r="BJ46" s="10609"/>
      <c r="BK46" s="10608"/>
      <c r="BL46" s="10609"/>
      <c r="BM46" s="10608"/>
      <c r="BN46" s="10609"/>
      <c r="BO46" s="10608"/>
      <c r="BP46" s="10609"/>
      <c r="BQ46" s="10608"/>
      <c r="BR46" s="10609"/>
      <c r="BS46" s="10608"/>
      <c r="BT46" s="10609"/>
      <c r="BU46" s="10608"/>
      <c r="BV46" s="10609"/>
      <c r="BW46" s="10608"/>
      <c r="BX46" s="10609"/>
      <c r="BY46" s="10608"/>
      <c r="BZ46" s="10609"/>
      <c r="CA46" s="10608"/>
      <c r="CB46" s="10609"/>
      <c r="CC46" s="10608"/>
      <c r="CD46" s="10609"/>
      <c r="CE46" s="10608"/>
      <c r="CF46" s="10609"/>
      <c r="CG46" s="10608"/>
      <c r="CH46" s="10609"/>
      <c r="CI46" s="10608"/>
      <c r="CJ46" s="10609"/>
      <c r="CK46" s="10608"/>
      <c r="CL46" s="10609"/>
      <c r="CM46" s="10608"/>
      <c r="CN46" s="10609"/>
      <c r="CO46" s="10608"/>
      <c r="CP46" s="10609"/>
      <c r="CQ46" s="10608"/>
      <c r="CR46" s="10609"/>
      <c r="CS46" s="10608"/>
      <c r="CT46" s="10609"/>
      <c r="CU46" s="10608"/>
      <c r="CV46" s="10609"/>
      <c r="CW46" s="10608"/>
      <c r="CX46" s="10609"/>
      <c r="CY46" s="10608"/>
      <c r="CZ46" s="10609"/>
      <c r="DA46" s="10608"/>
      <c r="DB46" s="10609"/>
      <c r="DC46" s="10608"/>
      <c r="DD46" s="10609"/>
      <c r="DE46" s="10608"/>
      <c r="DF46" s="10609"/>
      <c r="DG46" s="10608"/>
      <c r="DH46" s="10609"/>
      <c r="DI46" s="10608"/>
      <c r="DJ46" s="10609"/>
      <c r="DK46" s="10608"/>
      <c r="DL46" s="10609"/>
      <c r="DM46" s="516"/>
      <c r="DZ46" s="985">
        <v>0</v>
      </c>
    </row>
    <row s="12253" customFormat="1" customHeight="1" ht="11.25" hidden="1">
      <c r="A47" s="2619"/>
      <c r="B47" s="738"/>
      <c r="D47" s="892" t="s">
        <v>951</v>
      </c>
      <c r="E47" s="894" t="s">
        <v>1024</v>
      </c>
      <c r="F47" s="887" t="s">
        <v>1011</v>
      </c>
      <c r="G47" s="895"/>
      <c r="H47" s="1250"/>
      <c r="I47" s="895"/>
      <c r="J47" s="1250"/>
      <c r="K47" s="4520"/>
      <c r="L47" s="4521"/>
      <c r="M47" s="4520"/>
      <c r="N47" s="4521"/>
      <c r="O47" s="4520"/>
      <c r="P47" s="4521"/>
      <c r="Q47" s="4520"/>
      <c r="R47" s="4521"/>
      <c r="S47" s="4520"/>
      <c r="T47" s="4521"/>
      <c r="U47" s="4520"/>
      <c r="V47" s="4521"/>
      <c r="W47" s="10608"/>
      <c r="X47" s="10609"/>
      <c r="Y47" s="10608"/>
      <c r="Z47" s="10609"/>
      <c r="AA47" s="10608"/>
      <c r="AB47" s="10609"/>
      <c r="AC47" s="10608"/>
      <c r="AD47" s="10609"/>
      <c r="AE47" s="10608"/>
      <c r="AF47" s="10609"/>
      <c r="AG47" s="10608"/>
      <c r="AH47" s="10609"/>
      <c r="AI47" s="10608"/>
      <c r="AJ47" s="10609"/>
      <c r="AK47" s="10608"/>
      <c r="AL47" s="10609"/>
      <c r="AM47" s="10608"/>
      <c r="AN47" s="10609"/>
      <c r="AO47" s="10608"/>
      <c r="AP47" s="10609"/>
      <c r="AQ47" s="10608"/>
      <c r="AR47" s="10609"/>
      <c r="AS47" s="10608"/>
      <c r="AT47" s="10609"/>
      <c r="AU47" s="10608"/>
      <c r="AV47" s="10609"/>
      <c r="AW47" s="10608"/>
      <c r="AX47" s="10609"/>
      <c r="AY47" s="10608"/>
      <c r="AZ47" s="10609"/>
      <c r="BA47" s="10608"/>
      <c r="BB47" s="10609"/>
      <c r="BC47" s="10608"/>
      <c r="BD47" s="10609"/>
      <c r="BE47" s="10608"/>
      <c r="BF47" s="10609"/>
      <c r="BG47" s="10608"/>
      <c r="BH47" s="10609"/>
      <c r="BI47" s="10608"/>
      <c r="BJ47" s="10609"/>
      <c r="BK47" s="10608"/>
      <c r="BL47" s="10609"/>
      <c r="BM47" s="10608"/>
      <c r="BN47" s="10609"/>
      <c r="BO47" s="10608"/>
      <c r="BP47" s="10609"/>
      <c r="BQ47" s="10608"/>
      <c r="BR47" s="10609"/>
      <c r="BS47" s="10608"/>
      <c r="BT47" s="10609"/>
      <c r="BU47" s="10608"/>
      <c r="BV47" s="10609"/>
      <c r="BW47" s="10608"/>
      <c r="BX47" s="10609"/>
      <c r="BY47" s="10608"/>
      <c r="BZ47" s="10609"/>
      <c r="CA47" s="10608"/>
      <c r="CB47" s="10609"/>
      <c r="CC47" s="10608"/>
      <c r="CD47" s="10609"/>
      <c r="CE47" s="10608"/>
      <c r="CF47" s="10609"/>
      <c r="CG47" s="10608"/>
      <c r="CH47" s="10609"/>
      <c r="CI47" s="10608"/>
      <c r="CJ47" s="10609"/>
      <c r="CK47" s="10608"/>
      <c r="CL47" s="10609"/>
      <c r="CM47" s="10608"/>
      <c r="CN47" s="10609"/>
      <c r="CO47" s="10608"/>
      <c r="CP47" s="10609"/>
      <c r="CQ47" s="10608"/>
      <c r="CR47" s="10609"/>
      <c r="CS47" s="10608"/>
      <c r="CT47" s="10609"/>
      <c r="CU47" s="10608"/>
      <c r="CV47" s="10609"/>
      <c r="CW47" s="10608"/>
      <c r="CX47" s="10609"/>
      <c r="CY47" s="10608"/>
      <c r="CZ47" s="10609"/>
      <c r="DA47" s="10608"/>
      <c r="DB47" s="10609"/>
      <c r="DC47" s="10608"/>
      <c r="DD47" s="10609"/>
      <c r="DE47" s="10608"/>
      <c r="DF47" s="10609"/>
      <c r="DG47" s="10608"/>
      <c r="DH47" s="10609"/>
      <c r="DI47" s="10608"/>
      <c r="DJ47" s="10609"/>
      <c r="DK47" s="10608"/>
      <c r="DL47" s="10609"/>
      <c r="DM47" s="516"/>
      <c r="DZ47" s="985">
        <v>0</v>
      </c>
    </row>
    <row s="12253" customFormat="1" customHeight="1" ht="11.25" hidden="1">
      <c r="A48" s="2619"/>
      <c r="B48" s="738"/>
      <c r="D48" s="892" t="s">
        <v>1025</v>
      </c>
      <c r="E48" s="898" t="s">
        <v>1026</v>
      </c>
      <c r="F48" s="887" t="s">
        <v>1011</v>
      </c>
      <c r="G48" s="895"/>
      <c r="H48" s="1250"/>
      <c r="I48" s="895"/>
      <c r="J48" s="1250"/>
      <c r="K48" s="4520"/>
      <c r="L48" s="4521"/>
      <c r="M48" s="4520"/>
      <c r="N48" s="4521"/>
      <c r="O48" s="4520"/>
      <c r="P48" s="4521"/>
      <c r="Q48" s="4520"/>
      <c r="R48" s="4521"/>
      <c r="S48" s="4520"/>
      <c r="T48" s="4521"/>
      <c r="U48" s="4520"/>
      <c r="V48" s="4521"/>
      <c r="W48" s="10608"/>
      <c r="X48" s="10609"/>
      <c r="Y48" s="10608"/>
      <c r="Z48" s="10609"/>
      <c r="AA48" s="10608"/>
      <c r="AB48" s="10609"/>
      <c r="AC48" s="10608"/>
      <c r="AD48" s="10609"/>
      <c r="AE48" s="10608"/>
      <c r="AF48" s="10609"/>
      <c r="AG48" s="10608"/>
      <c r="AH48" s="10609"/>
      <c r="AI48" s="10608"/>
      <c r="AJ48" s="10609"/>
      <c r="AK48" s="10608"/>
      <c r="AL48" s="10609"/>
      <c r="AM48" s="10608"/>
      <c r="AN48" s="10609"/>
      <c r="AO48" s="10608"/>
      <c r="AP48" s="10609"/>
      <c r="AQ48" s="10608"/>
      <c r="AR48" s="10609"/>
      <c r="AS48" s="10608"/>
      <c r="AT48" s="10609"/>
      <c r="AU48" s="10608"/>
      <c r="AV48" s="10609"/>
      <c r="AW48" s="10608"/>
      <c r="AX48" s="10609"/>
      <c r="AY48" s="10608"/>
      <c r="AZ48" s="10609"/>
      <c r="BA48" s="10608"/>
      <c r="BB48" s="10609"/>
      <c r="BC48" s="10608"/>
      <c r="BD48" s="10609"/>
      <c r="BE48" s="10608"/>
      <c r="BF48" s="10609"/>
      <c r="BG48" s="10608"/>
      <c r="BH48" s="10609"/>
      <c r="BI48" s="10608"/>
      <c r="BJ48" s="10609"/>
      <c r="BK48" s="10608"/>
      <c r="BL48" s="10609"/>
      <c r="BM48" s="10608"/>
      <c r="BN48" s="10609"/>
      <c r="BO48" s="10608"/>
      <c r="BP48" s="10609"/>
      <c r="BQ48" s="10608"/>
      <c r="BR48" s="10609"/>
      <c r="BS48" s="10608"/>
      <c r="BT48" s="10609"/>
      <c r="BU48" s="10608"/>
      <c r="BV48" s="10609"/>
      <c r="BW48" s="10608"/>
      <c r="BX48" s="10609"/>
      <c r="BY48" s="10608"/>
      <c r="BZ48" s="10609"/>
      <c r="CA48" s="10608"/>
      <c r="CB48" s="10609"/>
      <c r="CC48" s="10608"/>
      <c r="CD48" s="10609"/>
      <c r="CE48" s="10608"/>
      <c r="CF48" s="10609"/>
      <c r="CG48" s="10608"/>
      <c r="CH48" s="10609"/>
      <c r="CI48" s="10608"/>
      <c r="CJ48" s="10609"/>
      <c r="CK48" s="10608"/>
      <c r="CL48" s="10609"/>
      <c r="CM48" s="10608"/>
      <c r="CN48" s="10609"/>
      <c r="CO48" s="10608"/>
      <c r="CP48" s="10609"/>
      <c r="CQ48" s="10608"/>
      <c r="CR48" s="10609"/>
      <c r="CS48" s="10608"/>
      <c r="CT48" s="10609"/>
      <c r="CU48" s="10608"/>
      <c r="CV48" s="10609"/>
      <c r="CW48" s="10608"/>
      <c r="CX48" s="10609"/>
      <c r="CY48" s="10608"/>
      <c r="CZ48" s="10609"/>
      <c r="DA48" s="10608"/>
      <c r="DB48" s="10609"/>
      <c r="DC48" s="10608"/>
      <c r="DD48" s="10609"/>
      <c r="DE48" s="10608"/>
      <c r="DF48" s="10609"/>
      <c r="DG48" s="10608"/>
      <c r="DH48" s="10609"/>
      <c r="DI48" s="10608"/>
      <c r="DJ48" s="10609"/>
      <c r="DK48" s="10608"/>
      <c r="DL48" s="10609"/>
      <c r="DM48" s="516"/>
      <c r="DZ48" s="985">
        <v>0</v>
      </c>
    </row>
    <row s="12253" customFormat="1" customHeight="1" ht="11.25" hidden="1">
      <c r="A49" s="2619"/>
      <c r="B49" s="738"/>
      <c r="D49" s="892" t="s">
        <v>1027</v>
      </c>
      <c r="E49" s="898" t="s">
        <v>1028</v>
      </c>
      <c r="F49" s="887" t="s">
        <v>1011</v>
      </c>
      <c r="G49" s="895"/>
      <c r="H49" s="1250"/>
      <c r="I49" s="895"/>
      <c r="J49" s="1250"/>
      <c r="K49" s="4520"/>
      <c r="L49" s="4521"/>
      <c r="M49" s="4520"/>
      <c r="N49" s="4521"/>
      <c r="O49" s="4520"/>
      <c r="P49" s="4521"/>
      <c r="Q49" s="4520"/>
      <c r="R49" s="4521"/>
      <c r="S49" s="4520"/>
      <c r="T49" s="4521"/>
      <c r="U49" s="4520"/>
      <c r="V49" s="4521"/>
      <c r="W49" s="10608"/>
      <c r="X49" s="10609"/>
      <c r="Y49" s="10608"/>
      <c r="Z49" s="10609"/>
      <c r="AA49" s="10608"/>
      <c r="AB49" s="10609"/>
      <c r="AC49" s="10608"/>
      <c r="AD49" s="10609"/>
      <c r="AE49" s="10608"/>
      <c r="AF49" s="10609"/>
      <c r="AG49" s="10608"/>
      <c r="AH49" s="10609"/>
      <c r="AI49" s="10608"/>
      <c r="AJ49" s="10609"/>
      <c r="AK49" s="10608"/>
      <c r="AL49" s="10609"/>
      <c r="AM49" s="10608"/>
      <c r="AN49" s="10609"/>
      <c r="AO49" s="10608"/>
      <c r="AP49" s="10609"/>
      <c r="AQ49" s="10608"/>
      <c r="AR49" s="10609"/>
      <c r="AS49" s="10608"/>
      <c r="AT49" s="10609"/>
      <c r="AU49" s="10608"/>
      <c r="AV49" s="10609"/>
      <c r="AW49" s="10608"/>
      <c r="AX49" s="10609"/>
      <c r="AY49" s="10608"/>
      <c r="AZ49" s="10609"/>
      <c r="BA49" s="10608"/>
      <c r="BB49" s="10609"/>
      <c r="BC49" s="10608"/>
      <c r="BD49" s="10609"/>
      <c r="BE49" s="10608"/>
      <c r="BF49" s="10609"/>
      <c r="BG49" s="10608"/>
      <c r="BH49" s="10609"/>
      <c r="BI49" s="10608"/>
      <c r="BJ49" s="10609"/>
      <c r="BK49" s="10608"/>
      <c r="BL49" s="10609"/>
      <c r="BM49" s="10608"/>
      <c r="BN49" s="10609"/>
      <c r="BO49" s="10608"/>
      <c r="BP49" s="10609"/>
      <c r="BQ49" s="10608"/>
      <c r="BR49" s="10609"/>
      <c r="BS49" s="10608"/>
      <c r="BT49" s="10609"/>
      <c r="BU49" s="10608"/>
      <c r="BV49" s="10609"/>
      <c r="BW49" s="10608"/>
      <c r="BX49" s="10609"/>
      <c r="BY49" s="10608"/>
      <c r="BZ49" s="10609"/>
      <c r="CA49" s="10608"/>
      <c r="CB49" s="10609"/>
      <c r="CC49" s="10608"/>
      <c r="CD49" s="10609"/>
      <c r="CE49" s="10608"/>
      <c r="CF49" s="10609"/>
      <c r="CG49" s="10608"/>
      <c r="CH49" s="10609"/>
      <c r="CI49" s="10608"/>
      <c r="CJ49" s="10609"/>
      <c r="CK49" s="10608"/>
      <c r="CL49" s="10609"/>
      <c r="CM49" s="10608"/>
      <c r="CN49" s="10609"/>
      <c r="CO49" s="10608"/>
      <c r="CP49" s="10609"/>
      <c r="CQ49" s="10608"/>
      <c r="CR49" s="10609"/>
      <c r="CS49" s="10608"/>
      <c r="CT49" s="10609"/>
      <c r="CU49" s="10608"/>
      <c r="CV49" s="10609"/>
      <c r="CW49" s="10608"/>
      <c r="CX49" s="10609"/>
      <c r="CY49" s="10608"/>
      <c r="CZ49" s="10609"/>
      <c r="DA49" s="10608"/>
      <c r="DB49" s="10609"/>
      <c r="DC49" s="10608"/>
      <c r="DD49" s="10609"/>
      <c r="DE49" s="10608"/>
      <c r="DF49" s="10609"/>
      <c r="DG49" s="10608"/>
      <c r="DH49" s="10609"/>
      <c r="DI49" s="10608"/>
      <c r="DJ49" s="10609"/>
      <c r="DK49" s="10608"/>
      <c r="DL49" s="10609"/>
      <c r="DM49" s="516"/>
      <c r="DZ49" s="985">
        <v>0</v>
      </c>
    </row>
    <row s="12253" customFormat="1" customHeight="1" ht="11.25" hidden="1">
      <c r="A50" s="2619"/>
      <c r="B50" s="738"/>
      <c r="D50" s="892" t="s">
        <v>1029</v>
      </c>
      <c r="E50" s="894" t="s">
        <v>1030</v>
      </c>
      <c r="F50" s="887" t="s">
        <v>1011</v>
      </c>
      <c r="G50" s="895"/>
      <c r="H50" s="1250"/>
      <c r="I50" s="895"/>
      <c r="J50" s="1250"/>
      <c r="K50" s="4520"/>
      <c r="L50" s="4521"/>
      <c r="M50" s="4520"/>
      <c r="N50" s="4521"/>
      <c r="O50" s="4520"/>
      <c r="P50" s="4521"/>
      <c r="Q50" s="4520"/>
      <c r="R50" s="4521"/>
      <c r="S50" s="4520"/>
      <c r="T50" s="4521"/>
      <c r="U50" s="4520"/>
      <c r="V50" s="4521"/>
      <c r="W50" s="10608"/>
      <c r="X50" s="10609"/>
      <c r="Y50" s="10608"/>
      <c r="Z50" s="10609"/>
      <c r="AA50" s="10608"/>
      <c r="AB50" s="10609"/>
      <c r="AC50" s="10608"/>
      <c r="AD50" s="10609"/>
      <c r="AE50" s="10608"/>
      <c r="AF50" s="10609"/>
      <c r="AG50" s="10608"/>
      <c r="AH50" s="10609"/>
      <c r="AI50" s="10608"/>
      <c r="AJ50" s="10609"/>
      <c r="AK50" s="10608"/>
      <c r="AL50" s="10609"/>
      <c r="AM50" s="10608"/>
      <c r="AN50" s="10609"/>
      <c r="AO50" s="10608"/>
      <c r="AP50" s="10609"/>
      <c r="AQ50" s="10608"/>
      <c r="AR50" s="10609"/>
      <c r="AS50" s="10608"/>
      <c r="AT50" s="10609"/>
      <c r="AU50" s="10608"/>
      <c r="AV50" s="10609"/>
      <c r="AW50" s="10608"/>
      <c r="AX50" s="10609"/>
      <c r="AY50" s="10608"/>
      <c r="AZ50" s="10609"/>
      <c r="BA50" s="10608"/>
      <c r="BB50" s="10609"/>
      <c r="BC50" s="10608"/>
      <c r="BD50" s="10609"/>
      <c r="BE50" s="10608"/>
      <c r="BF50" s="10609"/>
      <c r="BG50" s="10608"/>
      <c r="BH50" s="10609"/>
      <c r="BI50" s="10608"/>
      <c r="BJ50" s="10609"/>
      <c r="BK50" s="10608"/>
      <c r="BL50" s="10609"/>
      <c r="BM50" s="10608"/>
      <c r="BN50" s="10609"/>
      <c r="BO50" s="10608"/>
      <c r="BP50" s="10609"/>
      <c r="BQ50" s="10608"/>
      <c r="BR50" s="10609"/>
      <c r="BS50" s="10608"/>
      <c r="BT50" s="10609"/>
      <c r="BU50" s="10608"/>
      <c r="BV50" s="10609"/>
      <c r="BW50" s="10608"/>
      <c r="BX50" s="10609"/>
      <c r="BY50" s="10608"/>
      <c r="BZ50" s="10609"/>
      <c r="CA50" s="10608"/>
      <c r="CB50" s="10609"/>
      <c r="CC50" s="10608"/>
      <c r="CD50" s="10609"/>
      <c r="CE50" s="10608"/>
      <c r="CF50" s="10609"/>
      <c r="CG50" s="10608"/>
      <c r="CH50" s="10609"/>
      <c r="CI50" s="10608"/>
      <c r="CJ50" s="10609"/>
      <c r="CK50" s="10608"/>
      <c r="CL50" s="10609"/>
      <c r="CM50" s="10608"/>
      <c r="CN50" s="10609"/>
      <c r="CO50" s="10608"/>
      <c r="CP50" s="10609"/>
      <c r="CQ50" s="10608"/>
      <c r="CR50" s="10609"/>
      <c r="CS50" s="10608"/>
      <c r="CT50" s="10609"/>
      <c r="CU50" s="10608"/>
      <c r="CV50" s="10609"/>
      <c r="CW50" s="10608"/>
      <c r="CX50" s="10609"/>
      <c r="CY50" s="10608"/>
      <c r="CZ50" s="10609"/>
      <c r="DA50" s="10608"/>
      <c r="DB50" s="10609"/>
      <c r="DC50" s="10608"/>
      <c r="DD50" s="10609"/>
      <c r="DE50" s="10608"/>
      <c r="DF50" s="10609"/>
      <c r="DG50" s="10608"/>
      <c r="DH50" s="10609"/>
      <c r="DI50" s="10608"/>
      <c r="DJ50" s="10609"/>
      <c r="DK50" s="10608"/>
      <c r="DL50" s="10609"/>
      <c r="DM50" s="516"/>
      <c r="DZ50" s="985">
        <v>0</v>
      </c>
    </row>
    <row s="12253" customFormat="1" customHeight="1" ht="11.25" hidden="1">
      <c r="A51" s="2619"/>
      <c r="B51" s="738"/>
      <c r="D51" s="892" t="s">
        <v>1031</v>
      </c>
      <c r="E51" s="894" t="s">
        <v>1032</v>
      </c>
      <c r="F51" s="887" t="s">
        <v>1011</v>
      </c>
      <c r="G51" s="895"/>
      <c r="H51" s="1250"/>
      <c r="I51" s="895"/>
      <c r="J51" s="1250"/>
      <c r="K51" s="4520"/>
      <c r="L51" s="4521"/>
      <c r="M51" s="4520"/>
      <c r="N51" s="4521"/>
      <c r="O51" s="4520"/>
      <c r="P51" s="4521"/>
      <c r="Q51" s="4520"/>
      <c r="R51" s="4521"/>
      <c r="S51" s="4520"/>
      <c r="T51" s="4521"/>
      <c r="U51" s="4520"/>
      <c r="V51" s="4521"/>
      <c r="W51" s="10608"/>
      <c r="X51" s="10609"/>
      <c r="Y51" s="10608"/>
      <c r="Z51" s="10609"/>
      <c r="AA51" s="10608"/>
      <c r="AB51" s="10609"/>
      <c r="AC51" s="10608"/>
      <c r="AD51" s="10609"/>
      <c r="AE51" s="10608"/>
      <c r="AF51" s="10609"/>
      <c r="AG51" s="10608"/>
      <c r="AH51" s="10609"/>
      <c r="AI51" s="10608"/>
      <c r="AJ51" s="10609"/>
      <c r="AK51" s="10608"/>
      <c r="AL51" s="10609"/>
      <c r="AM51" s="10608"/>
      <c r="AN51" s="10609"/>
      <c r="AO51" s="10608"/>
      <c r="AP51" s="10609"/>
      <c r="AQ51" s="10608"/>
      <c r="AR51" s="10609"/>
      <c r="AS51" s="10608"/>
      <c r="AT51" s="10609"/>
      <c r="AU51" s="10608"/>
      <c r="AV51" s="10609"/>
      <c r="AW51" s="10608"/>
      <c r="AX51" s="10609"/>
      <c r="AY51" s="10608"/>
      <c r="AZ51" s="10609"/>
      <c r="BA51" s="10608"/>
      <c r="BB51" s="10609"/>
      <c r="BC51" s="10608"/>
      <c r="BD51" s="10609"/>
      <c r="BE51" s="10608"/>
      <c r="BF51" s="10609"/>
      <c r="BG51" s="10608"/>
      <c r="BH51" s="10609"/>
      <c r="BI51" s="10608"/>
      <c r="BJ51" s="10609"/>
      <c r="BK51" s="10608"/>
      <c r="BL51" s="10609"/>
      <c r="BM51" s="10608"/>
      <c r="BN51" s="10609"/>
      <c r="BO51" s="10608"/>
      <c r="BP51" s="10609"/>
      <c r="BQ51" s="10608"/>
      <c r="BR51" s="10609"/>
      <c r="BS51" s="10608"/>
      <c r="BT51" s="10609"/>
      <c r="BU51" s="10608"/>
      <c r="BV51" s="10609"/>
      <c r="BW51" s="10608"/>
      <c r="BX51" s="10609"/>
      <c r="BY51" s="10608"/>
      <c r="BZ51" s="10609"/>
      <c r="CA51" s="10608"/>
      <c r="CB51" s="10609"/>
      <c r="CC51" s="10608"/>
      <c r="CD51" s="10609"/>
      <c r="CE51" s="10608"/>
      <c r="CF51" s="10609"/>
      <c r="CG51" s="10608"/>
      <c r="CH51" s="10609"/>
      <c r="CI51" s="10608"/>
      <c r="CJ51" s="10609"/>
      <c r="CK51" s="10608"/>
      <c r="CL51" s="10609"/>
      <c r="CM51" s="10608"/>
      <c r="CN51" s="10609"/>
      <c r="CO51" s="10608"/>
      <c r="CP51" s="10609"/>
      <c r="CQ51" s="10608"/>
      <c r="CR51" s="10609"/>
      <c r="CS51" s="10608"/>
      <c r="CT51" s="10609"/>
      <c r="CU51" s="10608"/>
      <c r="CV51" s="10609"/>
      <c r="CW51" s="10608"/>
      <c r="CX51" s="10609"/>
      <c r="CY51" s="10608"/>
      <c r="CZ51" s="10609"/>
      <c r="DA51" s="10608"/>
      <c r="DB51" s="10609"/>
      <c r="DC51" s="10608"/>
      <c r="DD51" s="10609"/>
      <c r="DE51" s="10608"/>
      <c r="DF51" s="10609"/>
      <c r="DG51" s="10608"/>
      <c r="DH51" s="10609"/>
      <c r="DI51" s="10608"/>
      <c r="DJ51" s="10609"/>
      <c r="DK51" s="10608"/>
      <c r="DL51" s="10609"/>
      <c r="DM51" s="516"/>
      <c r="DZ51" s="985">
        <v>0</v>
      </c>
    </row>
    <row s="12253" customFormat="1" customHeight="1" ht="45" hidden="1">
      <c r="A52" s="2619"/>
      <c r="B52" s="738"/>
      <c r="D52" s="892" t="s">
        <v>116</v>
      </c>
      <c r="E52" s="893" t="s">
        <v>1033</v>
      </c>
      <c r="F52" s="887" t="s">
        <v>1011</v>
      </c>
      <c r="G52" s="895"/>
      <c r="H52" s="1250"/>
      <c r="I52" s="895"/>
      <c r="J52" s="1250"/>
      <c r="K52" s="4520"/>
      <c r="L52" s="4521"/>
      <c r="M52" s="4520"/>
      <c r="N52" s="4521"/>
      <c r="O52" s="4520"/>
      <c r="P52" s="4521"/>
      <c r="Q52" s="4520"/>
      <c r="R52" s="4521"/>
      <c r="S52" s="4520"/>
      <c r="T52" s="4521"/>
      <c r="U52" s="4520"/>
      <c r="V52" s="4521"/>
      <c r="W52" s="10608"/>
      <c r="X52" s="10609"/>
      <c r="Y52" s="10608"/>
      <c r="Z52" s="10609"/>
      <c r="AA52" s="10608"/>
      <c r="AB52" s="10609"/>
      <c r="AC52" s="10608"/>
      <c r="AD52" s="10609"/>
      <c r="AE52" s="10608"/>
      <c r="AF52" s="10609"/>
      <c r="AG52" s="10608"/>
      <c r="AH52" s="10609"/>
      <c r="AI52" s="10608"/>
      <c r="AJ52" s="10609"/>
      <c r="AK52" s="10608"/>
      <c r="AL52" s="10609"/>
      <c r="AM52" s="10608"/>
      <c r="AN52" s="10609"/>
      <c r="AO52" s="10608"/>
      <c r="AP52" s="10609"/>
      <c r="AQ52" s="10608"/>
      <c r="AR52" s="10609"/>
      <c r="AS52" s="10608"/>
      <c r="AT52" s="10609"/>
      <c r="AU52" s="10608"/>
      <c r="AV52" s="10609"/>
      <c r="AW52" s="10608"/>
      <c r="AX52" s="10609"/>
      <c r="AY52" s="10608"/>
      <c r="AZ52" s="10609"/>
      <c r="BA52" s="10608"/>
      <c r="BB52" s="10609"/>
      <c r="BC52" s="10608"/>
      <c r="BD52" s="10609"/>
      <c r="BE52" s="10608"/>
      <c r="BF52" s="10609"/>
      <c r="BG52" s="10608"/>
      <c r="BH52" s="10609"/>
      <c r="BI52" s="10608"/>
      <c r="BJ52" s="10609"/>
      <c r="BK52" s="10608"/>
      <c r="BL52" s="10609"/>
      <c r="BM52" s="10608"/>
      <c r="BN52" s="10609"/>
      <c r="BO52" s="10608"/>
      <c r="BP52" s="10609"/>
      <c r="BQ52" s="10608"/>
      <c r="BR52" s="10609"/>
      <c r="BS52" s="10608"/>
      <c r="BT52" s="10609"/>
      <c r="BU52" s="10608"/>
      <c r="BV52" s="10609"/>
      <c r="BW52" s="10608"/>
      <c r="BX52" s="10609"/>
      <c r="BY52" s="10608"/>
      <c r="BZ52" s="10609"/>
      <c r="CA52" s="10608"/>
      <c r="CB52" s="10609"/>
      <c r="CC52" s="10608"/>
      <c r="CD52" s="10609"/>
      <c r="CE52" s="10608"/>
      <c r="CF52" s="10609"/>
      <c r="CG52" s="10608"/>
      <c r="CH52" s="10609"/>
      <c r="CI52" s="10608"/>
      <c r="CJ52" s="10609"/>
      <c r="CK52" s="10608"/>
      <c r="CL52" s="10609"/>
      <c r="CM52" s="10608"/>
      <c r="CN52" s="10609"/>
      <c r="CO52" s="10608"/>
      <c r="CP52" s="10609"/>
      <c r="CQ52" s="10608"/>
      <c r="CR52" s="10609"/>
      <c r="CS52" s="10608"/>
      <c r="CT52" s="10609"/>
      <c r="CU52" s="10608"/>
      <c r="CV52" s="10609"/>
      <c r="CW52" s="10608"/>
      <c r="CX52" s="10609"/>
      <c r="CY52" s="10608"/>
      <c r="CZ52" s="10609"/>
      <c r="DA52" s="10608"/>
      <c r="DB52" s="10609"/>
      <c r="DC52" s="10608"/>
      <c r="DD52" s="10609"/>
      <c r="DE52" s="10608"/>
      <c r="DF52" s="10609"/>
      <c r="DG52" s="10608"/>
      <c r="DH52" s="10609"/>
      <c r="DI52" s="10608"/>
      <c r="DJ52" s="10609"/>
      <c r="DK52" s="10608"/>
      <c r="DL52" s="10609"/>
      <c r="DM52" s="516"/>
      <c r="DZ52" s="985">
        <v>0</v>
      </c>
    </row>
    <row s="12253" customFormat="1" customHeight="1" ht="11.25" hidden="1">
      <c r="A53" s="2619"/>
      <c r="B53" s="738"/>
      <c r="D53" s="892" t="s">
        <v>392</v>
      </c>
      <c r="E53" s="894" t="s">
        <v>1022</v>
      </c>
      <c r="F53" s="887" t="s">
        <v>1011</v>
      </c>
      <c r="G53" s="895"/>
      <c r="H53" s="1250"/>
      <c r="I53" s="895"/>
      <c r="J53" s="1250"/>
      <c r="K53" s="4520"/>
      <c r="L53" s="4521"/>
      <c r="M53" s="4520"/>
      <c r="N53" s="4521"/>
      <c r="O53" s="4520"/>
      <c r="P53" s="4521"/>
      <c r="Q53" s="4520"/>
      <c r="R53" s="4521"/>
      <c r="S53" s="4520"/>
      <c r="T53" s="4521"/>
      <c r="U53" s="4520"/>
      <c r="V53" s="4521"/>
      <c r="W53" s="10608"/>
      <c r="X53" s="10609"/>
      <c r="Y53" s="10608"/>
      <c r="Z53" s="10609"/>
      <c r="AA53" s="10608"/>
      <c r="AB53" s="10609"/>
      <c r="AC53" s="10608"/>
      <c r="AD53" s="10609"/>
      <c r="AE53" s="10608"/>
      <c r="AF53" s="10609"/>
      <c r="AG53" s="10608"/>
      <c r="AH53" s="10609"/>
      <c r="AI53" s="10608"/>
      <c r="AJ53" s="10609"/>
      <c r="AK53" s="10608"/>
      <c r="AL53" s="10609"/>
      <c r="AM53" s="10608"/>
      <c r="AN53" s="10609"/>
      <c r="AO53" s="10608"/>
      <c r="AP53" s="10609"/>
      <c r="AQ53" s="10608"/>
      <c r="AR53" s="10609"/>
      <c r="AS53" s="10608"/>
      <c r="AT53" s="10609"/>
      <c r="AU53" s="10608"/>
      <c r="AV53" s="10609"/>
      <c r="AW53" s="10608"/>
      <c r="AX53" s="10609"/>
      <c r="AY53" s="10608"/>
      <c r="AZ53" s="10609"/>
      <c r="BA53" s="10608"/>
      <c r="BB53" s="10609"/>
      <c r="BC53" s="10608"/>
      <c r="BD53" s="10609"/>
      <c r="BE53" s="10608"/>
      <c r="BF53" s="10609"/>
      <c r="BG53" s="10608"/>
      <c r="BH53" s="10609"/>
      <c r="BI53" s="10608"/>
      <c r="BJ53" s="10609"/>
      <c r="BK53" s="10608"/>
      <c r="BL53" s="10609"/>
      <c r="BM53" s="10608"/>
      <c r="BN53" s="10609"/>
      <c r="BO53" s="10608"/>
      <c r="BP53" s="10609"/>
      <c r="BQ53" s="10608"/>
      <c r="BR53" s="10609"/>
      <c r="BS53" s="10608"/>
      <c r="BT53" s="10609"/>
      <c r="BU53" s="10608"/>
      <c r="BV53" s="10609"/>
      <c r="BW53" s="10608"/>
      <c r="BX53" s="10609"/>
      <c r="BY53" s="10608"/>
      <c r="BZ53" s="10609"/>
      <c r="CA53" s="10608"/>
      <c r="CB53" s="10609"/>
      <c r="CC53" s="10608"/>
      <c r="CD53" s="10609"/>
      <c r="CE53" s="10608"/>
      <c r="CF53" s="10609"/>
      <c r="CG53" s="10608"/>
      <c r="CH53" s="10609"/>
      <c r="CI53" s="10608"/>
      <c r="CJ53" s="10609"/>
      <c r="CK53" s="10608"/>
      <c r="CL53" s="10609"/>
      <c r="CM53" s="10608"/>
      <c r="CN53" s="10609"/>
      <c r="CO53" s="10608"/>
      <c r="CP53" s="10609"/>
      <c r="CQ53" s="10608"/>
      <c r="CR53" s="10609"/>
      <c r="CS53" s="10608"/>
      <c r="CT53" s="10609"/>
      <c r="CU53" s="10608"/>
      <c r="CV53" s="10609"/>
      <c r="CW53" s="10608"/>
      <c r="CX53" s="10609"/>
      <c r="CY53" s="10608"/>
      <c r="CZ53" s="10609"/>
      <c r="DA53" s="10608"/>
      <c r="DB53" s="10609"/>
      <c r="DC53" s="10608"/>
      <c r="DD53" s="10609"/>
      <c r="DE53" s="10608"/>
      <c r="DF53" s="10609"/>
      <c r="DG53" s="10608"/>
      <c r="DH53" s="10609"/>
      <c r="DI53" s="10608"/>
      <c r="DJ53" s="10609"/>
      <c r="DK53" s="10608"/>
      <c r="DL53" s="10609"/>
      <c r="DM53" s="516"/>
      <c r="DZ53" s="985">
        <v>0</v>
      </c>
    </row>
    <row s="12253" customFormat="1" customHeight="1" ht="11.25" hidden="1">
      <c r="A54" s="2619"/>
      <c r="B54" s="738"/>
      <c r="D54" s="892" t="s">
        <v>1034</v>
      </c>
      <c r="E54" s="894" t="s">
        <v>1023</v>
      </c>
      <c r="F54" s="887" t="s">
        <v>1011</v>
      </c>
      <c r="G54" s="895"/>
      <c r="H54" s="1250"/>
      <c r="I54" s="895"/>
      <c r="J54" s="1250"/>
      <c r="K54" s="4520"/>
      <c r="L54" s="4521"/>
      <c r="M54" s="4520"/>
      <c r="N54" s="4521"/>
      <c r="O54" s="4520"/>
      <c r="P54" s="4521"/>
      <c r="Q54" s="4520"/>
      <c r="R54" s="4521"/>
      <c r="S54" s="4520"/>
      <c r="T54" s="4521"/>
      <c r="U54" s="4520"/>
      <c r="V54" s="4521"/>
      <c r="W54" s="10608"/>
      <c r="X54" s="10609"/>
      <c r="Y54" s="10608"/>
      <c r="Z54" s="10609"/>
      <c r="AA54" s="10608"/>
      <c r="AB54" s="10609"/>
      <c r="AC54" s="10608"/>
      <c r="AD54" s="10609"/>
      <c r="AE54" s="10608"/>
      <c r="AF54" s="10609"/>
      <c r="AG54" s="10608"/>
      <c r="AH54" s="10609"/>
      <c r="AI54" s="10608"/>
      <c r="AJ54" s="10609"/>
      <c r="AK54" s="10608"/>
      <c r="AL54" s="10609"/>
      <c r="AM54" s="10608"/>
      <c r="AN54" s="10609"/>
      <c r="AO54" s="10608"/>
      <c r="AP54" s="10609"/>
      <c r="AQ54" s="10608"/>
      <c r="AR54" s="10609"/>
      <c r="AS54" s="10608"/>
      <c r="AT54" s="10609"/>
      <c r="AU54" s="10608"/>
      <c r="AV54" s="10609"/>
      <c r="AW54" s="10608"/>
      <c r="AX54" s="10609"/>
      <c r="AY54" s="10608"/>
      <c r="AZ54" s="10609"/>
      <c r="BA54" s="10608"/>
      <c r="BB54" s="10609"/>
      <c r="BC54" s="10608"/>
      <c r="BD54" s="10609"/>
      <c r="BE54" s="10608"/>
      <c r="BF54" s="10609"/>
      <c r="BG54" s="10608"/>
      <c r="BH54" s="10609"/>
      <c r="BI54" s="10608"/>
      <c r="BJ54" s="10609"/>
      <c r="BK54" s="10608"/>
      <c r="BL54" s="10609"/>
      <c r="BM54" s="10608"/>
      <c r="BN54" s="10609"/>
      <c r="BO54" s="10608"/>
      <c r="BP54" s="10609"/>
      <c r="BQ54" s="10608"/>
      <c r="BR54" s="10609"/>
      <c r="BS54" s="10608"/>
      <c r="BT54" s="10609"/>
      <c r="BU54" s="10608"/>
      <c r="BV54" s="10609"/>
      <c r="BW54" s="10608"/>
      <c r="BX54" s="10609"/>
      <c r="BY54" s="10608"/>
      <c r="BZ54" s="10609"/>
      <c r="CA54" s="10608"/>
      <c r="CB54" s="10609"/>
      <c r="CC54" s="10608"/>
      <c r="CD54" s="10609"/>
      <c r="CE54" s="10608"/>
      <c r="CF54" s="10609"/>
      <c r="CG54" s="10608"/>
      <c r="CH54" s="10609"/>
      <c r="CI54" s="10608"/>
      <c r="CJ54" s="10609"/>
      <c r="CK54" s="10608"/>
      <c r="CL54" s="10609"/>
      <c r="CM54" s="10608"/>
      <c r="CN54" s="10609"/>
      <c r="CO54" s="10608"/>
      <c r="CP54" s="10609"/>
      <c r="CQ54" s="10608"/>
      <c r="CR54" s="10609"/>
      <c r="CS54" s="10608"/>
      <c r="CT54" s="10609"/>
      <c r="CU54" s="10608"/>
      <c r="CV54" s="10609"/>
      <c r="CW54" s="10608"/>
      <c r="CX54" s="10609"/>
      <c r="CY54" s="10608"/>
      <c r="CZ54" s="10609"/>
      <c r="DA54" s="10608"/>
      <c r="DB54" s="10609"/>
      <c r="DC54" s="10608"/>
      <c r="DD54" s="10609"/>
      <c r="DE54" s="10608"/>
      <c r="DF54" s="10609"/>
      <c r="DG54" s="10608"/>
      <c r="DH54" s="10609"/>
      <c r="DI54" s="10608"/>
      <c r="DJ54" s="10609"/>
      <c r="DK54" s="10608"/>
      <c r="DL54" s="10609"/>
      <c r="DM54" s="516"/>
      <c r="DZ54" s="985">
        <v>0</v>
      </c>
    </row>
    <row s="12253" customFormat="1" customHeight="1" ht="11.25" hidden="1">
      <c r="A55" s="2619"/>
      <c r="B55" s="738"/>
      <c r="D55" s="892" t="s">
        <v>1035</v>
      </c>
      <c r="E55" s="894" t="s">
        <v>1024</v>
      </c>
      <c r="F55" s="887" t="s">
        <v>1011</v>
      </c>
      <c r="G55" s="895"/>
      <c r="H55" s="1250"/>
      <c r="I55" s="895"/>
      <c r="J55" s="1250"/>
      <c r="K55" s="4520"/>
      <c r="L55" s="4521"/>
      <c r="M55" s="4520"/>
      <c r="N55" s="4521"/>
      <c r="O55" s="4520"/>
      <c r="P55" s="4521"/>
      <c r="Q55" s="4520"/>
      <c r="R55" s="4521"/>
      <c r="S55" s="4520"/>
      <c r="T55" s="4521"/>
      <c r="U55" s="4520"/>
      <c r="V55" s="4521"/>
      <c r="W55" s="10608"/>
      <c r="X55" s="10609"/>
      <c r="Y55" s="10608"/>
      <c r="Z55" s="10609"/>
      <c r="AA55" s="10608"/>
      <c r="AB55" s="10609"/>
      <c r="AC55" s="10608"/>
      <c r="AD55" s="10609"/>
      <c r="AE55" s="10608"/>
      <c r="AF55" s="10609"/>
      <c r="AG55" s="10608"/>
      <c r="AH55" s="10609"/>
      <c r="AI55" s="10608"/>
      <c r="AJ55" s="10609"/>
      <c r="AK55" s="10608"/>
      <c r="AL55" s="10609"/>
      <c r="AM55" s="10608"/>
      <c r="AN55" s="10609"/>
      <c r="AO55" s="10608"/>
      <c r="AP55" s="10609"/>
      <c r="AQ55" s="10608"/>
      <c r="AR55" s="10609"/>
      <c r="AS55" s="10608"/>
      <c r="AT55" s="10609"/>
      <c r="AU55" s="10608"/>
      <c r="AV55" s="10609"/>
      <c r="AW55" s="10608"/>
      <c r="AX55" s="10609"/>
      <c r="AY55" s="10608"/>
      <c r="AZ55" s="10609"/>
      <c r="BA55" s="10608"/>
      <c r="BB55" s="10609"/>
      <c r="BC55" s="10608"/>
      <c r="BD55" s="10609"/>
      <c r="BE55" s="10608"/>
      <c r="BF55" s="10609"/>
      <c r="BG55" s="10608"/>
      <c r="BH55" s="10609"/>
      <c r="BI55" s="10608"/>
      <c r="BJ55" s="10609"/>
      <c r="BK55" s="10608"/>
      <c r="BL55" s="10609"/>
      <c r="BM55" s="10608"/>
      <c r="BN55" s="10609"/>
      <c r="BO55" s="10608"/>
      <c r="BP55" s="10609"/>
      <c r="BQ55" s="10608"/>
      <c r="BR55" s="10609"/>
      <c r="BS55" s="10608"/>
      <c r="BT55" s="10609"/>
      <c r="BU55" s="10608"/>
      <c r="BV55" s="10609"/>
      <c r="BW55" s="10608"/>
      <c r="BX55" s="10609"/>
      <c r="BY55" s="10608"/>
      <c r="BZ55" s="10609"/>
      <c r="CA55" s="10608"/>
      <c r="CB55" s="10609"/>
      <c r="CC55" s="10608"/>
      <c r="CD55" s="10609"/>
      <c r="CE55" s="10608"/>
      <c r="CF55" s="10609"/>
      <c r="CG55" s="10608"/>
      <c r="CH55" s="10609"/>
      <c r="CI55" s="10608"/>
      <c r="CJ55" s="10609"/>
      <c r="CK55" s="10608"/>
      <c r="CL55" s="10609"/>
      <c r="CM55" s="10608"/>
      <c r="CN55" s="10609"/>
      <c r="CO55" s="10608"/>
      <c r="CP55" s="10609"/>
      <c r="CQ55" s="10608"/>
      <c r="CR55" s="10609"/>
      <c r="CS55" s="10608"/>
      <c r="CT55" s="10609"/>
      <c r="CU55" s="10608"/>
      <c r="CV55" s="10609"/>
      <c r="CW55" s="10608"/>
      <c r="CX55" s="10609"/>
      <c r="CY55" s="10608"/>
      <c r="CZ55" s="10609"/>
      <c r="DA55" s="10608"/>
      <c r="DB55" s="10609"/>
      <c r="DC55" s="10608"/>
      <c r="DD55" s="10609"/>
      <c r="DE55" s="10608"/>
      <c r="DF55" s="10609"/>
      <c r="DG55" s="10608"/>
      <c r="DH55" s="10609"/>
      <c r="DI55" s="10608"/>
      <c r="DJ55" s="10609"/>
      <c r="DK55" s="10608"/>
      <c r="DL55" s="10609"/>
      <c r="DM55" s="516"/>
      <c r="DZ55" s="985">
        <v>0</v>
      </c>
    </row>
    <row s="12253" customFormat="1" customHeight="1" ht="11.25" hidden="1">
      <c r="A56" s="2619"/>
      <c r="B56" s="738"/>
      <c r="D56" s="892" t="s">
        <v>1036</v>
      </c>
      <c r="E56" s="898" t="s">
        <v>1026</v>
      </c>
      <c r="F56" s="887" t="s">
        <v>1011</v>
      </c>
      <c r="G56" s="895"/>
      <c r="H56" s="1250"/>
      <c r="I56" s="895"/>
      <c r="J56" s="1250"/>
      <c r="K56" s="4520"/>
      <c r="L56" s="4521"/>
      <c r="M56" s="4520"/>
      <c r="N56" s="4521"/>
      <c r="O56" s="4520"/>
      <c r="P56" s="4521"/>
      <c r="Q56" s="4520"/>
      <c r="R56" s="4521"/>
      <c r="S56" s="4520"/>
      <c r="T56" s="4521"/>
      <c r="U56" s="4520"/>
      <c r="V56" s="4521"/>
      <c r="W56" s="10608"/>
      <c r="X56" s="10609"/>
      <c r="Y56" s="10608"/>
      <c r="Z56" s="10609"/>
      <c r="AA56" s="10608"/>
      <c r="AB56" s="10609"/>
      <c r="AC56" s="10608"/>
      <c r="AD56" s="10609"/>
      <c r="AE56" s="10608"/>
      <c r="AF56" s="10609"/>
      <c r="AG56" s="10608"/>
      <c r="AH56" s="10609"/>
      <c r="AI56" s="10608"/>
      <c r="AJ56" s="10609"/>
      <c r="AK56" s="10608"/>
      <c r="AL56" s="10609"/>
      <c r="AM56" s="10608"/>
      <c r="AN56" s="10609"/>
      <c r="AO56" s="10608"/>
      <c r="AP56" s="10609"/>
      <c r="AQ56" s="10608"/>
      <c r="AR56" s="10609"/>
      <c r="AS56" s="10608"/>
      <c r="AT56" s="10609"/>
      <c r="AU56" s="10608"/>
      <c r="AV56" s="10609"/>
      <c r="AW56" s="10608"/>
      <c r="AX56" s="10609"/>
      <c r="AY56" s="10608"/>
      <c r="AZ56" s="10609"/>
      <c r="BA56" s="10608"/>
      <c r="BB56" s="10609"/>
      <c r="BC56" s="10608"/>
      <c r="BD56" s="10609"/>
      <c r="BE56" s="10608"/>
      <c r="BF56" s="10609"/>
      <c r="BG56" s="10608"/>
      <c r="BH56" s="10609"/>
      <c r="BI56" s="10608"/>
      <c r="BJ56" s="10609"/>
      <c r="BK56" s="10608"/>
      <c r="BL56" s="10609"/>
      <c r="BM56" s="10608"/>
      <c r="BN56" s="10609"/>
      <c r="BO56" s="10608"/>
      <c r="BP56" s="10609"/>
      <c r="BQ56" s="10608"/>
      <c r="BR56" s="10609"/>
      <c r="BS56" s="10608"/>
      <c r="BT56" s="10609"/>
      <c r="BU56" s="10608"/>
      <c r="BV56" s="10609"/>
      <c r="BW56" s="10608"/>
      <c r="BX56" s="10609"/>
      <c r="BY56" s="10608"/>
      <c r="BZ56" s="10609"/>
      <c r="CA56" s="10608"/>
      <c r="CB56" s="10609"/>
      <c r="CC56" s="10608"/>
      <c r="CD56" s="10609"/>
      <c r="CE56" s="10608"/>
      <c r="CF56" s="10609"/>
      <c r="CG56" s="10608"/>
      <c r="CH56" s="10609"/>
      <c r="CI56" s="10608"/>
      <c r="CJ56" s="10609"/>
      <c r="CK56" s="10608"/>
      <c r="CL56" s="10609"/>
      <c r="CM56" s="10608"/>
      <c r="CN56" s="10609"/>
      <c r="CO56" s="10608"/>
      <c r="CP56" s="10609"/>
      <c r="CQ56" s="10608"/>
      <c r="CR56" s="10609"/>
      <c r="CS56" s="10608"/>
      <c r="CT56" s="10609"/>
      <c r="CU56" s="10608"/>
      <c r="CV56" s="10609"/>
      <c r="CW56" s="10608"/>
      <c r="CX56" s="10609"/>
      <c r="CY56" s="10608"/>
      <c r="CZ56" s="10609"/>
      <c r="DA56" s="10608"/>
      <c r="DB56" s="10609"/>
      <c r="DC56" s="10608"/>
      <c r="DD56" s="10609"/>
      <c r="DE56" s="10608"/>
      <c r="DF56" s="10609"/>
      <c r="DG56" s="10608"/>
      <c r="DH56" s="10609"/>
      <c r="DI56" s="10608"/>
      <c r="DJ56" s="10609"/>
      <c r="DK56" s="10608"/>
      <c r="DL56" s="10609"/>
      <c r="DM56" s="516"/>
      <c r="DZ56" s="985">
        <v>0</v>
      </c>
    </row>
    <row s="12253" customFormat="1" customHeight="1" ht="11.25" hidden="1">
      <c r="A57" s="2619"/>
      <c r="B57" s="738"/>
      <c r="D57" s="892" t="s">
        <v>1037</v>
      </c>
      <c r="E57" s="898" t="s">
        <v>1028</v>
      </c>
      <c r="F57" s="887" t="s">
        <v>1011</v>
      </c>
      <c r="G57" s="895"/>
      <c r="H57" s="1250"/>
      <c r="I57" s="895"/>
      <c r="J57" s="1250"/>
      <c r="K57" s="4520"/>
      <c r="L57" s="4521"/>
      <c r="M57" s="4520"/>
      <c r="N57" s="4521"/>
      <c r="O57" s="4520"/>
      <c r="P57" s="4521"/>
      <c r="Q57" s="4520"/>
      <c r="R57" s="4521"/>
      <c r="S57" s="4520"/>
      <c r="T57" s="4521"/>
      <c r="U57" s="4520"/>
      <c r="V57" s="4521"/>
      <c r="W57" s="10608"/>
      <c r="X57" s="10609"/>
      <c r="Y57" s="10608"/>
      <c r="Z57" s="10609"/>
      <c r="AA57" s="10608"/>
      <c r="AB57" s="10609"/>
      <c r="AC57" s="10608"/>
      <c r="AD57" s="10609"/>
      <c r="AE57" s="10608"/>
      <c r="AF57" s="10609"/>
      <c r="AG57" s="10608"/>
      <c r="AH57" s="10609"/>
      <c r="AI57" s="10608"/>
      <c r="AJ57" s="10609"/>
      <c r="AK57" s="10608"/>
      <c r="AL57" s="10609"/>
      <c r="AM57" s="10608"/>
      <c r="AN57" s="10609"/>
      <c r="AO57" s="10608"/>
      <c r="AP57" s="10609"/>
      <c r="AQ57" s="10608"/>
      <c r="AR57" s="10609"/>
      <c r="AS57" s="10608"/>
      <c r="AT57" s="10609"/>
      <c r="AU57" s="10608"/>
      <c r="AV57" s="10609"/>
      <c r="AW57" s="10608"/>
      <c r="AX57" s="10609"/>
      <c r="AY57" s="10608"/>
      <c r="AZ57" s="10609"/>
      <c r="BA57" s="10608"/>
      <c r="BB57" s="10609"/>
      <c r="BC57" s="10608"/>
      <c r="BD57" s="10609"/>
      <c r="BE57" s="10608"/>
      <c r="BF57" s="10609"/>
      <c r="BG57" s="10608"/>
      <c r="BH57" s="10609"/>
      <c r="BI57" s="10608"/>
      <c r="BJ57" s="10609"/>
      <c r="BK57" s="10608"/>
      <c r="BL57" s="10609"/>
      <c r="BM57" s="10608"/>
      <c r="BN57" s="10609"/>
      <c r="BO57" s="10608"/>
      <c r="BP57" s="10609"/>
      <c r="BQ57" s="10608"/>
      <c r="BR57" s="10609"/>
      <c r="BS57" s="10608"/>
      <c r="BT57" s="10609"/>
      <c r="BU57" s="10608"/>
      <c r="BV57" s="10609"/>
      <c r="BW57" s="10608"/>
      <c r="BX57" s="10609"/>
      <c r="BY57" s="10608"/>
      <c r="BZ57" s="10609"/>
      <c r="CA57" s="10608"/>
      <c r="CB57" s="10609"/>
      <c r="CC57" s="10608"/>
      <c r="CD57" s="10609"/>
      <c r="CE57" s="10608"/>
      <c r="CF57" s="10609"/>
      <c r="CG57" s="10608"/>
      <c r="CH57" s="10609"/>
      <c r="CI57" s="10608"/>
      <c r="CJ57" s="10609"/>
      <c r="CK57" s="10608"/>
      <c r="CL57" s="10609"/>
      <c r="CM57" s="10608"/>
      <c r="CN57" s="10609"/>
      <c r="CO57" s="10608"/>
      <c r="CP57" s="10609"/>
      <c r="CQ57" s="10608"/>
      <c r="CR57" s="10609"/>
      <c r="CS57" s="10608"/>
      <c r="CT57" s="10609"/>
      <c r="CU57" s="10608"/>
      <c r="CV57" s="10609"/>
      <c r="CW57" s="10608"/>
      <c r="CX57" s="10609"/>
      <c r="CY57" s="10608"/>
      <c r="CZ57" s="10609"/>
      <c r="DA57" s="10608"/>
      <c r="DB57" s="10609"/>
      <c r="DC57" s="10608"/>
      <c r="DD57" s="10609"/>
      <c r="DE57" s="10608"/>
      <c r="DF57" s="10609"/>
      <c r="DG57" s="10608"/>
      <c r="DH57" s="10609"/>
      <c r="DI57" s="10608"/>
      <c r="DJ57" s="10609"/>
      <c r="DK57" s="10608"/>
      <c r="DL57" s="10609"/>
      <c r="DM57" s="516"/>
      <c r="DZ57" s="985">
        <v>0</v>
      </c>
    </row>
    <row s="12253" customFormat="1" customHeight="1" ht="11.25" hidden="1">
      <c r="A58" s="2619"/>
      <c r="B58" s="738"/>
      <c r="D58" s="892" t="s">
        <v>1038</v>
      </c>
      <c r="E58" s="894" t="s">
        <v>1030</v>
      </c>
      <c r="F58" s="887" t="s">
        <v>1011</v>
      </c>
      <c r="G58" s="895"/>
      <c r="H58" s="1250"/>
      <c r="I58" s="895"/>
      <c r="J58" s="1250"/>
      <c r="K58" s="4520"/>
      <c r="L58" s="4521"/>
      <c r="M58" s="4520"/>
      <c r="N58" s="4521"/>
      <c r="O58" s="4520"/>
      <c r="P58" s="4521"/>
      <c r="Q58" s="4520"/>
      <c r="R58" s="4521"/>
      <c r="S58" s="4520"/>
      <c r="T58" s="4521"/>
      <c r="U58" s="4520"/>
      <c r="V58" s="4521"/>
      <c r="W58" s="10608"/>
      <c r="X58" s="10609"/>
      <c r="Y58" s="10608"/>
      <c r="Z58" s="10609"/>
      <c r="AA58" s="10608"/>
      <c r="AB58" s="10609"/>
      <c r="AC58" s="10608"/>
      <c r="AD58" s="10609"/>
      <c r="AE58" s="10608"/>
      <c r="AF58" s="10609"/>
      <c r="AG58" s="10608"/>
      <c r="AH58" s="10609"/>
      <c r="AI58" s="10608"/>
      <c r="AJ58" s="10609"/>
      <c r="AK58" s="10608"/>
      <c r="AL58" s="10609"/>
      <c r="AM58" s="10608"/>
      <c r="AN58" s="10609"/>
      <c r="AO58" s="10608"/>
      <c r="AP58" s="10609"/>
      <c r="AQ58" s="10608"/>
      <c r="AR58" s="10609"/>
      <c r="AS58" s="10608"/>
      <c r="AT58" s="10609"/>
      <c r="AU58" s="10608"/>
      <c r="AV58" s="10609"/>
      <c r="AW58" s="10608"/>
      <c r="AX58" s="10609"/>
      <c r="AY58" s="10608"/>
      <c r="AZ58" s="10609"/>
      <c r="BA58" s="10608"/>
      <c r="BB58" s="10609"/>
      <c r="BC58" s="10608"/>
      <c r="BD58" s="10609"/>
      <c r="BE58" s="10608"/>
      <c r="BF58" s="10609"/>
      <c r="BG58" s="10608"/>
      <c r="BH58" s="10609"/>
      <c r="BI58" s="10608"/>
      <c r="BJ58" s="10609"/>
      <c r="BK58" s="10608"/>
      <c r="BL58" s="10609"/>
      <c r="BM58" s="10608"/>
      <c r="BN58" s="10609"/>
      <c r="BO58" s="10608"/>
      <c r="BP58" s="10609"/>
      <c r="BQ58" s="10608"/>
      <c r="BR58" s="10609"/>
      <c r="BS58" s="10608"/>
      <c r="BT58" s="10609"/>
      <c r="BU58" s="10608"/>
      <c r="BV58" s="10609"/>
      <c r="BW58" s="10608"/>
      <c r="BX58" s="10609"/>
      <c r="BY58" s="10608"/>
      <c r="BZ58" s="10609"/>
      <c r="CA58" s="10608"/>
      <c r="CB58" s="10609"/>
      <c r="CC58" s="10608"/>
      <c r="CD58" s="10609"/>
      <c r="CE58" s="10608"/>
      <c r="CF58" s="10609"/>
      <c r="CG58" s="10608"/>
      <c r="CH58" s="10609"/>
      <c r="CI58" s="10608"/>
      <c r="CJ58" s="10609"/>
      <c r="CK58" s="10608"/>
      <c r="CL58" s="10609"/>
      <c r="CM58" s="10608"/>
      <c r="CN58" s="10609"/>
      <c r="CO58" s="10608"/>
      <c r="CP58" s="10609"/>
      <c r="CQ58" s="10608"/>
      <c r="CR58" s="10609"/>
      <c r="CS58" s="10608"/>
      <c r="CT58" s="10609"/>
      <c r="CU58" s="10608"/>
      <c r="CV58" s="10609"/>
      <c r="CW58" s="10608"/>
      <c r="CX58" s="10609"/>
      <c r="CY58" s="10608"/>
      <c r="CZ58" s="10609"/>
      <c r="DA58" s="10608"/>
      <c r="DB58" s="10609"/>
      <c r="DC58" s="10608"/>
      <c r="DD58" s="10609"/>
      <c r="DE58" s="10608"/>
      <c r="DF58" s="10609"/>
      <c r="DG58" s="10608"/>
      <c r="DH58" s="10609"/>
      <c r="DI58" s="10608"/>
      <c r="DJ58" s="10609"/>
      <c r="DK58" s="10608"/>
      <c r="DL58" s="10609"/>
      <c r="DM58" s="516"/>
      <c r="DZ58" s="985">
        <v>0</v>
      </c>
    </row>
    <row s="12253" customFormat="1" customHeight="1" ht="11.25" hidden="1">
      <c r="A59" s="2619"/>
      <c r="B59" s="738"/>
      <c r="D59" s="892" t="s">
        <v>1039</v>
      </c>
      <c r="E59" s="894" t="s">
        <v>1032</v>
      </c>
      <c r="F59" s="887" t="s">
        <v>1011</v>
      </c>
      <c r="G59" s="895"/>
      <c r="H59" s="1250"/>
      <c r="I59" s="895"/>
      <c r="J59" s="1250"/>
      <c r="K59" s="4520"/>
      <c r="L59" s="4521"/>
      <c r="M59" s="4520"/>
      <c r="N59" s="4521"/>
      <c r="O59" s="4520"/>
      <c r="P59" s="4521"/>
      <c r="Q59" s="4520"/>
      <c r="R59" s="4521"/>
      <c r="S59" s="4520"/>
      <c r="T59" s="4521"/>
      <c r="U59" s="4520"/>
      <c r="V59" s="4521"/>
      <c r="W59" s="10608"/>
      <c r="X59" s="10609"/>
      <c r="Y59" s="10608"/>
      <c r="Z59" s="10609"/>
      <c r="AA59" s="10608"/>
      <c r="AB59" s="10609"/>
      <c r="AC59" s="10608"/>
      <c r="AD59" s="10609"/>
      <c r="AE59" s="10608"/>
      <c r="AF59" s="10609"/>
      <c r="AG59" s="10608"/>
      <c r="AH59" s="10609"/>
      <c r="AI59" s="10608"/>
      <c r="AJ59" s="10609"/>
      <c r="AK59" s="10608"/>
      <c r="AL59" s="10609"/>
      <c r="AM59" s="10608"/>
      <c r="AN59" s="10609"/>
      <c r="AO59" s="10608"/>
      <c r="AP59" s="10609"/>
      <c r="AQ59" s="10608"/>
      <c r="AR59" s="10609"/>
      <c r="AS59" s="10608"/>
      <c r="AT59" s="10609"/>
      <c r="AU59" s="10608"/>
      <c r="AV59" s="10609"/>
      <c r="AW59" s="10608"/>
      <c r="AX59" s="10609"/>
      <c r="AY59" s="10608"/>
      <c r="AZ59" s="10609"/>
      <c r="BA59" s="10608"/>
      <c r="BB59" s="10609"/>
      <c r="BC59" s="10608"/>
      <c r="BD59" s="10609"/>
      <c r="BE59" s="10608"/>
      <c r="BF59" s="10609"/>
      <c r="BG59" s="10608"/>
      <c r="BH59" s="10609"/>
      <c r="BI59" s="10608"/>
      <c r="BJ59" s="10609"/>
      <c r="BK59" s="10608"/>
      <c r="BL59" s="10609"/>
      <c r="BM59" s="10608"/>
      <c r="BN59" s="10609"/>
      <c r="BO59" s="10608"/>
      <c r="BP59" s="10609"/>
      <c r="BQ59" s="10608"/>
      <c r="BR59" s="10609"/>
      <c r="BS59" s="10608"/>
      <c r="BT59" s="10609"/>
      <c r="BU59" s="10608"/>
      <c r="BV59" s="10609"/>
      <c r="BW59" s="10608"/>
      <c r="BX59" s="10609"/>
      <c r="BY59" s="10608"/>
      <c r="BZ59" s="10609"/>
      <c r="CA59" s="10608"/>
      <c r="CB59" s="10609"/>
      <c r="CC59" s="10608"/>
      <c r="CD59" s="10609"/>
      <c r="CE59" s="10608"/>
      <c r="CF59" s="10609"/>
      <c r="CG59" s="10608"/>
      <c r="CH59" s="10609"/>
      <c r="CI59" s="10608"/>
      <c r="CJ59" s="10609"/>
      <c r="CK59" s="10608"/>
      <c r="CL59" s="10609"/>
      <c r="CM59" s="10608"/>
      <c r="CN59" s="10609"/>
      <c r="CO59" s="10608"/>
      <c r="CP59" s="10609"/>
      <c r="CQ59" s="10608"/>
      <c r="CR59" s="10609"/>
      <c r="CS59" s="10608"/>
      <c r="CT59" s="10609"/>
      <c r="CU59" s="10608"/>
      <c r="CV59" s="10609"/>
      <c r="CW59" s="10608"/>
      <c r="CX59" s="10609"/>
      <c r="CY59" s="10608"/>
      <c r="CZ59" s="10609"/>
      <c r="DA59" s="10608"/>
      <c r="DB59" s="10609"/>
      <c r="DC59" s="10608"/>
      <c r="DD59" s="10609"/>
      <c r="DE59" s="10608"/>
      <c r="DF59" s="10609"/>
      <c r="DG59" s="10608"/>
      <c r="DH59" s="10609"/>
      <c r="DI59" s="10608"/>
      <c r="DJ59" s="10609"/>
      <c r="DK59" s="10608"/>
      <c r="DL59" s="10609"/>
      <c r="DM59" s="516"/>
      <c r="DZ59" s="985">
        <v>0</v>
      </c>
    </row>
    <row s="12253" customFormat="1" customHeight="1" ht="33.75" hidden="1">
      <c r="A60" s="2619"/>
      <c r="B60" s="738"/>
      <c r="D60" s="892" t="s">
        <v>91</v>
      </c>
      <c r="E60" s="893" t="s">
        <v>1040</v>
      </c>
      <c r="F60" s="948" t="s">
        <v>637</v>
      </c>
      <c r="G60" s="969"/>
      <c r="H60" s="1250"/>
      <c r="I60" s="969"/>
      <c r="J60" s="1250"/>
      <c r="K60" s="4531"/>
      <c r="L60" s="4521"/>
      <c r="M60" s="4531"/>
      <c r="N60" s="4521"/>
      <c r="O60" s="4531"/>
      <c r="P60" s="4521"/>
      <c r="Q60" s="4531"/>
      <c r="R60" s="4521"/>
      <c r="S60" s="4531"/>
      <c r="T60" s="4521"/>
      <c r="U60" s="4531"/>
      <c r="V60" s="4521"/>
      <c r="W60" s="10623"/>
      <c r="X60" s="10609"/>
      <c r="Y60" s="10623"/>
      <c r="Z60" s="10609"/>
      <c r="AA60" s="10623"/>
      <c r="AB60" s="10609"/>
      <c r="AC60" s="10623"/>
      <c r="AD60" s="10609"/>
      <c r="AE60" s="10623"/>
      <c r="AF60" s="10609"/>
      <c r="AG60" s="10623"/>
      <c r="AH60" s="10609"/>
      <c r="AI60" s="10623"/>
      <c r="AJ60" s="10609"/>
      <c r="AK60" s="10623"/>
      <c r="AL60" s="10609"/>
      <c r="AM60" s="10623"/>
      <c r="AN60" s="10609"/>
      <c r="AO60" s="10623"/>
      <c r="AP60" s="10609"/>
      <c r="AQ60" s="10623"/>
      <c r="AR60" s="10609"/>
      <c r="AS60" s="10623"/>
      <c r="AT60" s="10609"/>
      <c r="AU60" s="10623"/>
      <c r="AV60" s="10609"/>
      <c r="AW60" s="10623"/>
      <c r="AX60" s="10609"/>
      <c r="AY60" s="10623"/>
      <c r="AZ60" s="10609"/>
      <c r="BA60" s="10623"/>
      <c r="BB60" s="10609"/>
      <c r="BC60" s="10623"/>
      <c r="BD60" s="10609"/>
      <c r="BE60" s="10623"/>
      <c r="BF60" s="10609"/>
      <c r="BG60" s="10623"/>
      <c r="BH60" s="10609"/>
      <c r="BI60" s="10623"/>
      <c r="BJ60" s="10609"/>
      <c r="BK60" s="10623"/>
      <c r="BL60" s="10609"/>
      <c r="BM60" s="10623"/>
      <c r="BN60" s="10609"/>
      <c r="BO60" s="10623"/>
      <c r="BP60" s="10609"/>
      <c r="BQ60" s="10623"/>
      <c r="BR60" s="10609"/>
      <c r="BS60" s="10623"/>
      <c r="BT60" s="10609"/>
      <c r="BU60" s="10623"/>
      <c r="BV60" s="10609"/>
      <c r="BW60" s="10623"/>
      <c r="BX60" s="10609"/>
      <c r="BY60" s="10623"/>
      <c r="BZ60" s="10609"/>
      <c r="CA60" s="10623"/>
      <c r="CB60" s="10609"/>
      <c r="CC60" s="10623"/>
      <c r="CD60" s="10609"/>
      <c r="CE60" s="10623"/>
      <c r="CF60" s="10609"/>
      <c r="CG60" s="10623"/>
      <c r="CH60" s="10609"/>
      <c r="CI60" s="10623"/>
      <c r="CJ60" s="10609"/>
      <c r="CK60" s="10623"/>
      <c r="CL60" s="10609"/>
      <c r="CM60" s="10623"/>
      <c r="CN60" s="10609"/>
      <c r="CO60" s="10623"/>
      <c r="CP60" s="10609"/>
      <c r="CQ60" s="10623"/>
      <c r="CR60" s="10609"/>
      <c r="CS60" s="10623"/>
      <c r="CT60" s="10609"/>
      <c r="CU60" s="10623"/>
      <c r="CV60" s="10609"/>
      <c r="CW60" s="10623"/>
      <c r="CX60" s="10609"/>
      <c r="CY60" s="10623"/>
      <c r="CZ60" s="10609"/>
      <c r="DA60" s="10623"/>
      <c r="DB60" s="10609"/>
      <c r="DC60" s="10623"/>
      <c r="DD60" s="10609"/>
      <c r="DE60" s="10623"/>
      <c r="DF60" s="10609"/>
      <c r="DG60" s="10623"/>
      <c r="DH60" s="10609"/>
      <c r="DI60" s="10623"/>
      <c r="DJ60" s="10609"/>
      <c r="DK60" s="10623"/>
      <c r="DL60" s="10609"/>
      <c r="DM60" s="529" t="s">
        <v>1041</v>
      </c>
      <c r="DZ60" s="985">
        <v>0</v>
      </c>
    </row>
    <row s="12253" customFormat="1" customHeight="1" ht="33.75" hidden="1">
      <c r="A61" s="2619"/>
      <c r="B61" s="738"/>
      <c r="D61" s="892" t="s">
        <v>92</v>
      </c>
      <c r="E61" s="893" t="s">
        <v>1042</v>
      </c>
      <c r="F61" s="953" t="s">
        <v>972</v>
      </c>
      <c r="G61" s="895"/>
      <c r="H61" s="1250"/>
      <c r="I61" s="895"/>
      <c r="J61" s="1250"/>
      <c r="K61" s="4520"/>
      <c r="L61" s="4521"/>
      <c r="M61" s="4520"/>
      <c r="N61" s="4521"/>
      <c r="O61" s="4520"/>
      <c r="P61" s="4521"/>
      <c r="Q61" s="4520"/>
      <c r="R61" s="4521"/>
      <c r="S61" s="4520"/>
      <c r="T61" s="4521"/>
      <c r="U61" s="4520"/>
      <c r="V61" s="4521"/>
      <c r="W61" s="10608"/>
      <c r="X61" s="10609"/>
      <c r="Y61" s="10608"/>
      <c r="Z61" s="10609"/>
      <c r="AA61" s="10608"/>
      <c r="AB61" s="10609"/>
      <c r="AC61" s="10608"/>
      <c r="AD61" s="10609"/>
      <c r="AE61" s="10608"/>
      <c r="AF61" s="10609"/>
      <c r="AG61" s="10608"/>
      <c r="AH61" s="10609"/>
      <c r="AI61" s="10608"/>
      <c r="AJ61" s="10609"/>
      <c r="AK61" s="10608"/>
      <c r="AL61" s="10609"/>
      <c r="AM61" s="10608"/>
      <c r="AN61" s="10609"/>
      <c r="AO61" s="10608"/>
      <c r="AP61" s="10609"/>
      <c r="AQ61" s="10608"/>
      <c r="AR61" s="10609"/>
      <c r="AS61" s="10608"/>
      <c r="AT61" s="10609"/>
      <c r="AU61" s="10608"/>
      <c r="AV61" s="10609"/>
      <c r="AW61" s="10608"/>
      <c r="AX61" s="10609"/>
      <c r="AY61" s="10608"/>
      <c r="AZ61" s="10609"/>
      <c r="BA61" s="10608"/>
      <c r="BB61" s="10609"/>
      <c r="BC61" s="10608"/>
      <c r="BD61" s="10609"/>
      <c r="BE61" s="10608"/>
      <c r="BF61" s="10609"/>
      <c r="BG61" s="10608"/>
      <c r="BH61" s="10609"/>
      <c r="BI61" s="10608"/>
      <c r="BJ61" s="10609"/>
      <c r="BK61" s="10608"/>
      <c r="BL61" s="10609"/>
      <c r="BM61" s="10608"/>
      <c r="BN61" s="10609"/>
      <c r="BO61" s="10608"/>
      <c r="BP61" s="10609"/>
      <c r="BQ61" s="10608"/>
      <c r="BR61" s="10609"/>
      <c r="BS61" s="10608"/>
      <c r="BT61" s="10609"/>
      <c r="BU61" s="10608"/>
      <c r="BV61" s="10609"/>
      <c r="BW61" s="10608"/>
      <c r="BX61" s="10609"/>
      <c r="BY61" s="10608"/>
      <c r="BZ61" s="10609"/>
      <c r="CA61" s="10608"/>
      <c r="CB61" s="10609"/>
      <c r="CC61" s="10608"/>
      <c r="CD61" s="10609"/>
      <c r="CE61" s="10608"/>
      <c r="CF61" s="10609"/>
      <c r="CG61" s="10608"/>
      <c r="CH61" s="10609"/>
      <c r="CI61" s="10608"/>
      <c r="CJ61" s="10609"/>
      <c r="CK61" s="10608"/>
      <c r="CL61" s="10609"/>
      <c r="CM61" s="10608"/>
      <c r="CN61" s="10609"/>
      <c r="CO61" s="10608"/>
      <c r="CP61" s="10609"/>
      <c r="CQ61" s="10608"/>
      <c r="CR61" s="10609"/>
      <c r="CS61" s="10608"/>
      <c r="CT61" s="10609"/>
      <c r="CU61" s="10608"/>
      <c r="CV61" s="10609"/>
      <c r="CW61" s="10608"/>
      <c r="CX61" s="10609"/>
      <c r="CY61" s="10608"/>
      <c r="CZ61" s="10609"/>
      <c r="DA61" s="10608"/>
      <c r="DB61" s="10609"/>
      <c r="DC61" s="10608"/>
      <c r="DD61" s="10609"/>
      <c r="DE61" s="10608"/>
      <c r="DF61" s="10609"/>
      <c r="DG61" s="10608"/>
      <c r="DH61" s="10609"/>
      <c r="DI61" s="10608"/>
      <c r="DJ61" s="10609"/>
      <c r="DK61" s="10608"/>
      <c r="DL61" s="10609"/>
      <c r="DM61" s="516"/>
      <c r="DZ61" s="985">
        <v>0</v>
      </c>
    </row>
    <row s="12253" customFormat="1" customHeight="1" ht="22.5" hidden="1">
      <c r="A62" s="2619"/>
      <c r="B62" s="738" t="s">
        <v>688</v>
      </c>
      <c r="D62" s="892" t="s">
        <v>117</v>
      </c>
      <c r="E62" s="893" t="s">
        <v>1043</v>
      </c>
      <c r="F62" s="953" t="s">
        <v>385</v>
      </c>
      <c r="G62" s="609"/>
      <c r="H62" s="1250"/>
      <c r="I62" s="609"/>
      <c r="J62" s="1250"/>
      <c r="K62" s="4537"/>
      <c r="L62" s="4521"/>
      <c r="M62" s="4537"/>
      <c r="N62" s="4521"/>
      <c r="O62" s="4537"/>
      <c r="P62" s="4521"/>
      <c r="Q62" s="4537"/>
      <c r="R62" s="4521"/>
      <c r="S62" s="4537"/>
      <c r="T62" s="4521"/>
      <c r="U62" s="4537"/>
      <c r="V62" s="4521"/>
      <c r="W62" s="10630"/>
      <c r="X62" s="10609"/>
      <c r="Y62" s="10630"/>
      <c r="Z62" s="10609"/>
      <c r="AA62" s="10630"/>
      <c r="AB62" s="10609"/>
      <c r="AC62" s="10630"/>
      <c r="AD62" s="10609"/>
      <c r="AE62" s="10630"/>
      <c r="AF62" s="10609"/>
      <c r="AG62" s="10630"/>
      <c r="AH62" s="10609"/>
      <c r="AI62" s="10630"/>
      <c r="AJ62" s="10609"/>
      <c r="AK62" s="10630"/>
      <c r="AL62" s="10609"/>
      <c r="AM62" s="10630"/>
      <c r="AN62" s="10609"/>
      <c r="AO62" s="10630"/>
      <c r="AP62" s="10609"/>
      <c r="AQ62" s="10630"/>
      <c r="AR62" s="10609"/>
      <c r="AS62" s="10630"/>
      <c r="AT62" s="10609"/>
      <c r="AU62" s="10630"/>
      <c r="AV62" s="10609"/>
      <c r="AW62" s="10630"/>
      <c r="AX62" s="10609"/>
      <c r="AY62" s="10630"/>
      <c r="AZ62" s="10609"/>
      <c r="BA62" s="10630"/>
      <c r="BB62" s="10609"/>
      <c r="BC62" s="10630"/>
      <c r="BD62" s="10609"/>
      <c r="BE62" s="10630"/>
      <c r="BF62" s="10609"/>
      <c r="BG62" s="10630"/>
      <c r="BH62" s="10609"/>
      <c r="BI62" s="10630"/>
      <c r="BJ62" s="10609"/>
      <c r="BK62" s="10630"/>
      <c r="BL62" s="10609"/>
      <c r="BM62" s="10630"/>
      <c r="BN62" s="10609"/>
      <c r="BO62" s="10630"/>
      <c r="BP62" s="10609"/>
      <c r="BQ62" s="10630"/>
      <c r="BR62" s="10609"/>
      <c r="BS62" s="10630"/>
      <c r="BT62" s="10609"/>
      <c r="BU62" s="10630"/>
      <c r="BV62" s="10609"/>
      <c r="BW62" s="10630"/>
      <c r="BX62" s="10609"/>
      <c r="BY62" s="10630"/>
      <c r="BZ62" s="10609"/>
      <c r="CA62" s="10630"/>
      <c r="CB62" s="10609"/>
      <c r="CC62" s="10630"/>
      <c r="CD62" s="10609"/>
      <c r="CE62" s="10630"/>
      <c r="CF62" s="10609"/>
      <c r="CG62" s="10630"/>
      <c r="CH62" s="10609"/>
      <c r="CI62" s="10630"/>
      <c r="CJ62" s="10609"/>
      <c r="CK62" s="10630"/>
      <c r="CL62" s="10609"/>
      <c r="CM62" s="10630"/>
      <c r="CN62" s="10609"/>
      <c r="CO62" s="10630"/>
      <c r="CP62" s="10609"/>
      <c r="CQ62" s="10630"/>
      <c r="CR62" s="10609"/>
      <c r="CS62" s="10630"/>
      <c r="CT62" s="10609"/>
      <c r="CU62" s="10630"/>
      <c r="CV62" s="10609"/>
      <c r="CW62" s="10630"/>
      <c r="CX62" s="10609"/>
      <c r="CY62" s="10630"/>
      <c r="CZ62" s="10609"/>
      <c r="DA62" s="10630"/>
      <c r="DB62" s="10609"/>
      <c r="DC62" s="10630"/>
      <c r="DD62" s="10609"/>
      <c r="DE62" s="10630"/>
      <c r="DF62" s="10609"/>
      <c r="DG62" s="10630"/>
      <c r="DH62" s="10609"/>
      <c r="DI62" s="10630"/>
      <c r="DJ62" s="10609"/>
      <c r="DK62" s="10630"/>
      <c r="DL62" s="10609"/>
      <c r="DM62" s="516" t="s">
        <v>784</v>
      </c>
      <c r="DZ62" s="985">
        <v>0</v>
      </c>
    </row>
    <row s="12253" customFormat="1" customHeight="1" ht="45" hidden="1">
      <c r="A63" s="2619"/>
      <c r="B63" s="738" t="s">
        <v>688</v>
      </c>
      <c r="D63" s="892" t="s">
        <v>1044</v>
      </c>
      <c r="E63" s="894" t="s">
        <v>1045</v>
      </c>
      <c r="F63" s="948" t="s">
        <v>385</v>
      </c>
      <c r="G63" s="609"/>
      <c r="H63" s="1250"/>
      <c r="I63" s="609"/>
      <c r="J63" s="1250"/>
      <c r="K63" s="4537"/>
      <c r="L63" s="4521"/>
      <c r="M63" s="4537"/>
      <c r="N63" s="4521"/>
      <c r="O63" s="4537"/>
      <c r="P63" s="4521"/>
      <c r="Q63" s="4537"/>
      <c r="R63" s="4521"/>
      <c r="S63" s="4537"/>
      <c r="T63" s="4521"/>
      <c r="U63" s="4537"/>
      <c r="V63" s="4521"/>
      <c r="W63" s="10630"/>
      <c r="X63" s="10609"/>
      <c r="Y63" s="10630"/>
      <c r="Z63" s="10609"/>
      <c r="AA63" s="10630"/>
      <c r="AB63" s="10609"/>
      <c r="AC63" s="10630"/>
      <c r="AD63" s="10609"/>
      <c r="AE63" s="10630"/>
      <c r="AF63" s="10609"/>
      <c r="AG63" s="10630"/>
      <c r="AH63" s="10609"/>
      <c r="AI63" s="10630"/>
      <c r="AJ63" s="10609"/>
      <c r="AK63" s="10630"/>
      <c r="AL63" s="10609"/>
      <c r="AM63" s="10630"/>
      <c r="AN63" s="10609"/>
      <c r="AO63" s="10630"/>
      <c r="AP63" s="10609"/>
      <c r="AQ63" s="10630"/>
      <c r="AR63" s="10609"/>
      <c r="AS63" s="10630"/>
      <c r="AT63" s="10609"/>
      <c r="AU63" s="10630"/>
      <c r="AV63" s="10609"/>
      <c r="AW63" s="10630"/>
      <c r="AX63" s="10609"/>
      <c r="AY63" s="10630"/>
      <c r="AZ63" s="10609"/>
      <c r="BA63" s="10630"/>
      <c r="BB63" s="10609"/>
      <c r="BC63" s="10630"/>
      <c r="BD63" s="10609"/>
      <c r="BE63" s="10630"/>
      <c r="BF63" s="10609"/>
      <c r="BG63" s="10630"/>
      <c r="BH63" s="10609"/>
      <c r="BI63" s="10630"/>
      <c r="BJ63" s="10609"/>
      <c r="BK63" s="10630"/>
      <c r="BL63" s="10609"/>
      <c r="BM63" s="10630"/>
      <c r="BN63" s="10609"/>
      <c r="BO63" s="10630"/>
      <c r="BP63" s="10609"/>
      <c r="BQ63" s="10630"/>
      <c r="BR63" s="10609"/>
      <c r="BS63" s="10630"/>
      <c r="BT63" s="10609"/>
      <c r="BU63" s="10630"/>
      <c r="BV63" s="10609"/>
      <c r="BW63" s="10630"/>
      <c r="BX63" s="10609"/>
      <c r="BY63" s="10630"/>
      <c r="BZ63" s="10609"/>
      <c r="CA63" s="10630"/>
      <c r="CB63" s="10609"/>
      <c r="CC63" s="10630"/>
      <c r="CD63" s="10609"/>
      <c r="CE63" s="10630"/>
      <c r="CF63" s="10609"/>
      <c r="CG63" s="10630"/>
      <c r="CH63" s="10609"/>
      <c r="CI63" s="10630"/>
      <c r="CJ63" s="10609"/>
      <c r="CK63" s="10630"/>
      <c r="CL63" s="10609"/>
      <c r="CM63" s="10630"/>
      <c r="CN63" s="10609"/>
      <c r="CO63" s="10630"/>
      <c r="CP63" s="10609"/>
      <c r="CQ63" s="10630"/>
      <c r="CR63" s="10609"/>
      <c r="CS63" s="10630"/>
      <c r="CT63" s="10609"/>
      <c r="CU63" s="10630"/>
      <c r="CV63" s="10609"/>
      <c r="CW63" s="10630"/>
      <c r="CX63" s="10609"/>
      <c r="CY63" s="10630"/>
      <c r="CZ63" s="10609"/>
      <c r="DA63" s="10630"/>
      <c r="DB63" s="10609"/>
      <c r="DC63" s="10630"/>
      <c r="DD63" s="10609"/>
      <c r="DE63" s="10630"/>
      <c r="DF63" s="10609"/>
      <c r="DG63" s="10630"/>
      <c r="DH63" s="10609"/>
      <c r="DI63" s="10630"/>
      <c r="DJ63" s="10609"/>
      <c r="DK63" s="10630"/>
      <c r="DL63" s="10609"/>
      <c r="DM63" s="516" t="s">
        <v>784</v>
      </c>
      <c r="DZ63" s="985">
        <v>0</v>
      </c>
    </row>
    <row s="12253" customFormat="1" customHeight="1" ht="11.549999999999999">
      <c r="A64" s="1260"/>
      <c r="B64" s="745"/>
      <c r="D64" s="1261"/>
      <c r="E64" s="1262"/>
      <c r="K64" s="4065"/>
      <c r="L64" s="4065"/>
      <c r="M64" s="4065"/>
      <c r="N64" s="4065"/>
      <c r="O64" s="4065"/>
      <c r="P64" s="4065"/>
      <c r="Q64" s="4065"/>
      <c r="R64" s="4065"/>
      <c r="S64" s="4065"/>
      <c r="T64" s="4065"/>
      <c r="U64" s="4065"/>
      <c r="V64" s="4065"/>
      <c r="W64" s="9665"/>
      <c r="X64" s="9665"/>
      <c r="Y64" s="9665"/>
      <c r="Z64" s="9665"/>
      <c r="AA64" s="9665"/>
      <c r="AB64" s="9665"/>
      <c r="AC64" s="9665"/>
      <c r="AD64" s="9665"/>
      <c r="AE64" s="9665"/>
      <c r="AF64" s="9665"/>
      <c r="AG64" s="9665"/>
      <c r="AH64" s="9665"/>
      <c r="AI64" s="9665"/>
      <c r="AJ64" s="9665"/>
      <c r="AK64" s="9665"/>
      <c r="AL64" s="9665"/>
      <c r="AM64" s="9665"/>
      <c r="AN64" s="9665"/>
      <c r="AO64" s="9665"/>
      <c r="AP64" s="9665"/>
      <c r="AQ64" s="9665"/>
      <c r="AR64" s="9665"/>
      <c r="AS64" s="9665"/>
      <c r="AT64" s="9665"/>
      <c r="AU64" s="9665"/>
      <c r="AV64" s="9665"/>
      <c r="AW64" s="9665"/>
      <c r="AX64" s="9665"/>
      <c r="AY64" s="9665"/>
      <c r="AZ64" s="9665"/>
      <c r="BA64" s="9665"/>
      <c r="BB64" s="9665"/>
      <c r="BC64" s="9665"/>
      <c r="BD64" s="9665"/>
      <c r="BE64" s="9665"/>
      <c r="BF64" s="9665"/>
      <c r="BG64" s="9665"/>
      <c r="BH64" s="9665"/>
      <c r="BI64" s="9665"/>
      <c r="BJ64" s="9665"/>
      <c r="BK64" s="9665"/>
      <c r="BL64" s="9665"/>
      <c r="BM64" s="9665"/>
      <c r="BN64" s="9665"/>
      <c r="BO64" s="9665"/>
      <c r="BP64" s="9665"/>
      <c r="BQ64" s="9665"/>
      <c r="BR64" s="9665"/>
      <c r="BS64" s="9665"/>
      <c r="BT64" s="9665"/>
      <c r="BU64" s="9665"/>
      <c r="BV64" s="9665"/>
      <c r="BW64" s="9665"/>
      <c r="BX64" s="9665"/>
      <c r="BY64" s="9665"/>
      <c r="BZ64" s="9665"/>
      <c r="CA64" s="9665"/>
      <c r="CB64" s="9665"/>
      <c r="CC64" s="9665"/>
      <c r="CD64" s="9665"/>
      <c r="CE64" s="9665"/>
      <c r="CF64" s="9665"/>
      <c r="CG64" s="9665"/>
      <c r="CH64" s="9665"/>
      <c r="CI64" s="9665"/>
      <c r="CJ64" s="9665"/>
      <c r="CK64" s="9665"/>
      <c r="CL64" s="9665"/>
      <c r="CM64" s="9665"/>
      <c r="CN64" s="9665"/>
      <c r="CO64" s="9665"/>
      <c r="CP64" s="9665"/>
      <c r="CQ64" s="9665"/>
      <c r="CR64" s="9665"/>
      <c r="CS64" s="9665"/>
      <c r="CT64" s="9665"/>
      <c r="CU64" s="9665"/>
      <c r="CV64" s="9665"/>
      <c r="CW64" s="9665"/>
      <c r="CX64" s="9665"/>
      <c r="CY64" s="9665"/>
      <c r="CZ64" s="9665"/>
      <c r="DA64" s="9665"/>
      <c r="DB64" s="9665"/>
      <c r="DC64" s="9665"/>
      <c r="DD64" s="9665"/>
      <c r="DE64" s="9665"/>
      <c r="DF64" s="9665"/>
      <c r="DG64" s="9665"/>
      <c r="DH64" s="9665"/>
      <c r="DI64" s="9665"/>
      <c r="DJ64" s="9665"/>
      <c r="DK64" s="9665"/>
      <c r="DL64" s="9665"/>
      <c r="DZ64" s="736">
        <v>11</v>
      </c>
    </row>
    <row s="12253" customFormat="1" customHeight="1" ht="22.5" hidden="1">
      <c r="A65" s="2619" t="s">
        <v>1046</v>
      </c>
      <c r="B65" s="738"/>
      <c r="D65" s="892">
        <v>1</v>
      </c>
      <c r="E65" s="971" t="s">
        <v>1047</v>
      </c>
      <c r="F65" s="967" t="s">
        <v>962</v>
      </c>
      <c r="G65" s="968"/>
      <c r="H65" s="1256"/>
      <c r="I65" s="968"/>
      <c r="J65" s="1256"/>
      <c r="K65" s="4524"/>
      <c r="L65" s="4541"/>
      <c r="M65" s="4524"/>
      <c r="N65" s="4541"/>
      <c r="O65" s="4524"/>
      <c r="P65" s="4541"/>
      <c r="Q65" s="4524"/>
      <c r="R65" s="4541"/>
      <c r="S65" s="4524"/>
      <c r="T65" s="4541"/>
      <c r="U65" s="4524"/>
      <c r="V65" s="4541"/>
      <c r="W65" s="10613"/>
      <c r="X65" s="10635"/>
      <c r="Y65" s="10613"/>
      <c r="Z65" s="10635"/>
      <c r="AA65" s="10613"/>
      <c r="AB65" s="10635"/>
      <c r="AC65" s="10613"/>
      <c r="AD65" s="10635"/>
      <c r="AE65" s="10613"/>
      <c r="AF65" s="10635"/>
      <c r="AG65" s="10613"/>
      <c r="AH65" s="10635"/>
      <c r="AI65" s="10613"/>
      <c r="AJ65" s="10635"/>
      <c r="AK65" s="10613"/>
      <c r="AL65" s="10635"/>
      <c r="AM65" s="10613"/>
      <c r="AN65" s="10635"/>
      <c r="AO65" s="10613"/>
      <c r="AP65" s="10635"/>
      <c r="AQ65" s="10613"/>
      <c r="AR65" s="10635"/>
      <c r="AS65" s="10613"/>
      <c r="AT65" s="10635"/>
      <c r="AU65" s="10613"/>
      <c r="AV65" s="10635"/>
      <c r="AW65" s="10613"/>
      <c r="AX65" s="10635"/>
      <c r="AY65" s="10613"/>
      <c r="AZ65" s="10635"/>
      <c r="BA65" s="10613"/>
      <c r="BB65" s="10635"/>
      <c r="BC65" s="10613"/>
      <c r="BD65" s="10635"/>
      <c r="BE65" s="10613"/>
      <c r="BF65" s="10635"/>
      <c r="BG65" s="10613"/>
      <c r="BH65" s="10635"/>
      <c r="BI65" s="10613"/>
      <c r="BJ65" s="10635"/>
      <c r="BK65" s="10613"/>
      <c r="BL65" s="10635"/>
      <c r="BM65" s="10613"/>
      <c r="BN65" s="10635"/>
      <c r="BO65" s="10613"/>
      <c r="BP65" s="10635"/>
      <c r="BQ65" s="10613"/>
      <c r="BR65" s="10635"/>
      <c r="BS65" s="10613"/>
      <c r="BT65" s="10635"/>
      <c r="BU65" s="10613"/>
      <c r="BV65" s="10635"/>
      <c r="BW65" s="10613"/>
      <c r="BX65" s="10635"/>
      <c r="BY65" s="10613"/>
      <c r="BZ65" s="10635"/>
      <c r="CA65" s="10613"/>
      <c r="CB65" s="10635"/>
      <c r="CC65" s="10613"/>
      <c r="CD65" s="10635"/>
      <c r="CE65" s="10613"/>
      <c r="CF65" s="10635"/>
      <c r="CG65" s="10613"/>
      <c r="CH65" s="10635"/>
      <c r="CI65" s="10613"/>
      <c r="CJ65" s="10635"/>
      <c r="CK65" s="10613"/>
      <c r="CL65" s="10635"/>
      <c r="CM65" s="10613"/>
      <c r="CN65" s="10635"/>
      <c r="CO65" s="10613"/>
      <c r="CP65" s="10635"/>
      <c r="CQ65" s="10613"/>
      <c r="CR65" s="10635"/>
      <c r="CS65" s="10613"/>
      <c r="CT65" s="10635"/>
      <c r="CU65" s="10613"/>
      <c r="CV65" s="10635"/>
      <c r="CW65" s="10613"/>
      <c r="CX65" s="10635"/>
      <c r="CY65" s="10613"/>
      <c r="CZ65" s="10635"/>
      <c r="DA65" s="10613"/>
      <c r="DB65" s="10635"/>
      <c r="DC65" s="10613"/>
      <c r="DD65" s="10635"/>
      <c r="DE65" s="10613"/>
      <c r="DF65" s="10635"/>
      <c r="DG65" s="10613"/>
      <c r="DH65" s="10635"/>
      <c r="DI65" s="10613"/>
      <c r="DJ65" s="10635"/>
      <c r="DK65" s="10613"/>
      <c r="DL65" s="10635"/>
      <c r="DM65" s="528" t="s">
        <v>1048</v>
      </c>
      <c r="DZ65" s="985">
        <v>0</v>
      </c>
    </row>
    <row s="12253" customFormat="1" customHeight="1" ht="56.25" hidden="1">
      <c r="A66" s="2619"/>
      <c r="B66" s="738"/>
      <c r="D66" s="970" t="s">
        <v>103</v>
      </c>
      <c r="E66" s="934" t="s">
        <v>1049</v>
      </c>
      <c r="F66" s="887" t="s">
        <v>625</v>
      </c>
      <c r="G66" s="887" t="s">
        <v>625</v>
      </c>
      <c r="H66" s="746"/>
      <c r="I66" s="887" t="s">
        <v>625</v>
      </c>
      <c r="J66" s="746"/>
      <c r="K66" s="4527" t="s">
        <v>625</v>
      </c>
      <c r="L66" s="4509"/>
      <c r="M66" s="4527" t="s">
        <v>625</v>
      </c>
      <c r="N66" s="4509"/>
      <c r="O66" s="4527" t="s">
        <v>625</v>
      </c>
      <c r="P66" s="4509"/>
      <c r="Q66" s="4527" t="s">
        <v>625</v>
      </c>
      <c r="R66" s="4509"/>
      <c r="S66" s="4527" t="s">
        <v>625</v>
      </c>
      <c r="T66" s="4509"/>
      <c r="U66" s="4527" t="s">
        <v>625</v>
      </c>
      <c r="V66" s="4509"/>
      <c r="W66" s="10618" t="s">
        <v>625</v>
      </c>
      <c r="X66" s="10593"/>
      <c r="Y66" s="10618" t="s">
        <v>625</v>
      </c>
      <c r="Z66" s="10593"/>
      <c r="AA66" s="10618" t="s">
        <v>625</v>
      </c>
      <c r="AB66" s="10593"/>
      <c r="AC66" s="10618" t="s">
        <v>625</v>
      </c>
      <c r="AD66" s="10593"/>
      <c r="AE66" s="10618" t="s">
        <v>625</v>
      </c>
      <c r="AF66" s="10593"/>
      <c r="AG66" s="10618" t="s">
        <v>625</v>
      </c>
      <c r="AH66" s="10593"/>
      <c r="AI66" s="10618" t="s">
        <v>625</v>
      </c>
      <c r="AJ66" s="10593"/>
      <c r="AK66" s="10618" t="s">
        <v>625</v>
      </c>
      <c r="AL66" s="10593"/>
      <c r="AM66" s="10618" t="s">
        <v>625</v>
      </c>
      <c r="AN66" s="10593"/>
      <c r="AO66" s="10618" t="s">
        <v>625</v>
      </c>
      <c r="AP66" s="10593"/>
      <c r="AQ66" s="10618" t="s">
        <v>625</v>
      </c>
      <c r="AR66" s="10593"/>
      <c r="AS66" s="10618" t="s">
        <v>625</v>
      </c>
      <c r="AT66" s="10593"/>
      <c r="AU66" s="10618" t="s">
        <v>625</v>
      </c>
      <c r="AV66" s="10593"/>
      <c r="AW66" s="10618" t="s">
        <v>625</v>
      </c>
      <c r="AX66" s="10593"/>
      <c r="AY66" s="10618" t="s">
        <v>625</v>
      </c>
      <c r="AZ66" s="10593"/>
      <c r="BA66" s="10618" t="s">
        <v>625</v>
      </c>
      <c r="BB66" s="10593"/>
      <c r="BC66" s="10618" t="s">
        <v>625</v>
      </c>
      <c r="BD66" s="10593"/>
      <c r="BE66" s="10618" t="s">
        <v>625</v>
      </c>
      <c r="BF66" s="10593"/>
      <c r="BG66" s="10618" t="s">
        <v>625</v>
      </c>
      <c r="BH66" s="10593"/>
      <c r="BI66" s="10618" t="s">
        <v>625</v>
      </c>
      <c r="BJ66" s="10593"/>
      <c r="BK66" s="10618" t="s">
        <v>625</v>
      </c>
      <c r="BL66" s="10593"/>
      <c r="BM66" s="10618" t="s">
        <v>625</v>
      </c>
      <c r="BN66" s="10593"/>
      <c r="BO66" s="10618" t="s">
        <v>625</v>
      </c>
      <c r="BP66" s="10593"/>
      <c r="BQ66" s="10618" t="s">
        <v>625</v>
      </c>
      <c r="BR66" s="10593"/>
      <c r="BS66" s="10618" t="s">
        <v>625</v>
      </c>
      <c r="BT66" s="10593"/>
      <c r="BU66" s="10618" t="s">
        <v>625</v>
      </c>
      <c r="BV66" s="10593"/>
      <c r="BW66" s="10618" t="s">
        <v>625</v>
      </c>
      <c r="BX66" s="10593"/>
      <c r="BY66" s="10618" t="s">
        <v>625</v>
      </c>
      <c r="BZ66" s="10593"/>
      <c r="CA66" s="10618" t="s">
        <v>625</v>
      </c>
      <c r="CB66" s="10593"/>
      <c r="CC66" s="10618" t="s">
        <v>625</v>
      </c>
      <c r="CD66" s="10593"/>
      <c r="CE66" s="10618" t="s">
        <v>625</v>
      </c>
      <c r="CF66" s="10593"/>
      <c r="CG66" s="10618" t="s">
        <v>625</v>
      </c>
      <c r="CH66" s="10593"/>
      <c r="CI66" s="10618" t="s">
        <v>625</v>
      </c>
      <c r="CJ66" s="10593"/>
      <c r="CK66" s="10618" t="s">
        <v>625</v>
      </c>
      <c r="CL66" s="10593"/>
      <c r="CM66" s="10618" t="s">
        <v>625</v>
      </c>
      <c r="CN66" s="10593"/>
      <c r="CO66" s="10618" t="s">
        <v>625</v>
      </c>
      <c r="CP66" s="10593"/>
      <c r="CQ66" s="10618" t="s">
        <v>625</v>
      </c>
      <c r="CR66" s="10593"/>
      <c r="CS66" s="10618" t="s">
        <v>625</v>
      </c>
      <c r="CT66" s="10593"/>
      <c r="CU66" s="10618" t="s">
        <v>625</v>
      </c>
      <c r="CV66" s="10593"/>
      <c r="CW66" s="10618" t="s">
        <v>625</v>
      </c>
      <c r="CX66" s="10593"/>
      <c r="CY66" s="10618" t="s">
        <v>625</v>
      </c>
      <c r="CZ66" s="10593"/>
      <c r="DA66" s="10618" t="s">
        <v>625</v>
      </c>
      <c r="DB66" s="10593"/>
      <c r="DC66" s="10618" t="s">
        <v>625</v>
      </c>
      <c r="DD66" s="10593"/>
      <c r="DE66" s="10618" t="s">
        <v>625</v>
      </c>
      <c r="DF66" s="10593"/>
      <c r="DG66" s="10618" t="s">
        <v>625</v>
      </c>
      <c r="DH66" s="10593"/>
      <c r="DI66" s="10618" t="s">
        <v>625</v>
      </c>
      <c r="DJ66" s="10593"/>
      <c r="DK66" s="10618" t="s">
        <v>625</v>
      </c>
      <c r="DL66" s="10593"/>
      <c r="DM66" s="516"/>
      <c r="DZ66" s="985">
        <v>0</v>
      </c>
    </row>
    <row s="12253" customFormat="1" customHeight="1" ht="33.75" hidden="1">
      <c r="A67" s="2619"/>
      <c r="B67" s="738"/>
      <c r="D67" s="970" t="s">
        <v>861</v>
      </c>
      <c r="E67" s="1181" t="s">
        <v>1050</v>
      </c>
      <c r="F67" s="887" t="s">
        <v>1014</v>
      </c>
      <c r="G67" s="954"/>
      <c r="H67" s="746"/>
      <c r="I67" s="954"/>
      <c r="J67" s="746"/>
      <c r="K67" s="4378"/>
      <c r="L67" s="4509"/>
      <c r="M67" s="4378"/>
      <c r="N67" s="4509"/>
      <c r="O67" s="4378"/>
      <c r="P67" s="4509"/>
      <c r="Q67" s="4378"/>
      <c r="R67" s="4509"/>
      <c r="S67" s="4378"/>
      <c r="T67" s="4509"/>
      <c r="U67" s="4378"/>
      <c r="V67" s="4509"/>
      <c r="W67" s="10351"/>
      <c r="X67" s="10593"/>
      <c r="Y67" s="10351"/>
      <c r="Z67" s="10593"/>
      <c r="AA67" s="10351"/>
      <c r="AB67" s="10593"/>
      <c r="AC67" s="10351"/>
      <c r="AD67" s="10593"/>
      <c r="AE67" s="10351"/>
      <c r="AF67" s="10593"/>
      <c r="AG67" s="10351"/>
      <c r="AH67" s="10593"/>
      <c r="AI67" s="10351"/>
      <c r="AJ67" s="10593"/>
      <c r="AK67" s="10351"/>
      <c r="AL67" s="10593"/>
      <c r="AM67" s="10351"/>
      <c r="AN67" s="10593"/>
      <c r="AO67" s="10351"/>
      <c r="AP67" s="10593"/>
      <c r="AQ67" s="10351"/>
      <c r="AR67" s="10593"/>
      <c r="AS67" s="10351"/>
      <c r="AT67" s="10593"/>
      <c r="AU67" s="10351"/>
      <c r="AV67" s="10593"/>
      <c r="AW67" s="10351"/>
      <c r="AX67" s="10593"/>
      <c r="AY67" s="10351"/>
      <c r="AZ67" s="10593"/>
      <c r="BA67" s="10351"/>
      <c r="BB67" s="10593"/>
      <c r="BC67" s="10351"/>
      <c r="BD67" s="10593"/>
      <c r="BE67" s="10351"/>
      <c r="BF67" s="10593"/>
      <c r="BG67" s="10351"/>
      <c r="BH67" s="10593"/>
      <c r="BI67" s="10351"/>
      <c r="BJ67" s="10593"/>
      <c r="BK67" s="10351"/>
      <c r="BL67" s="10593"/>
      <c r="BM67" s="10351"/>
      <c r="BN67" s="10593"/>
      <c r="BO67" s="10351"/>
      <c r="BP67" s="10593"/>
      <c r="BQ67" s="10351"/>
      <c r="BR67" s="10593"/>
      <c r="BS67" s="10351"/>
      <c r="BT67" s="10593"/>
      <c r="BU67" s="10351"/>
      <c r="BV67" s="10593"/>
      <c r="BW67" s="10351"/>
      <c r="BX67" s="10593"/>
      <c r="BY67" s="10351"/>
      <c r="BZ67" s="10593"/>
      <c r="CA67" s="10351"/>
      <c r="CB67" s="10593"/>
      <c r="CC67" s="10351"/>
      <c r="CD67" s="10593"/>
      <c r="CE67" s="10351"/>
      <c r="CF67" s="10593"/>
      <c r="CG67" s="10351"/>
      <c r="CH67" s="10593"/>
      <c r="CI67" s="10351"/>
      <c r="CJ67" s="10593"/>
      <c r="CK67" s="10351"/>
      <c r="CL67" s="10593"/>
      <c r="CM67" s="10351"/>
      <c r="CN67" s="10593"/>
      <c r="CO67" s="10351"/>
      <c r="CP67" s="10593"/>
      <c r="CQ67" s="10351"/>
      <c r="CR67" s="10593"/>
      <c r="CS67" s="10351"/>
      <c r="CT67" s="10593"/>
      <c r="CU67" s="10351"/>
      <c r="CV67" s="10593"/>
      <c r="CW67" s="10351"/>
      <c r="CX67" s="10593"/>
      <c r="CY67" s="10351"/>
      <c r="CZ67" s="10593"/>
      <c r="DA67" s="10351"/>
      <c r="DB67" s="10593"/>
      <c r="DC67" s="10351"/>
      <c r="DD67" s="10593"/>
      <c r="DE67" s="10351"/>
      <c r="DF67" s="10593"/>
      <c r="DG67" s="10351"/>
      <c r="DH67" s="10593"/>
      <c r="DI67" s="10351"/>
      <c r="DJ67" s="10593"/>
      <c r="DK67" s="10351"/>
      <c r="DL67" s="10593"/>
      <c r="DM67" s="516"/>
      <c r="DZ67" s="985">
        <v>0</v>
      </c>
    </row>
    <row s="12253" customFormat="1" customHeight="1" ht="22.5" hidden="1">
      <c r="A68" s="2619"/>
      <c r="B68" s="738"/>
      <c r="D68" s="970" t="s">
        <v>386</v>
      </c>
      <c r="E68" s="1181" t="s">
        <v>1051</v>
      </c>
      <c r="F68" s="887" t="s">
        <v>1014</v>
      </c>
      <c r="G68" s="954"/>
      <c r="H68" s="746"/>
      <c r="I68" s="954"/>
      <c r="J68" s="746"/>
      <c r="K68" s="4378"/>
      <c r="L68" s="4509"/>
      <c r="M68" s="4378"/>
      <c r="N68" s="4509"/>
      <c r="O68" s="4378"/>
      <c r="P68" s="4509"/>
      <c r="Q68" s="4378"/>
      <c r="R68" s="4509"/>
      <c r="S68" s="4378"/>
      <c r="T68" s="4509"/>
      <c r="U68" s="4378"/>
      <c r="V68" s="4509"/>
      <c r="W68" s="10351"/>
      <c r="X68" s="10593"/>
      <c r="Y68" s="10351"/>
      <c r="Z68" s="10593"/>
      <c r="AA68" s="10351"/>
      <c r="AB68" s="10593"/>
      <c r="AC68" s="10351"/>
      <c r="AD68" s="10593"/>
      <c r="AE68" s="10351"/>
      <c r="AF68" s="10593"/>
      <c r="AG68" s="10351"/>
      <c r="AH68" s="10593"/>
      <c r="AI68" s="10351"/>
      <c r="AJ68" s="10593"/>
      <c r="AK68" s="10351"/>
      <c r="AL68" s="10593"/>
      <c r="AM68" s="10351"/>
      <c r="AN68" s="10593"/>
      <c r="AO68" s="10351"/>
      <c r="AP68" s="10593"/>
      <c r="AQ68" s="10351"/>
      <c r="AR68" s="10593"/>
      <c r="AS68" s="10351"/>
      <c r="AT68" s="10593"/>
      <c r="AU68" s="10351"/>
      <c r="AV68" s="10593"/>
      <c r="AW68" s="10351"/>
      <c r="AX68" s="10593"/>
      <c r="AY68" s="10351"/>
      <c r="AZ68" s="10593"/>
      <c r="BA68" s="10351"/>
      <c r="BB68" s="10593"/>
      <c r="BC68" s="10351"/>
      <c r="BD68" s="10593"/>
      <c r="BE68" s="10351"/>
      <c r="BF68" s="10593"/>
      <c r="BG68" s="10351"/>
      <c r="BH68" s="10593"/>
      <c r="BI68" s="10351"/>
      <c r="BJ68" s="10593"/>
      <c r="BK68" s="10351"/>
      <c r="BL68" s="10593"/>
      <c r="BM68" s="10351"/>
      <c r="BN68" s="10593"/>
      <c r="BO68" s="10351"/>
      <c r="BP68" s="10593"/>
      <c r="BQ68" s="10351"/>
      <c r="BR68" s="10593"/>
      <c r="BS68" s="10351"/>
      <c r="BT68" s="10593"/>
      <c r="BU68" s="10351"/>
      <c r="BV68" s="10593"/>
      <c r="BW68" s="10351"/>
      <c r="BX68" s="10593"/>
      <c r="BY68" s="10351"/>
      <c r="BZ68" s="10593"/>
      <c r="CA68" s="10351"/>
      <c r="CB68" s="10593"/>
      <c r="CC68" s="10351"/>
      <c r="CD68" s="10593"/>
      <c r="CE68" s="10351"/>
      <c r="CF68" s="10593"/>
      <c r="CG68" s="10351"/>
      <c r="CH68" s="10593"/>
      <c r="CI68" s="10351"/>
      <c r="CJ68" s="10593"/>
      <c r="CK68" s="10351"/>
      <c r="CL68" s="10593"/>
      <c r="CM68" s="10351"/>
      <c r="CN68" s="10593"/>
      <c r="CO68" s="10351"/>
      <c r="CP68" s="10593"/>
      <c r="CQ68" s="10351"/>
      <c r="CR68" s="10593"/>
      <c r="CS68" s="10351"/>
      <c r="CT68" s="10593"/>
      <c r="CU68" s="10351"/>
      <c r="CV68" s="10593"/>
      <c r="CW68" s="10351"/>
      <c r="CX68" s="10593"/>
      <c r="CY68" s="10351"/>
      <c r="CZ68" s="10593"/>
      <c r="DA68" s="10351"/>
      <c r="DB68" s="10593"/>
      <c r="DC68" s="10351"/>
      <c r="DD68" s="10593"/>
      <c r="DE68" s="10351"/>
      <c r="DF68" s="10593"/>
      <c r="DG68" s="10351"/>
      <c r="DH68" s="10593"/>
      <c r="DI68" s="10351"/>
      <c r="DJ68" s="10593"/>
      <c r="DK68" s="10351"/>
      <c r="DL68" s="10593"/>
      <c r="DM68" s="516"/>
      <c r="DZ68" s="985">
        <v>0</v>
      </c>
    </row>
    <row s="12253" customFormat="1" customHeight="1" ht="22.5" hidden="1">
      <c r="A69" s="2619"/>
      <c r="B69" s="738"/>
      <c r="D69" s="970" t="s">
        <v>389</v>
      </c>
      <c r="E69" s="1181" t="s">
        <v>1052</v>
      </c>
      <c r="F69" s="948" t="s">
        <v>637</v>
      </c>
      <c r="G69" s="969"/>
      <c r="H69" s="746"/>
      <c r="I69" s="969"/>
      <c r="J69" s="746"/>
      <c r="K69" s="4531"/>
      <c r="L69" s="4509"/>
      <c r="M69" s="4531"/>
      <c r="N69" s="4509"/>
      <c r="O69" s="4531"/>
      <c r="P69" s="4509"/>
      <c r="Q69" s="4531"/>
      <c r="R69" s="4509"/>
      <c r="S69" s="4531"/>
      <c r="T69" s="4509"/>
      <c r="U69" s="4531"/>
      <c r="V69" s="4509"/>
      <c r="W69" s="10623"/>
      <c r="X69" s="10593"/>
      <c r="Y69" s="10623"/>
      <c r="Z69" s="10593"/>
      <c r="AA69" s="10623"/>
      <c r="AB69" s="10593"/>
      <c r="AC69" s="10623"/>
      <c r="AD69" s="10593"/>
      <c r="AE69" s="10623"/>
      <c r="AF69" s="10593"/>
      <c r="AG69" s="10623"/>
      <c r="AH69" s="10593"/>
      <c r="AI69" s="10623"/>
      <c r="AJ69" s="10593"/>
      <c r="AK69" s="10623"/>
      <c r="AL69" s="10593"/>
      <c r="AM69" s="10623"/>
      <c r="AN69" s="10593"/>
      <c r="AO69" s="10623"/>
      <c r="AP69" s="10593"/>
      <c r="AQ69" s="10623"/>
      <c r="AR69" s="10593"/>
      <c r="AS69" s="10623"/>
      <c r="AT69" s="10593"/>
      <c r="AU69" s="10623"/>
      <c r="AV69" s="10593"/>
      <c r="AW69" s="10623"/>
      <c r="AX69" s="10593"/>
      <c r="AY69" s="10623"/>
      <c r="AZ69" s="10593"/>
      <c r="BA69" s="10623"/>
      <c r="BB69" s="10593"/>
      <c r="BC69" s="10623"/>
      <c r="BD69" s="10593"/>
      <c r="BE69" s="10623"/>
      <c r="BF69" s="10593"/>
      <c r="BG69" s="10623"/>
      <c r="BH69" s="10593"/>
      <c r="BI69" s="10623"/>
      <c r="BJ69" s="10593"/>
      <c r="BK69" s="10623"/>
      <c r="BL69" s="10593"/>
      <c r="BM69" s="10623"/>
      <c r="BN69" s="10593"/>
      <c r="BO69" s="10623"/>
      <c r="BP69" s="10593"/>
      <c r="BQ69" s="10623"/>
      <c r="BR69" s="10593"/>
      <c r="BS69" s="10623"/>
      <c r="BT69" s="10593"/>
      <c r="BU69" s="10623"/>
      <c r="BV69" s="10593"/>
      <c r="BW69" s="10623"/>
      <c r="BX69" s="10593"/>
      <c r="BY69" s="10623"/>
      <c r="BZ69" s="10593"/>
      <c r="CA69" s="10623"/>
      <c r="CB69" s="10593"/>
      <c r="CC69" s="10623"/>
      <c r="CD69" s="10593"/>
      <c r="CE69" s="10623"/>
      <c r="CF69" s="10593"/>
      <c r="CG69" s="10623"/>
      <c r="CH69" s="10593"/>
      <c r="CI69" s="10623"/>
      <c r="CJ69" s="10593"/>
      <c r="CK69" s="10623"/>
      <c r="CL69" s="10593"/>
      <c r="CM69" s="10623"/>
      <c r="CN69" s="10593"/>
      <c r="CO69" s="10623"/>
      <c r="CP69" s="10593"/>
      <c r="CQ69" s="10623"/>
      <c r="CR69" s="10593"/>
      <c r="CS69" s="10623"/>
      <c r="CT69" s="10593"/>
      <c r="CU69" s="10623"/>
      <c r="CV69" s="10593"/>
      <c r="CW69" s="10623"/>
      <c r="CX69" s="10593"/>
      <c r="CY69" s="10623"/>
      <c r="CZ69" s="10593"/>
      <c r="DA69" s="10623"/>
      <c r="DB69" s="10593"/>
      <c r="DC69" s="10623"/>
      <c r="DD69" s="10593"/>
      <c r="DE69" s="10623"/>
      <c r="DF69" s="10593"/>
      <c r="DG69" s="10623"/>
      <c r="DH69" s="10593"/>
      <c r="DI69" s="10623"/>
      <c r="DJ69" s="10593"/>
      <c r="DK69" s="10623"/>
      <c r="DL69" s="10593"/>
      <c r="DM69" s="516"/>
      <c r="DZ69" s="985">
        <v>0</v>
      </c>
    </row>
    <row s="12253" customFormat="1" customHeight="1" ht="22.5" hidden="1">
      <c r="A70" s="2619"/>
      <c r="B70" s="738"/>
      <c r="D70" s="970" t="s">
        <v>881</v>
      </c>
      <c r="E70" s="1181" t="s">
        <v>1053</v>
      </c>
      <c r="F70" s="948" t="s">
        <v>637</v>
      </c>
      <c r="G70" s="969"/>
      <c r="H70" s="746"/>
      <c r="I70" s="969"/>
      <c r="J70" s="746"/>
      <c r="K70" s="4531"/>
      <c r="L70" s="4509"/>
      <c r="M70" s="4531"/>
      <c r="N70" s="4509"/>
      <c r="O70" s="4531"/>
      <c r="P70" s="4509"/>
      <c r="Q70" s="4531"/>
      <c r="R70" s="4509"/>
      <c r="S70" s="4531"/>
      <c r="T70" s="4509"/>
      <c r="U70" s="4531"/>
      <c r="V70" s="4509"/>
      <c r="W70" s="10623"/>
      <c r="X70" s="10593"/>
      <c r="Y70" s="10623"/>
      <c r="Z70" s="10593"/>
      <c r="AA70" s="10623"/>
      <c r="AB70" s="10593"/>
      <c r="AC70" s="10623"/>
      <c r="AD70" s="10593"/>
      <c r="AE70" s="10623"/>
      <c r="AF70" s="10593"/>
      <c r="AG70" s="10623"/>
      <c r="AH70" s="10593"/>
      <c r="AI70" s="10623"/>
      <c r="AJ70" s="10593"/>
      <c r="AK70" s="10623"/>
      <c r="AL70" s="10593"/>
      <c r="AM70" s="10623"/>
      <c r="AN70" s="10593"/>
      <c r="AO70" s="10623"/>
      <c r="AP70" s="10593"/>
      <c r="AQ70" s="10623"/>
      <c r="AR70" s="10593"/>
      <c r="AS70" s="10623"/>
      <c r="AT70" s="10593"/>
      <c r="AU70" s="10623"/>
      <c r="AV70" s="10593"/>
      <c r="AW70" s="10623"/>
      <c r="AX70" s="10593"/>
      <c r="AY70" s="10623"/>
      <c r="AZ70" s="10593"/>
      <c r="BA70" s="10623"/>
      <c r="BB70" s="10593"/>
      <c r="BC70" s="10623"/>
      <c r="BD70" s="10593"/>
      <c r="BE70" s="10623"/>
      <c r="BF70" s="10593"/>
      <c r="BG70" s="10623"/>
      <c r="BH70" s="10593"/>
      <c r="BI70" s="10623"/>
      <c r="BJ70" s="10593"/>
      <c r="BK70" s="10623"/>
      <c r="BL70" s="10593"/>
      <c r="BM70" s="10623"/>
      <c r="BN70" s="10593"/>
      <c r="BO70" s="10623"/>
      <c r="BP70" s="10593"/>
      <c r="BQ70" s="10623"/>
      <c r="BR70" s="10593"/>
      <c r="BS70" s="10623"/>
      <c r="BT70" s="10593"/>
      <c r="BU70" s="10623"/>
      <c r="BV70" s="10593"/>
      <c r="BW70" s="10623"/>
      <c r="BX70" s="10593"/>
      <c r="BY70" s="10623"/>
      <c r="BZ70" s="10593"/>
      <c r="CA70" s="10623"/>
      <c r="CB70" s="10593"/>
      <c r="CC70" s="10623"/>
      <c r="CD70" s="10593"/>
      <c r="CE70" s="10623"/>
      <c r="CF70" s="10593"/>
      <c r="CG70" s="10623"/>
      <c r="CH70" s="10593"/>
      <c r="CI70" s="10623"/>
      <c r="CJ70" s="10593"/>
      <c r="CK70" s="10623"/>
      <c r="CL70" s="10593"/>
      <c r="CM70" s="10623"/>
      <c r="CN70" s="10593"/>
      <c r="CO70" s="10623"/>
      <c r="CP70" s="10593"/>
      <c r="CQ70" s="10623"/>
      <c r="CR70" s="10593"/>
      <c r="CS70" s="10623"/>
      <c r="CT70" s="10593"/>
      <c r="CU70" s="10623"/>
      <c r="CV70" s="10593"/>
      <c r="CW70" s="10623"/>
      <c r="CX70" s="10593"/>
      <c r="CY70" s="10623"/>
      <c r="CZ70" s="10593"/>
      <c r="DA70" s="10623"/>
      <c r="DB70" s="10593"/>
      <c r="DC70" s="10623"/>
      <c r="DD70" s="10593"/>
      <c r="DE70" s="10623"/>
      <c r="DF70" s="10593"/>
      <c r="DG70" s="10623"/>
      <c r="DH70" s="10593"/>
      <c r="DI70" s="10623"/>
      <c r="DJ70" s="10593"/>
      <c r="DK70" s="10623"/>
      <c r="DL70" s="10593"/>
      <c r="DM70" s="516"/>
      <c r="DZ70" s="985">
        <v>0</v>
      </c>
    </row>
    <row s="12253" customFormat="1" customHeight="1" ht="22.5" hidden="1">
      <c r="A71" s="2619"/>
      <c r="B71" s="738"/>
      <c r="D71" s="892" t="s">
        <v>89</v>
      </c>
      <c r="E71" s="893" t="s">
        <v>1054</v>
      </c>
      <c r="F71" s="887" t="s">
        <v>1014</v>
      </c>
      <c r="G71" s="784"/>
      <c r="H71" s="1257"/>
      <c r="I71" s="784"/>
      <c r="J71" s="1257"/>
      <c r="K71" s="4117"/>
      <c r="L71" s="4515"/>
      <c r="M71" s="4117"/>
      <c r="N71" s="4515"/>
      <c r="O71" s="4117"/>
      <c r="P71" s="4515"/>
      <c r="Q71" s="4117"/>
      <c r="R71" s="4515"/>
      <c r="S71" s="4117"/>
      <c r="T71" s="4515"/>
      <c r="U71" s="4117"/>
      <c r="V71" s="4515"/>
      <c r="W71" s="9731"/>
      <c r="X71" s="10601"/>
      <c r="Y71" s="9731"/>
      <c r="Z71" s="10601"/>
      <c r="AA71" s="9731"/>
      <c r="AB71" s="10601"/>
      <c r="AC71" s="9731"/>
      <c r="AD71" s="10601"/>
      <c r="AE71" s="9731"/>
      <c r="AF71" s="10601"/>
      <c r="AG71" s="9731"/>
      <c r="AH71" s="10601"/>
      <c r="AI71" s="9731"/>
      <c r="AJ71" s="10601"/>
      <c r="AK71" s="9731"/>
      <c r="AL71" s="10601"/>
      <c r="AM71" s="9731"/>
      <c r="AN71" s="10601"/>
      <c r="AO71" s="9731"/>
      <c r="AP71" s="10601"/>
      <c r="AQ71" s="9731"/>
      <c r="AR71" s="10601"/>
      <c r="AS71" s="9731"/>
      <c r="AT71" s="10601"/>
      <c r="AU71" s="9731"/>
      <c r="AV71" s="10601"/>
      <c r="AW71" s="9731"/>
      <c r="AX71" s="10601"/>
      <c r="AY71" s="9731"/>
      <c r="AZ71" s="10601"/>
      <c r="BA71" s="9731"/>
      <c r="BB71" s="10601"/>
      <c r="BC71" s="9731"/>
      <c r="BD71" s="10601"/>
      <c r="BE71" s="9731"/>
      <c r="BF71" s="10601"/>
      <c r="BG71" s="9731"/>
      <c r="BH71" s="10601"/>
      <c r="BI71" s="9731"/>
      <c r="BJ71" s="10601"/>
      <c r="BK71" s="9731"/>
      <c r="BL71" s="10601"/>
      <c r="BM71" s="9731"/>
      <c r="BN71" s="10601"/>
      <c r="BO71" s="9731"/>
      <c r="BP71" s="10601"/>
      <c r="BQ71" s="9731"/>
      <c r="BR71" s="10601"/>
      <c r="BS71" s="9731"/>
      <c r="BT71" s="10601"/>
      <c r="BU71" s="9731"/>
      <c r="BV71" s="10601"/>
      <c r="BW71" s="9731"/>
      <c r="BX71" s="10601"/>
      <c r="BY71" s="9731"/>
      <c r="BZ71" s="10601"/>
      <c r="CA71" s="9731"/>
      <c r="CB71" s="10601"/>
      <c r="CC71" s="9731"/>
      <c r="CD71" s="10601"/>
      <c r="CE71" s="9731"/>
      <c r="CF71" s="10601"/>
      <c r="CG71" s="9731"/>
      <c r="CH71" s="10601"/>
      <c r="CI71" s="9731"/>
      <c r="CJ71" s="10601"/>
      <c r="CK71" s="9731"/>
      <c r="CL71" s="10601"/>
      <c r="CM71" s="9731"/>
      <c r="CN71" s="10601"/>
      <c r="CO71" s="9731"/>
      <c r="CP71" s="10601"/>
      <c r="CQ71" s="9731"/>
      <c r="CR71" s="10601"/>
      <c r="CS71" s="9731"/>
      <c r="CT71" s="10601"/>
      <c r="CU71" s="9731"/>
      <c r="CV71" s="10601"/>
      <c r="CW71" s="9731"/>
      <c r="CX71" s="10601"/>
      <c r="CY71" s="9731"/>
      <c r="CZ71" s="10601"/>
      <c r="DA71" s="9731"/>
      <c r="DB71" s="10601"/>
      <c r="DC71" s="9731"/>
      <c r="DD71" s="10601"/>
      <c r="DE71" s="9731"/>
      <c r="DF71" s="10601"/>
      <c r="DG71" s="9731"/>
      <c r="DH71" s="10601"/>
      <c r="DI71" s="9731"/>
      <c r="DJ71" s="10601"/>
      <c r="DK71" s="9731"/>
      <c r="DL71" s="10601"/>
      <c r="DM71" s="529"/>
      <c r="DZ71" s="985">
        <v>0</v>
      </c>
    </row>
    <row s="12253" customFormat="1" customHeight="1" ht="56.25" hidden="1">
      <c r="A72" s="2619"/>
      <c r="B72" s="738"/>
      <c r="D72" s="892" t="s">
        <v>90</v>
      </c>
      <c r="E72" s="893" t="s">
        <v>1055</v>
      </c>
      <c r="F72" s="948" t="s">
        <v>637</v>
      </c>
      <c r="G72" s="969"/>
      <c r="H72" s="1250"/>
      <c r="I72" s="969"/>
      <c r="J72" s="1250"/>
      <c r="K72" s="4531"/>
      <c r="L72" s="4521"/>
      <c r="M72" s="4531"/>
      <c r="N72" s="4521"/>
      <c r="O72" s="4531"/>
      <c r="P72" s="4521"/>
      <c r="Q72" s="4531"/>
      <c r="R72" s="4521"/>
      <c r="S72" s="4531"/>
      <c r="T72" s="4521"/>
      <c r="U72" s="4531"/>
      <c r="V72" s="4521"/>
      <c r="W72" s="10623"/>
      <c r="X72" s="10609"/>
      <c r="Y72" s="10623"/>
      <c r="Z72" s="10609"/>
      <c r="AA72" s="10623"/>
      <c r="AB72" s="10609"/>
      <c r="AC72" s="10623"/>
      <c r="AD72" s="10609"/>
      <c r="AE72" s="10623"/>
      <c r="AF72" s="10609"/>
      <c r="AG72" s="10623"/>
      <c r="AH72" s="10609"/>
      <c r="AI72" s="10623"/>
      <c r="AJ72" s="10609"/>
      <c r="AK72" s="10623"/>
      <c r="AL72" s="10609"/>
      <c r="AM72" s="10623"/>
      <c r="AN72" s="10609"/>
      <c r="AO72" s="10623"/>
      <c r="AP72" s="10609"/>
      <c r="AQ72" s="10623"/>
      <c r="AR72" s="10609"/>
      <c r="AS72" s="10623"/>
      <c r="AT72" s="10609"/>
      <c r="AU72" s="10623"/>
      <c r="AV72" s="10609"/>
      <c r="AW72" s="10623"/>
      <c r="AX72" s="10609"/>
      <c r="AY72" s="10623"/>
      <c r="AZ72" s="10609"/>
      <c r="BA72" s="10623"/>
      <c r="BB72" s="10609"/>
      <c r="BC72" s="10623"/>
      <c r="BD72" s="10609"/>
      <c r="BE72" s="10623"/>
      <c r="BF72" s="10609"/>
      <c r="BG72" s="10623"/>
      <c r="BH72" s="10609"/>
      <c r="BI72" s="10623"/>
      <c r="BJ72" s="10609"/>
      <c r="BK72" s="10623"/>
      <c r="BL72" s="10609"/>
      <c r="BM72" s="10623"/>
      <c r="BN72" s="10609"/>
      <c r="BO72" s="10623"/>
      <c r="BP72" s="10609"/>
      <c r="BQ72" s="10623"/>
      <c r="BR72" s="10609"/>
      <c r="BS72" s="10623"/>
      <c r="BT72" s="10609"/>
      <c r="BU72" s="10623"/>
      <c r="BV72" s="10609"/>
      <c r="BW72" s="10623"/>
      <c r="BX72" s="10609"/>
      <c r="BY72" s="10623"/>
      <c r="BZ72" s="10609"/>
      <c r="CA72" s="10623"/>
      <c r="CB72" s="10609"/>
      <c r="CC72" s="10623"/>
      <c r="CD72" s="10609"/>
      <c r="CE72" s="10623"/>
      <c r="CF72" s="10609"/>
      <c r="CG72" s="10623"/>
      <c r="CH72" s="10609"/>
      <c r="CI72" s="10623"/>
      <c r="CJ72" s="10609"/>
      <c r="CK72" s="10623"/>
      <c r="CL72" s="10609"/>
      <c r="CM72" s="10623"/>
      <c r="CN72" s="10609"/>
      <c r="CO72" s="10623"/>
      <c r="CP72" s="10609"/>
      <c r="CQ72" s="10623"/>
      <c r="CR72" s="10609"/>
      <c r="CS72" s="10623"/>
      <c r="CT72" s="10609"/>
      <c r="CU72" s="10623"/>
      <c r="CV72" s="10609"/>
      <c r="CW72" s="10623"/>
      <c r="CX72" s="10609"/>
      <c r="CY72" s="10623"/>
      <c r="CZ72" s="10609"/>
      <c r="DA72" s="10623"/>
      <c r="DB72" s="10609"/>
      <c r="DC72" s="10623"/>
      <c r="DD72" s="10609"/>
      <c r="DE72" s="10623"/>
      <c r="DF72" s="10609"/>
      <c r="DG72" s="10623"/>
      <c r="DH72" s="10609"/>
      <c r="DI72" s="10623"/>
      <c r="DJ72" s="10609"/>
      <c r="DK72" s="10623"/>
      <c r="DL72" s="10609"/>
      <c r="DM72" s="529"/>
      <c r="DZ72" s="985">
        <v>0</v>
      </c>
    </row>
    <row s="12253" customFormat="1" customHeight="1" ht="33.75" hidden="1">
      <c r="A73" s="2619"/>
      <c r="B73" s="738"/>
      <c r="D73" s="892" t="s">
        <v>116</v>
      </c>
      <c r="E73" s="893" t="s">
        <v>1056</v>
      </c>
      <c r="F73" s="953" t="s">
        <v>972</v>
      </c>
      <c r="G73" s="895"/>
      <c r="H73" s="1250"/>
      <c r="I73" s="895"/>
      <c r="J73" s="1250"/>
      <c r="K73" s="4520"/>
      <c r="L73" s="4521"/>
      <c r="M73" s="4520"/>
      <c r="N73" s="4521"/>
      <c r="O73" s="4520"/>
      <c r="P73" s="4521"/>
      <c r="Q73" s="4520"/>
      <c r="R73" s="4521"/>
      <c r="S73" s="4520"/>
      <c r="T73" s="4521"/>
      <c r="U73" s="4520"/>
      <c r="V73" s="4521"/>
      <c r="W73" s="10608"/>
      <c r="X73" s="10609"/>
      <c r="Y73" s="10608"/>
      <c r="Z73" s="10609"/>
      <c r="AA73" s="10608"/>
      <c r="AB73" s="10609"/>
      <c r="AC73" s="10608"/>
      <c r="AD73" s="10609"/>
      <c r="AE73" s="10608"/>
      <c r="AF73" s="10609"/>
      <c r="AG73" s="10608"/>
      <c r="AH73" s="10609"/>
      <c r="AI73" s="10608"/>
      <c r="AJ73" s="10609"/>
      <c r="AK73" s="10608"/>
      <c r="AL73" s="10609"/>
      <c r="AM73" s="10608"/>
      <c r="AN73" s="10609"/>
      <c r="AO73" s="10608"/>
      <c r="AP73" s="10609"/>
      <c r="AQ73" s="10608"/>
      <c r="AR73" s="10609"/>
      <c r="AS73" s="10608"/>
      <c r="AT73" s="10609"/>
      <c r="AU73" s="10608"/>
      <c r="AV73" s="10609"/>
      <c r="AW73" s="10608"/>
      <c r="AX73" s="10609"/>
      <c r="AY73" s="10608"/>
      <c r="AZ73" s="10609"/>
      <c r="BA73" s="10608"/>
      <c r="BB73" s="10609"/>
      <c r="BC73" s="10608"/>
      <c r="BD73" s="10609"/>
      <c r="BE73" s="10608"/>
      <c r="BF73" s="10609"/>
      <c r="BG73" s="10608"/>
      <c r="BH73" s="10609"/>
      <c r="BI73" s="10608"/>
      <c r="BJ73" s="10609"/>
      <c r="BK73" s="10608"/>
      <c r="BL73" s="10609"/>
      <c r="BM73" s="10608"/>
      <c r="BN73" s="10609"/>
      <c r="BO73" s="10608"/>
      <c r="BP73" s="10609"/>
      <c r="BQ73" s="10608"/>
      <c r="BR73" s="10609"/>
      <c r="BS73" s="10608"/>
      <c r="BT73" s="10609"/>
      <c r="BU73" s="10608"/>
      <c r="BV73" s="10609"/>
      <c r="BW73" s="10608"/>
      <c r="BX73" s="10609"/>
      <c r="BY73" s="10608"/>
      <c r="BZ73" s="10609"/>
      <c r="CA73" s="10608"/>
      <c r="CB73" s="10609"/>
      <c r="CC73" s="10608"/>
      <c r="CD73" s="10609"/>
      <c r="CE73" s="10608"/>
      <c r="CF73" s="10609"/>
      <c r="CG73" s="10608"/>
      <c r="CH73" s="10609"/>
      <c r="CI73" s="10608"/>
      <c r="CJ73" s="10609"/>
      <c r="CK73" s="10608"/>
      <c r="CL73" s="10609"/>
      <c r="CM73" s="10608"/>
      <c r="CN73" s="10609"/>
      <c r="CO73" s="10608"/>
      <c r="CP73" s="10609"/>
      <c r="CQ73" s="10608"/>
      <c r="CR73" s="10609"/>
      <c r="CS73" s="10608"/>
      <c r="CT73" s="10609"/>
      <c r="CU73" s="10608"/>
      <c r="CV73" s="10609"/>
      <c r="CW73" s="10608"/>
      <c r="CX73" s="10609"/>
      <c r="CY73" s="10608"/>
      <c r="CZ73" s="10609"/>
      <c r="DA73" s="10608"/>
      <c r="DB73" s="10609"/>
      <c r="DC73" s="10608"/>
      <c r="DD73" s="10609"/>
      <c r="DE73" s="10608"/>
      <c r="DF73" s="10609"/>
      <c r="DG73" s="10608"/>
      <c r="DH73" s="10609"/>
      <c r="DI73" s="10608"/>
      <c r="DJ73" s="10609"/>
      <c r="DK73" s="10608"/>
      <c r="DL73" s="10609"/>
      <c r="DM73" s="516"/>
      <c r="DZ73" s="985">
        <v>0</v>
      </c>
    </row>
    <row s="12253" customFormat="1" customHeight="1" ht="22.5" hidden="1">
      <c r="A74" s="2619"/>
      <c r="B74" s="738" t="s">
        <v>688</v>
      </c>
      <c r="D74" s="892" t="s">
        <v>91</v>
      </c>
      <c r="E74" s="893" t="s">
        <v>1057</v>
      </c>
      <c r="F74" s="953" t="s">
        <v>385</v>
      </c>
      <c r="G74" s="609"/>
      <c r="H74" s="1250"/>
      <c r="I74" s="609"/>
      <c r="J74" s="1250"/>
      <c r="K74" s="4537"/>
      <c r="L74" s="4521"/>
      <c r="M74" s="4537"/>
      <c r="N74" s="4521"/>
      <c r="O74" s="4537"/>
      <c r="P74" s="4521"/>
      <c r="Q74" s="4537"/>
      <c r="R74" s="4521"/>
      <c r="S74" s="4537"/>
      <c r="T74" s="4521"/>
      <c r="U74" s="4537"/>
      <c r="V74" s="4521"/>
      <c r="W74" s="10630"/>
      <c r="X74" s="10609"/>
      <c r="Y74" s="10630"/>
      <c r="Z74" s="10609"/>
      <c r="AA74" s="10630"/>
      <c r="AB74" s="10609"/>
      <c r="AC74" s="10630"/>
      <c r="AD74" s="10609"/>
      <c r="AE74" s="10630"/>
      <c r="AF74" s="10609"/>
      <c r="AG74" s="10630"/>
      <c r="AH74" s="10609"/>
      <c r="AI74" s="10630"/>
      <c r="AJ74" s="10609"/>
      <c r="AK74" s="10630"/>
      <c r="AL74" s="10609"/>
      <c r="AM74" s="10630"/>
      <c r="AN74" s="10609"/>
      <c r="AO74" s="10630"/>
      <c r="AP74" s="10609"/>
      <c r="AQ74" s="10630"/>
      <c r="AR74" s="10609"/>
      <c r="AS74" s="10630"/>
      <c r="AT74" s="10609"/>
      <c r="AU74" s="10630"/>
      <c r="AV74" s="10609"/>
      <c r="AW74" s="10630"/>
      <c r="AX74" s="10609"/>
      <c r="AY74" s="10630"/>
      <c r="AZ74" s="10609"/>
      <c r="BA74" s="10630"/>
      <c r="BB74" s="10609"/>
      <c r="BC74" s="10630"/>
      <c r="BD74" s="10609"/>
      <c r="BE74" s="10630"/>
      <c r="BF74" s="10609"/>
      <c r="BG74" s="10630"/>
      <c r="BH74" s="10609"/>
      <c r="BI74" s="10630"/>
      <c r="BJ74" s="10609"/>
      <c r="BK74" s="10630"/>
      <c r="BL74" s="10609"/>
      <c r="BM74" s="10630"/>
      <c r="BN74" s="10609"/>
      <c r="BO74" s="10630"/>
      <c r="BP74" s="10609"/>
      <c r="BQ74" s="10630"/>
      <c r="BR74" s="10609"/>
      <c r="BS74" s="10630"/>
      <c r="BT74" s="10609"/>
      <c r="BU74" s="10630"/>
      <c r="BV74" s="10609"/>
      <c r="BW74" s="10630"/>
      <c r="BX74" s="10609"/>
      <c r="BY74" s="10630"/>
      <c r="BZ74" s="10609"/>
      <c r="CA74" s="10630"/>
      <c r="CB74" s="10609"/>
      <c r="CC74" s="10630"/>
      <c r="CD74" s="10609"/>
      <c r="CE74" s="10630"/>
      <c r="CF74" s="10609"/>
      <c r="CG74" s="10630"/>
      <c r="CH74" s="10609"/>
      <c r="CI74" s="10630"/>
      <c r="CJ74" s="10609"/>
      <c r="CK74" s="10630"/>
      <c r="CL74" s="10609"/>
      <c r="CM74" s="10630"/>
      <c r="CN74" s="10609"/>
      <c r="CO74" s="10630"/>
      <c r="CP74" s="10609"/>
      <c r="CQ74" s="10630"/>
      <c r="CR74" s="10609"/>
      <c r="CS74" s="10630"/>
      <c r="CT74" s="10609"/>
      <c r="CU74" s="10630"/>
      <c r="CV74" s="10609"/>
      <c r="CW74" s="10630"/>
      <c r="CX74" s="10609"/>
      <c r="CY74" s="10630"/>
      <c r="CZ74" s="10609"/>
      <c r="DA74" s="10630"/>
      <c r="DB74" s="10609"/>
      <c r="DC74" s="10630"/>
      <c r="DD74" s="10609"/>
      <c r="DE74" s="10630"/>
      <c r="DF74" s="10609"/>
      <c r="DG74" s="10630"/>
      <c r="DH74" s="10609"/>
      <c r="DI74" s="10630"/>
      <c r="DJ74" s="10609"/>
      <c r="DK74" s="10630"/>
      <c r="DL74" s="10609"/>
      <c r="DM74" s="516" t="s">
        <v>784</v>
      </c>
      <c r="DZ74" s="985">
        <v>0</v>
      </c>
    </row>
    <row s="12253" customFormat="1" customHeight="1" ht="45" hidden="1">
      <c r="A75" s="2619"/>
      <c r="B75" s="738" t="s">
        <v>688</v>
      </c>
      <c r="D75" s="892" t="s">
        <v>805</v>
      </c>
      <c r="E75" s="894" t="s">
        <v>1058</v>
      </c>
      <c r="F75" s="948" t="s">
        <v>385</v>
      </c>
      <c r="G75" s="609"/>
      <c r="H75" s="1250"/>
      <c r="I75" s="609"/>
      <c r="J75" s="1250"/>
      <c r="K75" s="4537"/>
      <c r="L75" s="4521"/>
      <c r="M75" s="4537"/>
      <c r="N75" s="4521"/>
      <c r="O75" s="4537"/>
      <c r="P75" s="4521"/>
      <c r="Q75" s="4537"/>
      <c r="R75" s="4521"/>
      <c r="S75" s="4537"/>
      <c r="T75" s="4521"/>
      <c r="U75" s="4537"/>
      <c r="V75" s="4521"/>
      <c r="W75" s="10630"/>
      <c r="X75" s="10609"/>
      <c r="Y75" s="10630"/>
      <c r="Z75" s="10609"/>
      <c r="AA75" s="10630"/>
      <c r="AB75" s="10609"/>
      <c r="AC75" s="10630"/>
      <c r="AD75" s="10609"/>
      <c r="AE75" s="10630"/>
      <c r="AF75" s="10609"/>
      <c r="AG75" s="10630"/>
      <c r="AH75" s="10609"/>
      <c r="AI75" s="10630"/>
      <c r="AJ75" s="10609"/>
      <c r="AK75" s="10630"/>
      <c r="AL75" s="10609"/>
      <c r="AM75" s="10630"/>
      <c r="AN75" s="10609"/>
      <c r="AO75" s="10630"/>
      <c r="AP75" s="10609"/>
      <c r="AQ75" s="10630"/>
      <c r="AR75" s="10609"/>
      <c r="AS75" s="10630"/>
      <c r="AT75" s="10609"/>
      <c r="AU75" s="10630"/>
      <c r="AV75" s="10609"/>
      <c r="AW75" s="10630"/>
      <c r="AX75" s="10609"/>
      <c r="AY75" s="10630"/>
      <c r="AZ75" s="10609"/>
      <c r="BA75" s="10630"/>
      <c r="BB75" s="10609"/>
      <c r="BC75" s="10630"/>
      <c r="BD75" s="10609"/>
      <c r="BE75" s="10630"/>
      <c r="BF75" s="10609"/>
      <c r="BG75" s="10630"/>
      <c r="BH75" s="10609"/>
      <c r="BI75" s="10630"/>
      <c r="BJ75" s="10609"/>
      <c r="BK75" s="10630"/>
      <c r="BL75" s="10609"/>
      <c r="BM75" s="10630"/>
      <c r="BN75" s="10609"/>
      <c r="BO75" s="10630"/>
      <c r="BP75" s="10609"/>
      <c r="BQ75" s="10630"/>
      <c r="BR75" s="10609"/>
      <c r="BS75" s="10630"/>
      <c r="BT75" s="10609"/>
      <c r="BU75" s="10630"/>
      <c r="BV75" s="10609"/>
      <c r="BW75" s="10630"/>
      <c r="BX75" s="10609"/>
      <c r="BY75" s="10630"/>
      <c r="BZ75" s="10609"/>
      <c r="CA75" s="10630"/>
      <c r="CB75" s="10609"/>
      <c r="CC75" s="10630"/>
      <c r="CD75" s="10609"/>
      <c r="CE75" s="10630"/>
      <c r="CF75" s="10609"/>
      <c r="CG75" s="10630"/>
      <c r="CH75" s="10609"/>
      <c r="CI75" s="10630"/>
      <c r="CJ75" s="10609"/>
      <c r="CK75" s="10630"/>
      <c r="CL75" s="10609"/>
      <c r="CM75" s="10630"/>
      <c r="CN75" s="10609"/>
      <c r="CO75" s="10630"/>
      <c r="CP75" s="10609"/>
      <c r="CQ75" s="10630"/>
      <c r="CR75" s="10609"/>
      <c r="CS75" s="10630"/>
      <c r="CT75" s="10609"/>
      <c r="CU75" s="10630"/>
      <c r="CV75" s="10609"/>
      <c r="CW75" s="10630"/>
      <c r="CX75" s="10609"/>
      <c r="CY75" s="10630"/>
      <c r="CZ75" s="10609"/>
      <c r="DA75" s="10630"/>
      <c r="DB75" s="10609"/>
      <c r="DC75" s="10630"/>
      <c r="DD75" s="10609"/>
      <c r="DE75" s="10630"/>
      <c r="DF75" s="10609"/>
      <c r="DG75" s="10630"/>
      <c r="DH75" s="10609"/>
      <c r="DI75" s="10630"/>
      <c r="DJ75" s="10609"/>
      <c r="DK75" s="10630"/>
      <c r="DL75" s="10609"/>
      <c r="DM75" s="516" t="s">
        <v>784</v>
      </c>
      <c r="DZ75" s="985">
        <v>0</v>
      </c>
    </row>
    <row s="12253" customFormat="1" customHeight="1" ht="11.549999999999999">
      <c r="A76" s="1260"/>
      <c r="B76" s="745"/>
      <c r="D76" s="1261"/>
      <c r="E76" s="1262"/>
      <c r="K76" s="4065"/>
      <c r="L76" s="4065"/>
      <c r="M76" s="4065"/>
      <c r="N76" s="4065"/>
      <c r="O76" s="4065"/>
      <c r="P76" s="4065"/>
      <c r="Q76" s="4065"/>
      <c r="R76" s="4065"/>
      <c r="S76" s="4065"/>
      <c r="T76" s="4065"/>
      <c r="U76" s="4065"/>
      <c r="V76" s="4065"/>
      <c r="W76" s="9665"/>
      <c r="X76" s="9665"/>
      <c r="Y76" s="9665"/>
      <c r="Z76" s="9665"/>
      <c r="AA76" s="9665"/>
      <c r="AB76" s="9665"/>
      <c r="AC76" s="9665"/>
      <c r="AD76" s="9665"/>
      <c r="AE76" s="9665"/>
      <c r="AF76" s="9665"/>
      <c r="AG76" s="9665"/>
      <c r="AH76" s="9665"/>
      <c r="AI76" s="9665"/>
      <c r="AJ76" s="9665"/>
      <c r="AK76" s="9665"/>
      <c r="AL76" s="9665"/>
      <c r="AM76" s="9665"/>
      <c r="AN76" s="9665"/>
      <c r="AO76" s="9665"/>
      <c r="AP76" s="9665"/>
      <c r="AQ76" s="9665"/>
      <c r="AR76" s="9665"/>
      <c r="AS76" s="9665"/>
      <c r="AT76" s="9665"/>
      <c r="AU76" s="9665"/>
      <c r="AV76" s="9665"/>
      <c r="AW76" s="9665"/>
      <c r="AX76" s="9665"/>
      <c r="AY76" s="9665"/>
      <c r="AZ76" s="9665"/>
      <c r="BA76" s="9665"/>
      <c r="BB76" s="9665"/>
      <c r="BC76" s="9665"/>
      <c r="BD76" s="9665"/>
      <c r="BE76" s="9665"/>
      <c r="BF76" s="9665"/>
      <c r="BG76" s="9665"/>
      <c r="BH76" s="9665"/>
      <c r="BI76" s="9665"/>
      <c r="BJ76" s="9665"/>
      <c r="BK76" s="9665"/>
      <c r="BL76" s="9665"/>
      <c r="BM76" s="9665"/>
      <c r="BN76" s="9665"/>
      <c r="BO76" s="9665"/>
      <c r="BP76" s="9665"/>
      <c r="BQ76" s="9665"/>
      <c r="BR76" s="9665"/>
      <c r="BS76" s="9665"/>
      <c r="BT76" s="9665"/>
      <c r="BU76" s="9665"/>
      <c r="BV76" s="9665"/>
      <c r="BW76" s="9665"/>
      <c r="BX76" s="9665"/>
      <c r="BY76" s="9665"/>
      <c r="BZ76" s="9665"/>
      <c r="CA76" s="9665"/>
      <c r="CB76" s="9665"/>
      <c r="CC76" s="9665"/>
      <c r="CD76" s="9665"/>
      <c r="CE76" s="9665"/>
      <c r="CF76" s="9665"/>
      <c r="CG76" s="9665"/>
      <c r="CH76" s="9665"/>
      <c r="CI76" s="9665"/>
      <c r="CJ76" s="9665"/>
      <c r="CK76" s="9665"/>
      <c r="CL76" s="9665"/>
      <c r="CM76" s="9665"/>
      <c r="CN76" s="9665"/>
      <c r="CO76" s="9665"/>
      <c r="CP76" s="9665"/>
      <c r="CQ76" s="9665"/>
      <c r="CR76" s="9665"/>
      <c r="CS76" s="9665"/>
      <c r="CT76" s="9665"/>
      <c r="CU76" s="9665"/>
      <c r="CV76" s="9665"/>
      <c r="CW76" s="9665"/>
      <c r="CX76" s="9665"/>
      <c r="CY76" s="9665"/>
      <c r="CZ76" s="9665"/>
      <c r="DA76" s="9665"/>
      <c r="DB76" s="9665"/>
      <c r="DC76" s="9665"/>
      <c r="DD76" s="9665"/>
      <c r="DE76" s="9665"/>
      <c r="DF76" s="9665"/>
      <c r="DG76" s="9665"/>
      <c r="DH76" s="9665"/>
      <c r="DI76" s="9665"/>
      <c r="DJ76" s="9665"/>
      <c r="DK76" s="9665"/>
      <c r="DL76" s="9665"/>
      <c r="DZ76" s="736">
        <v>11</v>
      </c>
    </row>
    <row s="12253" customFormat="1" customHeight="1" ht="11.25" hidden="1">
      <c r="A77" s="2619" t="s">
        <v>1059</v>
      </c>
      <c r="B77" s="738"/>
      <c r="D77" s="892">
        <v>1</v>
      </c>
      <c r="E77" s="893" t="s">
        <v>1060</v>
      </c>
      <c r="F77" s="948" t="s">
        <v>962</v>
      </c>
      <c r="G77" s="951"/>
      <c r="H77" s="1250"/>
      <c r="I77" s="951"/>
      <c r="J77" s="1250"/>
      <c r="K77" s="4544"/>
      <c r="L77" s="4521"/>
      <c r="M77" s="4544"/>
      <c r="N77" s="4521"/>
      <c r="O77" s="4544"/>
      <c r="P77" s="4521"/>
      <c r="Q77" s="4544"/>
      <c r="R77" s="4521"/>
      <c r="S77" s="4544"/>
      <c r="T77" s="4521"/>
      <c r="U77" s="4544"/>
      <c r="V77" s="4521"/>
      <c r="W77" s="10639"/>
      <c r="X77" s="10609"/>
      <c r="Y77" s="10639"/>
      <c r="Z77" s="10609"/>
      <c r="AA77" s="10639"/>
      <c r="AB77" s="10609"/>
      <c r="AC77" s="10639"/>
      <c r="AD77" s="10609"/>
      <c r="AE77" s="10639"/>
      <c r="AF77" s="10609"/>
      <c r="AG77" s="10639"/>
      <c r="AH77" s="10609"/>
      <c r="AI77" s="10639"/>
      <c r="AJ77" s="10609"/>
      <c r="AK77" s="10639"/>
      <c r="AL77" s="10609"/>
      <c r="AM77" s="10639"/>
      <c r="AN77" s="10609"/>
      <c r="AO77" s="10639"/>
      <c r="AP77" s="10609"/>
      <c r="AQ77" s="10639"/>
      <c r="AR77" s="10609"/>
      <c r="AS77" s="10639"/>
      <c r="AT77" s="10609"/>
      <c r="AU77" s="10639"/>
      <c r="AV77" s="10609"/>
      <c r="AW77" s="10639"/>
      <c r="AX77" s="10609"/>
      <c r="AY77" s="10639"/>
      <c r="AZ77" s="10609"/>
      <c r="BA77" s="10639"/>
      <c r="BB77" s="10609"/>
      <c r="BC77" s="10639"/>
      <c r="BD77" s="10609"/>
      <c r="BE77" s="10639"/>
      <c r="BF77" s="10609"/>
      <c r="BG77" s="10639"/>
      <c r="BH77" s="10609"/>
      <c r="BI77" s="10639"/>
      <c r="BJ77" s="10609"/>
      <c r="BK77" s="10639"/>
      <c r="BL77" s="10609"/>
      <c r="BM77" s="10639"/>
      <c r="BN77" s="10609"/>
      <c r="BO77" s="10639"/>
      <c r="BP77" s="10609"/>
      <c r="BQ77" s="10639"/>
      <c r="BR77" s="10609"/>
      <c r="BS77" s="10639"/>
      <c r="BT77" s="10609"/>
      <c r="BU77" s="10639"/>
      <c r="BV77" s="10609"/>
      <c r="BW77" s="10639"/>
      <c r="BX77" s="10609"/>
      <c r="BY77" s="10639"/>
      <c r="BZ77" s="10609"/>
      <c r="CA77" s="10639"/>
      <c r="CB77" s="10609"/>
      <c r="CC77" s="10639"/>
      <c r="CD77" s="10609"/>
      <c r="CE77" s="10639"/>
      <c r="CF77" s="10609"/>
      <c r="CG77" s="10639"/>
      <c r="CH77" s="10609"/>
      <c r="CI77" s="10639"/>
      <c r="CJ77" s="10609"/>
      <c r="CK77" s="10639"/>
      <c r="CL77" s="10609"/>
      <c r="CM77" s="10639"/>
      <c r="CN77" s="10609"/>
      <c r="CO77" s="10639"/>
      <c r="CP77" s="10609"/>
      <c r="CQ77" s="10639"/>
      <c r="CR77" s="10609"/>
      <c r="CS77" s="10639"/>
      <c r="CT77" s="10609"/>
      <c r="CU77" s="10639"/>
      <c r="CV77" s="10609"/>
      <c r="CW77" s="10639"/>
      <c r="CX77" s="10609"/>
      <c r="CY77" s="10639"/>
      <c r="CZ77" s="10609"/>
      <c r="DA77" s="10639"/>
      <c r="DB77" s="10609"/>
      <c r="DC77" s="10639"/>
      <c r="DD77" s="10609"/>
      <c r="DE77" s="10639"/>
      <c r="DF77" s="10609"/>
      <c r="DG77" s="10639"/>
      <c r="DH77" s="10609"/>
      <c r="DI77" s="10639"/>
      <c r="DJ77" s="10609"/>
      <c r="DK77" s="10639"/>
      <c r="DL77" s="10609"/>
      <c r="DM77" s="516" t="s">
        <v>1061</v>
      </c>
      <c r="DZ77" s="985">
        <v>0</v>
      </c>
    </row>
    <row s="12253" customFormat="1" customHeight="1" ht="11.25" hidden="1">
      <c r="A78" s="2619"/>
      <c r="B78" s="738"/>
      <c r="D78" s="892" t="s">
        <v>103</v>
      </c>
      <c r="E78" s="893" t="s">
        <v>1062</v>
      </c>
      <c r="F78" s="948" t="s">
        <v>962</v>
      </c>
      <c r="G78" s="951"/>
      <c r="H78" s="1250"/>
      <c r="I78" s="951"/>
      <c r="J78" s="1250"/>
      <c r="K78" s="4544"/>
      <c r="L78" s="4521"/>
      <c r="M78" s="4544"/>
      <c r="N78" s="4521"/>
      <c r="O78" s="4544"/>
      <c r="P78" s="4521"/>
      <c r="Q78" s="4544"/>
      <c r="R78" s="4521"/>
      <c r="S78" s="4544"/>
      <c r="T78" s="4521"/>
      <c r="U78" s="4544"/>
      <c r="V78" s="4521"/>
      <c r="W78" s="10639"/>
      <c r="X78" s="10609"/>
      <c r="Y78" s="10639"/>
      <c r="Z78" s="10609"/>
      <c r="AA78" s="10639"/>
      <c r="AB78" s="10609"/>
      <c r="AC78" s="10639"/>
      <c r="AD78" s="10609"/>
      <c r="AE78" s="10639"/>
      <c r="AF78" s="10609"/>
      <c r="AG78" s="10639"/>
      <c r="AH78" s="10609"/>
      <c r="AI78" s="10639"/>
      <c r="AJ78" s="10609"/>
      <c r="AK78" s="10639"/>
      <c r="AL78" s="10609"/>
      <c r="AM78" s="10639"/>
      <c r="AN78" s="10609"/>
      <c r="AO78" s="10639"/>
      <c r="AP78" s="10609"/>
      <c r="AQ78" s="10639"/>
      <c r="AR78" s="10609"/>
      <c r="AS78" s="10639"/>
      <c r="AT78" s="10609"/>
      <c r="AU78" s="10639"/>
      <c r="AV78" s="10609"/>
      <c r="AW78" s="10639"/>
      <c r="AX78" s="10609"/>
      <c r="AY78" s="10639"/>
      <c r="AZ78" s="10609"/>
      <c r="BA78" s="10639"/>
      <c r="BB78" s="10609"/>
      <c r="BC78" s="10639"/>
      <c r="BD78" s="10609"/>
      <c r="BE78" s="10639"/>
      <c r="BF78" s="10609"/>
      <c r="BG78" s="10639"/>
      <c r="BH78" s="10609"/>
      <c r="BI78" s="10639"/>
      <c r="BJ78" s="10609"/>
      <c r="BK78" s="10639"/>
      <c r="BL78" s="10609"/>
      <c r="BM78" s="10639"/>
      <c r="BN78" s="10609"/>
      <c r="BO78" s="10639"/>
      <c r="BP78" s="10609"/>
      <c r="BQ78" s="10639"/>
      <c r="BR78" s="10609"/>
      <c r="BS78" s="10639"/>
      <c r="BT78" s="10609"/>
      <c r="BU78" s="10639"/>
      <c r="BV78" s="10609"/>
      <c r="BW78" s="10639"/>
      <c r="BX78" s="10609"/>
      <c r="BY78" s="10639"/>
      <c r="BZ78" s="10609"/>
      <c r="CA78" s="10639"/>
      <c r="CB78" s="10609"/>
      <c r="CC78" s="10639"/>
      <c r="CD78" s="10609"/>
      <c r="CE78" s="10639"/>
      <c r="CF78" s="10609"/>
      <c r="CG78" s="10639"/>
      <c r="CH78" s="10609"/>
      <c r="CI78" s="10639"/>
      <c r="CJ78" s="10609"/>
      <c r="CK78" s="10639"/>
      <c r="CL78" s="10609"/>
      <c r="CM78" s="10639"/>
      <c r="CN78" s="10609"/>
      <c r="CO78" s="10639"/>
      <c r="CP78" s="10609"/>
      <c r="CQ78" s="10639"/>
      <c r="CR78" s="10609"/>
      <c r="CS78" s="10639"/>
      <c r="CT78" s="10609"/>
      <c r="CU78" s="10639"/>
      <c r="CV78" s="10609"/>
      <c r="CW78" s="10639"/>
      <c r="CX78" s="10609"/>
      <c r="CY78" s="10639"/>
      <c r="CZ78" s="10609"/>
      <c r="DA78" s="10639"/>
      <c r="DB78" s="10609"/>
      <c r="DC78" s="10639"/>
      <c r="DD78" s="10609"/>
      <c r="DE78" s="10639"/>
      <c r="DF78" s="10609"/>
      <c r="DG78" s="10639"/>
      <c r="DH78" s="10609"/>
      <c r="DI78" s="10639"/>
      <c r="DJ78" s="10609"/>
      <c r="DK78" s="10639"/>
      <c r="DL78" s="10609"/>
      <c r="DM78" s="516" t="s">
        <v>1063</v>
      </c>
      <c r="DZ78" s="985">
        <v>0</v>
      </c>
    </row>
    <row s="12253" customFormat="1" customHeight="1" ht="22.5" hidden="1">
      <c r="A79" s="2619"/>
      <c r="B79" s="738"/>
      <c r="D79" s="892" t="s">
        <v>89</v>
      </c>
      <c r="E79" s="949" t="s">
        <v>1064</v>
      </c>
      <c r="F79" s="887" t="s">
        <v>1011</v>
      </c>
      <c r="G79" s="951"/>
      <c r="H79" s="1250"/>
      <c r="I79" s="951"/>
      <c r="J79" s="1250"/>
      <c r="K79" s="4544"/>
      <c r="L79" s="4521"/>
      <c r="M79" s="4544"/>
      <c r="N79" s="4521"/>
      <c r="O79" s="4544"/>
      <c r="P79" s="4521"/>
      <c r="Q79" s="4544"/>
      <c r="R79" s="4521"/>
      <c r="S79" s="4544"/>
      <c r="T79" s="4521"/>
      <c r="U79" s="4544"/>
      <c r="V79" s="4521"/>
      <c r="W79" s="10639"/>
      <c r="X79" s="10609"/>
      <c r="Y79" s="10639"/>
      <c r="Z79" s="10609"/>
      <c r="AA79" s="10639"/>
      <c r="AB79" s="10609"/>
      <c r="AC79" s="10639"/>
      <c r="AD79" s="10609"/>
      <c r="AE79" s="10639"/>
      <c r="AF79" s="10609"/>
      <c r="AG79" s="10639"/>
      <c r="AH79" s="10609"/>
      <c r="AI79" s="10639"/>
      <c r="AJ79" s="10609"/>
      <c r="AK79" s="10639"/>
      <c r="AL79" s="10609"/>
      <c r="AM79" s="10639"/>
      <c r="AN79" s="10609"/>
      <c r="AO79" s="10639"/>
      <c r="AP79" s="10609"/>
      <c r="AQ79" s="10639"/>
      <c r="AR79" s="10609"/>
      <c r="AS79" s="10639"/>
      <c r="AT79" s="10609"/>
      <c r="AU79" s="10639"/>
      <c r="AV79" s="10609"/>
      <c r="AW79" s="10639"/>
      <c r="AX79" s="10609"/>
      <c r="AY79" s="10639"/>
      <c r="AZ79" s="10609"/>
      <c r="BA79" s="10639"/>
      <c r="BB79" s="10609"/>
      <c r="BC79" s="10639"/>
      <c r="BD79" s="10609"/>
      <c r="BE79" s="10639"/>
      <c r="BF79" s="10609"/>
      <c r="BG79" s="10639"/>
      <c r="BH79" s="10609"/>
      <c r="BI79" s="10639"/>
      <c r="BJ79" s="10609"/>
      <c r="BK79" s="10639"/>
      <c r="BL79" s="10609"/>
      <c r="BM79" s="10639"/>
      <c r="BN79" s="10609"/>
      <c r="BO79" s="10639"/>
      <c r="BP79" s="10609"/>
      <c r="BQ79" s="10639"/>
      <c r="BR79" s="10609"/>
      <c r="BS79" s="10639"/>
      <c r="BT79" s="10609"/>
      <c r="BU79" s="10639"/>
      <c r="BV79" s="10609"/>
      <c r="BW79" s="10639"/>
      <c r="BX79" s="10609"/>
      <c r="BY79" s="10639"/>
      <c r="BZ79" s="10609"/>
      <c r="CA79" s="10639"/>
      <c r="CB79" s="10609"/>
      <c r="CC79" s="10639"/>
      <c r="CD79" s="10609"/>
      <c r="CE79" s="10639"/>
      <c r="CF79" s="10609"/>
      <c r="CG79" s="10639"/>
      <c r="CH79" s="10609"/>
      <c r="CI79" s="10639"/>
      <c r="CJ79" s="10609"/>
      <c r="CK79" s="10639"/>
      <c r="CL79" s="10609"/>
      <c r="CM79" s="10639"/>
      <c r="CN79" s="10609"/>
      <c r="CO79" s="10639"/>
      <c r="CP79" s="10609"/>
      <c r="CQ79" s="10639"/>
      <c r="CR79" s="10609"/>
      <c r="CS79" s="10639"/>
      <c r="CT79" s="10609"/>
      <c r="CU79" s="10639"/>
      <c r="CV79" s="10609"/>
      <c r="CW79" s="10639"/>
      <c r="CX79" s="10609"/>
      <c r="CY79" s="10639"/>
      <c r="CZ79" s="10609"/>
      <c r="DA79" s="10639"/>
      <c r="DB79" s="10609"/>
      <c r="DC79" s="10639"/>
      <c r="DD79" s="10609"/>
      <c r="DE79" s="10639"/>
      <c r="DF79" s="10609"/>
      <c r="DG79" s="10639"/>
      <c r="DH79" s="10609"/>
      <c r="DI79" s="10639"/>
      <c r="DJ79" s="10609"/>
      <c r="DK79" s="10639"/>
      <c r="DL79" s="10609"/>
      <c r="DM79" s="516" t="s">
        <v>1065</v>
      </c>
      <c r="DZ79" s="985">
        <v>0</v>
      </c>
    </row>
    <row s="12253" customFormat="1" customHeight="1" ht="11.25" hidden="1">
      <c r="A80" s="2619"/>
      <c r="B80" s="738"/>
      <c r="D80" s="892" t="s">
        <v>403</v>
      </c>
      <c r="E80" s="950" t="s">
        <v>1066</v>
      </c>
      <c r="F80" s="887" t="s">
        <v>1011</v>
      </c>
      <c r="G80" s="951"/>
      <c r="H80" s="1250"/>
      <c r="I80" s="951"/>
      <c r="J80" s="1250"/>
      <c r="K80" s="4544"/>
      <c r="L80" s="4521"/>
      <c r="M80" s="4544"/>
      <c r="N80" s="4521"/>
      <c r="O80" s="4544"/>
      <c r="P80" s="4521"/>
      <c r="Q80" s="4544"/>
      <c r="R80" s="4521"/>
      <c r="S80" s="4544"/>
      <c r="T80" s="4521"/>
      <c r="U80" s="4544"/>
      <c r="V80" s="4521"/>
      <c r="W80" s="10639"/>
      <c r="X80" s="10609"/>
      <c r="Y80" s="10639"/>
      <c r="Z80" s="10609"/>
      <c r="AA80" s="10639"/>
      <c r="AB80" s="10609"/>
      <c r="AC80" s="10639"/>
      <c r="AD80" s="10609"/>
      <c r="AE80" s="10639"/>
      <c r="AF80" s="10609"/>
      <c r="AG80" s="10639"/>
      <c r="AH80" s="10609"/>
      <c r="AI80" s="10639"/>
      <c r="AJ80" s="10609"/>
      <c r="AK80" s="10639"/>
      <c r="AL80" s="10609"/>
      <c r="AM80" s="10639"/>
      <c r="AN80" s="10609"/>
      <c r="AO80" s="10639"/>
      <c r="AP80" s="10609"/>
      <c r="AQ80" s="10639"/>
      <c r="AR80" s="10609"/>
      <c r="AS80" s="10639"/>
      <c r="AT80" s="10609"/>
      <c r="AU80" s="10639"/>
      <c r="AV80" s="10609"/>
      <c r="AW80" s="10639"/>
      <c r="AX80" s="10609"/>
      <c r="AY80" s="10639"/>
      <c r="AZ80" s="10609"/>
      <c r="BA80" s="10639"/>
      <c r="BB80" s="10609"/>
      <c r="BC80" s="10639"/>
      <c r="BD80" s="10609"/>
      <c r="BE80" s="10639"/>
      <c r="BF80" s="10609"/>
      <c r="BG80" s="10639"/>
      <c r="BH80" s="10609"/>
      <c r="BI80" s="10639"/>
      <c r="BJ80" s="10609"/>
      <c r="BK80" s="10639"/>
      <c r="BL80" s="10609"/>
      <c r="BM80" s="10639"/>
      <c r="BN80" s="10609"/>
      <c r="BO80" s="10639"/>
      <c r="BP80" s="10609"/>
      <c r="BQ80" s="10639"/>
      <c r="BR80" s="10609"/>
      <c r="BS80" s="10639"/>
      <c r="BT80" s="10609"/>
      <c r="BU80" s="10639"/>
      <c r="BV80" s="10609"/>
      <c r="BW80" s="10639"/>
      <c r="BX80" s="10609"/>
      <c r="BY80" s="10639"/>
      <c r="BZ80" s="10609"/>
      <c r="CA80" s="10639"/>
      <c r="CB80" s="10609"/>
      <c r="CC80" s="10639"/>
      <c r="CD80" s="10609"/>
      <c r="CE80" s="10639"/>
      <c r="CF80" s="10609"/>
      <c r="CG80" s="10639"/>
      <c r="CH80" s="10609"/>
      <c r="CI80" s="10639"/>
      <c r="CJ80" s="10609"/>
      <c r="CK80" s="10639"/>
      <c r="CL80" s="10609"/>
      <c r="CM80" s="10639"/>
      <c r="CN80" s="10609"/>
      <c r="CO80" s="10639"/>
      <c r="CP80" s="10609"/>
      <c r="CQ80" s="10639"/>
      <c r="CR80" s="10609"/>
      <c r="CS80" s="10639"/>
      <c r="CT80" s="10609"/>
      <c r="CU80" s="10639"/>
      <c r="CV80" s="10609"/>
      <c r="CW80" s="10639"/>
      <c r="CX80" s="10609"/>
      <c r="CY80" s="10639"/>
      <c r="CZ80" s="10609"/>
      <c r="DA80" s="10639"/>
      <c r="DB80" s="10609"/>
      <c r="DC80" s="10639"/>
      <c r="DD80" s="10609"/>
      <c r="DE80" s="10639"/>
      <c r="DF80" s="10609"/>
      <c r="DG80" s="10639"/>
      <c r="DH80" s="10609"/>
      <c r="DI80" s="10639"/>
      <c r="DJ80" s="10609"/>
      <c r="DK80" s="10639"/>
      <c r="DL80" s="10609"/>
      <c r="DM80" s="516"/>
      <c r="DZ80" s="985">
        <v>0</v>
      </c>
    </row>
    <row s="12253" customFormat="1" customHeight="1" ht="11.25" hidden="1">
      <c r="A81" s="2619"/>
      <c r="B81" s="738"/>
      <c r="D81" s="892" t="s">
        <v>411</v>
      </c>
      <c r="E81" s="950" t="s">
        <v>1067</v>
      </c>
      <c r="F81" s="887" t="s">
        <v>1011</v>
      </c>
      <c r="G81" s="951"/>
      <c r="H81" s="1250"/>
      <c r="I81" s="951"/>
      <c r="J81" s="1250"/>
      <c r="K81" s="4544"/>
      <c r="L81" s="4521"/>
      <c r="M81" s="4544"/>
      <c r="N81" s="4521"/>
      <c r="O81" s="4544"/>
      <c r="P81" s="4521"/>
      <c r="Q81" s="4544"/>
      <c r="R81" s="4521"/>
      <c r="S81" s="4544"/>
      <c r="T81" s="4521"/>
      <c r="U81" s="4544"/>
      <c r="V81" s="4521"/>
      <c r="W81" s="10639"/>
      <c r="X81" s="10609"/>
      <c r="Y81" s="10639"/>
      <c r="Z81" s="10609"/>
      <c r="AA81" s="10639"/>
      <c r="AB81" s="10609"/>
      <c r="AC81" s="10639"/>
      <c r="AD81" s="10609"/>
      <c r="AE81" s="10639"/>
      <c r="AF81" s="10609"/>
      <c r="AG81" s="10639"/>
      <c r="AH81" s="10609"/>
      <c r="AI81" s="10639"/>
      <c r="AJ81" s="10609"/>
      <c r="AK81" s="10639"/>
      <c r="AL81" s="10609"/>
      <c r="AM81" s="10639"/>
      <c r="AN81" s="10609"/>
      <c r="AO81" s="10639"/>
      <c r="AP81" s="10609"/>
      <c r="AQ81" s="10639"/>
      <c r="AR81" s="10609"/>
      <c r="AS81" s="10639"/>
      <c r="AT81" s="10609"/>
      <c r="AU81" s="10639"/>
      <c r="AV81" s="10609"/>
      <c r="AW81" s="10639"/>
      <c r="AX81" s="10609"/>
      <c r="AY81" s="10639"/>
      <c r="AZ81" s="10609"/>
      <c r="BA81" s="10639"/>
      <c r="BB81" s="10609"/>
      <c r="BC81" s="10639"/>
      <c r="BD81" s="10609"/>
      <c r="BE81" s="10639"/>
      <c r="BF81" s="10609"/>
      <c r="BG81" s="10639"/>
      <c r="BH81" s="10609"/>
      <c r="BI81" s="10639"/>
      <c r="BJ81" s="10609"/>
      <c r="BK81" s="10639"/>
      <c r="BL81" s="10609"/>
      <c r="BM81" s="10639"/>
      <c r="BN81" s="10609"/>
      <c r="BO81" s="10639"/>
      <c r="BP81" s="10609"/>
      <c r="BQ81" s="10639"/>
      <c r="BR81" s="10609"/>
      <c r="BS81" s="10639"/>
      <c r="BT81" s="10609"/>
      <c r="BU81" s="10639"/>
      <c r="BV81" s="10609"/>
      <c r="BW81" s="10639"/>
      <c r="BX81" s="10609"/>
      <c r="BY81" s="10639"/>
      <c r="BZ81" s="10609"/>
      <c r="CA81" s="10639"/>
      <c r="CB81" s="10609"/>
      <c r="CC81" s="10639"/>
      <c r="CD81" s="10609"/>
      <c r="CE81" s="10639"/>
      <c r="CF81" s="10609"/>
      <c r="CG81" s="10639"/>
      <c r="CH81" s="10609"/>
      <c r="CI81" s="10639"/>
      <c r="CJ81" s="10609"/>
      <c r="CK81" s="10639"/>
      <c r="CL81" s="10609"/>
      <c r="CM81" s="10639"/>
      <c r="CN81" s="10609"/>
      <c r="CO81" s="10639"/>
      <c r="CP81" s="10609"/>
      <c r="CQ81" s="10639"/>
      <c r="CR81" s="10609"/>
      <c r="CS81" s="10639"/>
      <c r="CT81" s="10609"/>
      <c r="CU81" s="10639"/>
      <c r="CV81" s="10609"/>
      <c r="CW81" s="10639"/>
      <c r="CX81" s="10609"/>
      <c r="CY81" s="10639"/>
      <c r="CZ81" s="10609"/>
      <c r="DA81" s="10639"/>
      <c r="DB81" s="10609"/>
      <c r="DC81" s="10639"/>
      <c r="DD81" s="10609"/>
      <c r="DE81" s="10639"/>
      <c r="DF81" s="10609"/>
      <c r="DG81" s="10639"/>
      <c r="DH81" s="10609"/>
      <c r="DI81" s="10639"/>
      <c r="DJ81" s="10609"/>
      <c r="DK81" s="10639"/>
      <c r="DL81" s="10609"/>
      <c r="DM81" s="516"/>
      <c r="DZ81" s="985">
        <v>0</v>
      </c>
    </row>
    <row s="12253" customFormat="1" customHeight="1" ht="11.25" hidden="1">
      <c r="A82" s="2619"/>
      <c r="B82" s="738"/>
      <c r="D82" s="892" t="s">
        <v>413</v>
      </c>
      <c r="E82" s="950" t="s">
        <v>1068</v>
      </c>
      <c r="F82" s="887" t="s">
        <v>1011</v>
      </c>
      <c r="G82" s="951"/>
      <c r="H82" s="1250"/>
      <c r="I82" s="951"/>
      <c r="J82" s="1250"/>
      <c r="K82" s="4544"/>
      <c r="L82" s="4521"/>
      <c r="M82" s="4544"/>
      <c r="N82" s="4521"/>
      <c r="O82" s="4544"/>
      <c r="P82" s="4521"/>
      <c r="Q82" s="4544"/>
      <c r="R82" s="4521"/>
      <c r="S82" s="4544"/>
      <c r="T82" s="4521"/>
      <c r="U82" s="4544"/>
      <c r="V82" s="4521"/>
      <c r="W82" s="10639"/>
      <c r="X82" s="10609"/>
      <c r="Y82" s="10639"/>
      <c r="Z82" s="10609"/>
      <c r="AA82" s="10639"/>
      <c r="AB82" s="10609"/>
      <c r="AC82" s="10639"/>
      <c r="AD82" s="10609"/>
      <c r="AE82" s="10639"/>
      <c r="AF82" s="10609"/>
      <c r="AG82" s="10639"/>
      <c r="AH82" s="10609"/>
      <c r="AI82" s="10639"/>
      <c r="AJ82" s="10609"/>
      <c r="AK82" s="10639"/>
      <c r="AL82" s="10609"/>
      <c r="AM82" s="10639"/>
      <c r="AN82" s="10609"/>
      <c r="AO82" s="10639"/>
      <c r="AP82" s="10609"/>
      <c r="AQ82" s="10639"/>
      <c r="AR82" s="10609"/>
      <c r="AS82" s="10639"/>
      <c r="AT82" s="10609"/>
      <c r="AU82" s="10639"/>
      <c r="AV82" s="10609"/>
      <c r="AW82" s="10639"/>
      <c r="AX82" s="10609"/>
      <c r="AY82" s="10639"/>
      <c r="AZ82" s="10609"/>
      <c r="BA82" s="10639"/>
      <c r="BB82" s="10609"/>
      <c r="BC82" s="10639"/>
      <c r="BD82" s="10609"/>
      <c r="BE82" s="10639"/>
      <c r="BF82" s="10609"/>
      <c r="BG82" s="10639"/>
      <c r="BH82" s="10609"/>
      <c r="BI82" s="10639"/>
      <c r="BJ82" s="10609"/>
      <c r="BK82" s="10639"/>
      <c r="BL82" s="10609"/>
      <c r="BM82" s="10639"/>
      <c r="BN82" s="10609"/>
      <c r="BO82" s="10639"/>
      <c r="BP82" s="10609"/>
      <c r="BQ82" s="10639"/>
      <c r="BR82" s="10609"/>
      <c r="BS82" s="10639"/>
      <c r="BT82" s="10609"/>
      <c r="BU82" s="10639"/>
      <c r="BV82" s="10609"/>
      <c r="BW82" s="10639"/>
      <c r="BX82" s="10609"/>
      <c r="BY82" s="10639"/>
      <c r="BZ82" s="10609"/>
      <c r="CA82" s="10639"/>
      <c r="CB82" s="10609"/>
      <c r="CC82" s="10639"/>
      <c r="CD82" s="10609"/>
      <c r="CE82" s="10639"/>
      <c r="CF82" s="10609"/>
      <c r="CG82" s="10639"/>
      <c r="CH82" s="10609"/>
      <c r="CI82" s="10639"/>
      <c r="CJ82" s="10609"/>
      <c r="CK82" s="10639"/>
      <c r="CL82" s="10609"/>
      <c r="CM82" s="10639"/>
      <c r="CN82" s="10609"/>
      <c r="CO82" s="10639"/>
      <c r="CP82" s="10609"/>
      <c r="CQ82" s="10639"/>
      <c r="CR82" s="10609"/>
      <c r="CS82" s="10639"/>
      <c r="CT82" s="10609"/>
      <c r="CU82" s="10639"/>
      <c r="CV82" s="10609"/>
      <c r="CW82" s="10639"/>
      <c r="CX82" s="10609"/>
      <c r="CY82" s="10639"/>
      <c r="CZ82" s="10609"/>
      <c r="DA82" s="10639"/>
      <c r="DB82" s="10609"/>
      <c r="DC82" s="10639"/>
      <c r="DD82" s="10609"/>
      <c r="DE82" s="10639"/>
      <c r="DF82" s="10609"/>
      <c r="DG82" s="10639"/>
      <c r="DH82" s="10609"/>
      <c r="DI82" s="10639"/>
      <c r="DJ82" s="10609"/>
      <c r="DK82" s="10639"/>
      <c r="DL82" s="10609"/>
      <c r="DM82" s="516"/>
      <c r="DZ82" s="985">
        <v>0</v>
      </c>
    </row>
    <row s="12253" customFormat="1" customHeight="1" ht="11.25" hidden="1">
      <c r="A83" s="2619"/>
      <c r="B83" s="738"/>
      <c r="D83" s="892" t="s">
        <v>415</v>
      </c>
      <c r="E83" s="950" t="s">
        <v>1069</v>
      </c>
      <c r="F83" s="887" t="s">
        <v>1011</v>
      </c>
      <c r="G83" s="951"/>
      <c r="H83" s="1250"/>
      <c r="I83" s="951"/>
      <c r="J83" s="1250"/>
      <c r="K83" s="4544"/>
      <c r="L83" s="4521"/>
      <c r="M83" s="4544"/>
      <c r="N83" s="4521"/>
      <c r="O83" s="4544"/>
      <c r="P83" s="4521"/>
      <c r="Q83" s="4544"/>
      <c r="R83" s="4521"/>
      <c r="S83" s="4544"/>
      <c r="T83" s="4521"/>
      <c r="U83" s="4544"/>
      <c r="V83" s="4521"/>
      <c r="W83" s="10639"/>
      <c r="X83" s="10609"/>
      <c r="Y83" s="10639"/>
      <c r="Z83" s="10609"/>
      <c r="AA83" s="10639"/>
      <c r="AB83" s="10609"/>
      <c r="AC83" s="10639"/>
      <c r="AD83" s="10609"/>
      <c r="AE83" s="10639"/>
      <c r="AF83" s="10609"/>
      <c r="AG83" s="10639"/>
      <c r="AH83" s="10609"/>
      <c r="AI83" s="10639"/>
      <c r="AJ83" s="10609"/>
      <c r="AK83" s="10639"/>
      <c r="AL83" s="10609"/>
      <c r="AM83" s="10639"/>
      <c r="AN83" s="10609"/>
      <c r="AO83" s="10639"/>
      <c r="AP83" s="10609"/>
      <c r="AQ83" s="10639"/>
      <c r="AR83" s="10609"/>
      <c r="AS83" s="10639"/>
      <c r="AT83" s="10609"/>
      <c r="AU83" s="10639"/>
      <c r="AV83" s="10609"/>
      <c r="AW83" s="10639"/>
      <c r="AX83" s="10609"/>
      <c r="AY83" s="10639"/>
      <c r="AZ83" s="10609"/>
      <c r="BA83" s="10639"/>
      <c r="BB83" s="10609"/>
      <c r="BC83" s="10639"/>
      <c r="BD83" s="10609"/>
      <c r="BE83" s="10639"/>
      <c r="BF83" s="10609"/>
      <c r="BG83" s="10639"/>
      <c r="BH83" s="10609"/>
      <c r="BI83" s="10639"/>
      <c r="BJ83" s="10609"/>
      <c r="BK83" s="10639"/>
      <c r="BL83" s="10609"/>
      <c r="BM83" s="10639"/>
      <c r="BN83" s="10609"/>
      <c r="BO83" s="10639"/>
      <c r="BP83" s="10609"/>
      <c r="BQ83" s="10639"/>
      <c r="BR83" s="10609"/>
      <c r="BS83" s="10639"/>
      <c r="BT83" s="10609"/>
      <c r="BU83" s="10639"/>
      <c r="BV83" s="10609"/>
      <c r="BW83" s="10639"/>
      <c r="BX83" s="10609"/>
      <c r="BY83" s="10639"/>
      <c r="BZ83" s="10609"/>
      <c r="CA83" s="10639"/>
      <c r="CB83" s="10609"/>
      <c r="CC83" s="10639"/>
      <c r="CD83" s="10609"/>
      <c r="CE83" s="10639"/>
      <c r="CF83" s="10609"/>
      <c r="CG83" s="10639"/>
      <c r="CH83" s="10609"/>
      <c r="CI83" s="10639"/>
      <c r="CJ83" s="10609"/>
      <c r="CK83" s="10639"/>
      <c r="CL83" s="10609"/>
      <c r="CM83" s="10639"/>
      <c r="CN83" s="10609"/>
      <c r="CO83" s="10639"/>
      <c r="CP83" s="10609"/>
      <c r="CQ83" s="10639"/>
      <c r="CR83" s="10609"/>
      <c r="CS83" s="10639"/>
      <c r="CT83" s="10609"/>
      <c r="CU83" s="10639"/>
      <c r="CV83" s="10609"/>
      <c r="CW83" s="10639"/>
      <c r="CX83" s="10609"/>
      <c r="CY83" s="10639"/>
      <c r="CZ83" s="10609"/>
      <c r="DA83" s="10639"/>
      <c r="DB83" s="10609"/>
      <c r="DC83" s="10639"/>
      <c r="DD83" s="10609"/>
      <c r="DE83" s="10639"/>
      <c r="DF83" s="10609"/>
      <c r="DG83" s="10639"/>
      <c r="DH83" s="10609"/>
      <c r="DI83" s="10639"/>
      <c r="DJ83" s="10609"/>
      <c r="DK83" s="10639"/>
      <c r="DL83" s="10609"/>
      <c r="DM83" s="516"/>
      <c r="DZ83" s="985">
        <v>0</v>
      </c>
    </row>
    <row s="12253" customFormat="1" customHeight="1" ht="11.25" hidden="1">
      <c r="A84" s="2619"/>
      <c r="B84" s="738"/>
      <c r="D84" s="892" t="s">
        <v>1070</v>
      </c>
      <c r="E84" s="950" t="s">
        <v>1071</v>
      </c>
      <c r="F84" s="887" t="s">
        <v>1011</v>
      </c>
      <c r="G84" s="951"/>
      <c r="H84" s="1250"/>
      <c r="I84" s="951"/>
      <c r="J84" s="1250"/>
      <c r="K84" s="4544"/>
      <c r="L84" s="4521"/>
      <c r="M84" s="4544"/>
      <c r="N84" s="4521"/>
      <c r="O84" s="4544"/>
      <c r="P84" s="4521"/>
      <c r="Q84" s="4544"/>
      <c r="R84" s="4521"/>
      <c r="S84" s="4544"/>
      <c r="T84" s="4521"/>
      <c r="U84" s="4544"/>
      <c r="V84" s="4521"/>
      <c r="W84" s="10639"/>
      <c r="X84" s="10609"/>
      <c r="Y84" s="10639"/>
      <c r="Z84" s="10609"/>
      <c r="AA84" s="10639"/>
      <c r="AB84" s="10609"/>
      <c r="AC84" s="10639"/>
      <c r="AD84" s="10609"/>
      <c r="AE84" s="10639"/>
      <c r="AF84" s="10609"/>
      <c r="AG84" s="10639"/>
      <c r="AH84" s="10609"/>
      <c r="AI84" s="10639"/>
      <c r="AJ84" s="10609"/>
      <c r="AK84" s="10639"/>
      <c r="AL84" s="10609"/>
      <c r="AM84" s="10639"/>
      <c r="AN84" s="10609"/>
      <c r="AO84" s="10639"/>
      <c r="AP84" s="10609"/>
      <c r="AQ84" s="10639"/>
      <c r="AR84" s="10609"/>
      <c r="AS84" s="10639"/>
      <c r="AT84" s="10609"/>
      <c r="AU84" s="10639"/>
      <c r="AV84" s="10609"/>
      <c r="AW84" s="10639"/>
      <c r="AX84" s="10609"/>
      <c r="AY84" s="10639"/>
      <c r="AZ84" s="10609"/>
      <c r="BA84" s="10639"/>
      <c r="BB84" s="10609"/>
      <c r="BC84" s="10639"/>
      <c r="BD84" s="10609"/>
      <c r="BE84" s="10639"/>
      <c r="BF84" s="10609"/>
      <c r="BG84" s="10639"/>
      <c r="BH84" s="10609"/>
      <c r="BI84" s="10639"/>
      <c r="BJ84" s="10609"/>
      <c r="BK84" s="10639"/>
      <c r="BL84" s="10609"/>
      <c r="BM84" s="10639"/>
      <c r="BN84" s="10609"/>
      <c r="BO84" s="10639"/>
      <c r="BP84" s="10609"/>
      <c r="BQ84" s="10639"/>
      <c r="BR84" s="10609"/>
      <c r="BS84" s="10639"/>
      <c r="BT84" s="10609"/>
      <c r="BU84" s="10639"/>
      <c r="BV84" s="10609"/>
      <c r="BW84" s="10639"/>
      <c r="BX84" s="10609"/>
      <c r="BY84" s="10639"/>
      <c r="BZ84" s="10609"/>
      <c r="CA84" s="10639"/>
      <c r="CB84" s="10609"/>
      <c r="CC84" s="10639"/>
      <c r="CD84" s="10609"/>
      <c r="CE84" s="10639"/>
      <c r="CF84" s="10609"/>
      <c r="CG84" s="10639"/>
      <c r="CH84" s="10609"/>
      <c r="CI84" s="10639"/>
      <c r="CJ84" s="10609"/>
      <c r="CK84" s="10639"/>
      <c r="CL84" s="10609"/>
      <c r="CM84" s="10639"/>
      <c r="CN84" s="10609"/>
      <c r="CO84" s="10639"/>
      <c r="CP84" s="10609"/>
      <c r="CQ84" s="10639"/>
      <c r="CR84" s="10609"/>
      <c r="CS84" s="10639"/>
      <c r="CT84" s="10609"/>
      <c r="CU84" s="10639"/>
      <c r="CV84" s="10609"/>
      <c r="CW84" s="10639"/>
      <c r="CX84" s="10609"/>
      <c r="CY84" s="10639"/>
      <c r="CZ84" s="10609"/>
      <c r="DA84" s="10639"/>
      <c r="DB84" s="10609"/>
      <c r="DC84" s="10639"/>
      <c r="DD84" s="10609"/>
      <c r="DE84" s="10639"/>
      <c r="DF84" s="10609"/>
      <c r="DG84" s="10639"/>
      <c r="DH84" s="10609"/>
      <c r="DI84" s="10639"/>
      <c r="DJ84" s="10609"/>
      <c r="DK84" s="10639"/>
      <c r="DL84" s="10609"/>
      <c r="DM84" s="516"/>
      <c r="DZ84" s="985">
        <v>0</v>
      </c>
    </row>
    <row s="12253" customFormat="1" customHeight="1" ht="11.25" hidden="1">
      <c r="A85" s="2619"/>
      <c r="B85" s="738"/>
      <c r="D85" s="892" t="s">
        <v>1072</v>
      </c>
      <c r="E85" s="950" t="s">
        <v>1073</v>
      </c>
      <c r="F85" s="887" t="s">
        <v>1011</v>
      </c>
      <c r="G85" s="951"/>
      <c r="H85" s="1250"/>
      <c r="I85" s="951"/>
      <c r="J85" s="1250"/>
      <c r="K85" s="4544"/>
      <c r="L85" s="4521"/>
      <c r="M85" s="4544"/>
      <c r="N85" s="4521"/>
      <c r="O85" s="4544"/>
      <c r="P85" s="4521"/>
      <c r="Q85" s="4544"/>
      <c r="R85" s="4521"/>
      <c r="S85" s="4544"/>
      <c r="T85" s="4521"/>
      <c r="U85" s="4544"/>
      <c r="V85" s="4521"/>
      <c r="W85" s="10639"/>
      <c r="X85" s="10609"/>
      <c r="Y85" s="10639"/>
      <c r="Z85" s="10609"/>
      <c r="AA85" s="10639"/>
      <c r="AB85" s="10609"/>
      <c r="AC85" s="10639"/>
      <c r="AD85" s="10609"/>
      <c r="AE85" s="10639"/>
      <c r="AF85" s="10609"/>
      <c r="AG85" s="10639"/>
      <c r="AH85" s="10609"/>
      <c r="AI85" s="10639"/>
      <c r="AJ85" s="10609"/>
      <c r="AK85" s="10639"/>
      <c r="AL85" s="10609"/>
      <c r="AM85" s="10639"/>
      <c r="AN85" s="10609"/>
      <c r="AO85" s="10639"/>
      <c r="AP85" s="10609"/>
      <c r="AQ85" s="10639"/>
      <c r="AR85" s="10609"/>
      <c r="AS85" s="10639"/>
      <c r="AT85" s="10609"/>
      <c r="AU85" s="10639"/>
      <c r="AV85" s="10609"/>
      <c r="AW85" s="10639"/>
      <c r="AX85" s="10609"/>
      <c r="AY85" s="10639"/>
      <c r="AZ85" s="10609"/>
      <c r="BA85" s="10639"/>
      <c r="BB85" s="10609"/>
      <c r="BC85" s="10639"/>
      <c r="BD85" s="10609"/>
      <c r="BE85" s="10639"/>
      <c r="BF85" s="10609"/>
      <c r="BG85" s="10639"/>
      <c r="BH85" s="10609"/>
      <c r="BI85" s="10639"/>
      <c r="BJ85" s="10609"/>
      <c r="BK85" s="10639"/>
      <c r="BL85" s="10609"/>
      <c r="BM85" s="10639"/>
      <c r="BN85" s="10609"/>
      <c r="BO85" s="10639"/>
      <c r="BP85" s="10609"/>
      <c r="BQ85" s="10639"/>
      <c r="BR85" s="10609"/>
      <c r="BS85" s="10639"/>
      <c r="BT85" s="10609"/>
      <c r="BU85" s="10639"/>
      <c r="BV85" s="10609"/>
      <c r="BW85" s="10639"/>
      <c r="BX85" s="10609"/>
      <c r="BY85" s="10639"/>
      <c r="BZ85" s="10609"/>
      <c r="CA85" s="10639"/>
      <c r="CB85" s="10609"/>
      <c r="CC85" s="10639"/>
      <c r="CD85" s="10609"/>
      <c r="CE85" s="10639"/>
      <c r="CF85" s="10609"/>
      <c r="CG85" s="10639"/>
      <c r="CH85" s="10609"/>
      <c r="CI85" s="10639"/>
      <c r="CJ85" s="10609"/>
      <c r="CK85" s="10639"/>
      <c r="CL85" s="10609"/>
      <c r="CM85" s="10639"/>
      <c r="CN85" s="10609"/>
      <c r="CO85" s="10639"/>
      <c r="CP85" s="10609"/>
      <c r="CQ85" s="10639"/>
      <c r="CR85" s="10609"/>
      <c r="CS85" s="10639"/>
      <c r="CT85" s="10609"/>
      <c r="CU85" s="10639"/>
      <c r="CV85" s="10609"/>
      <c r="CW85" s="10639"/>
      <c r="CX85" s="10609"/>
      <c r="CY85" s="10639"/>
      <c r="CZ85" s="10609"/>
      <c r="DA85" s="10639"/>
      <c r="DB85" s="10609"/>
      <c r="DC85" s="10639"/>
      <c r="DD85" s="10609"/>
      <c r="DE85" s="10639"/>
      <c r="DF85" s="10609"/>
      <c r="DG85" s="10639"/>
      <c r="DH85" s="10609"/>
      <c r="DI85" s="10639"/>
      <c r="DJ85" s="10609"/>
      <c r="DK85" s="10639"/>
      <c r="DL85" s="10609"/>
      <c r="DM85" s="516"/>
      <c r="DZ85" s="985">
        <v>0</v>
      </c>
    </row>
    <row s="12253" customFormat="1" customHeight="1" ht="11.25" hidden="1">
      <c r="A86" s="2619"/>
      <c r="B86" s="738"/>
      <c r="D86" s="892" t="s">
        <v>1074</v>
      </c>
      <c r="E86" s="950" t="s">
        <v>1075</v>
      </c>
      <c r="F86" s="887" t="s">
        <v>1011</v>
      </c>
      <c r="G86" s="951"/>
      <c r="H86" s="1250"/>
      <c r="I86" s="951"/>
      <c r="J86" s="1250"/>
      <c r="K86" s="4544"/>
      <c r="L86" s="4521"/>
      <c r="M86" s="4544"/>
      <c r="N86" s="4521"/>
      <c r="O86" s="4544"/>
      <c r="P86" s="4521"/>
      <c r="Q86" s="4544"/>
      <c r="R86" s="4521"/>
      <c r="S86" s="4544"/>
      <c r="T86" s="4521"/>
      <c r="U86" s="4544"/>
      <c r="V86" s="4521"/>
      <c r="W86" s="10639"/>
      <c r="X86" s="10609"/>
      <c r="Y86" s="10639"/>
      <c r="Z86" s="10609"/>
      <c r="AA86" s="10639"/>
      <c r="AB86" s="10609"/>
      <c r="AC86" s="10639"/>
      <c r="AD86" s="10609"/>
      <c r="AE86" s="10639"/>
      <c r="AF86" s="10609"/>
      <c r="AG86" s="10639"/>
      <c r="AH86" s="10609"/>
      <c r="AI86" s="10639"/>
      <c r="AJ86" s="10609"/>
      <c r="AK86" s="10639"/>
      <c r="AL86" s="10609"/>
      <c r="AM86" s="10639"/>
      <c r="AN86" s="10609"/>
      <c r="AO86" s="10639"/>
      <c r="AP86" s="10609"/>
      <c r="AQ86" s="10639"/>
      <c r="AR86" s="10609"/>
      <c r="AS86" s="10639"/>
      <c r="AT86" s="10609"/>
      <c r="AU86" s="10639"/>
      <c r="AV86" s="10609"/>
      <c r="AW86" s="10639"/>
      <c r="AX86" s="10609"/>
      <c r="AY86" s="10639"/>
      <c r="AZ86" s="10609"/>
      <c r="BA86" s="10639"/>
      <c r="BB86" s="10609"/>
      <c r="BC86" s="10639"/>
      <c r="BD86" s="10609"/>
      <c r="BE86" s="10639"/>
      <c r="BF86" s="10609"/>
      <c r="BG86" s="10639"/>
      <c r="BH86" s="10609"/>
      <c r="BI86" s="10639"/>
      <c r="BJ86" s="10609"/>
      <c r="BK86" s="10639"/>
      <c r="BL86" s="10609"/>
      <c r="BM86" s="10639"/>
      <c r="BN86" s="10609"/>
      <c r="BO86" s="10639"/>
      <c r="BP86" s="10609"/>
      <c r="BQ86" s="10639"/>
      <c r="BR86" s="10609"/>
      <c r="BS86" s="10639"/>
      <c r="BT86" s="10609"/>
      <c r="BU86" s="10639"/>
      <c r="BV86" s="10609"/>
      <c r="BW86" s="10639"/>
      <c r="BX86" s="10609"/>
      <c r="BY86" s="10639"/>
      <c r="BZ86" s="10609"/>
      <c r="CA86" s="10639"/>
      <c r="CB86" s="10609"/>
      <c r="CC86" s="10639"/>
      <c r="CD86" s="10609"/>
      <c r="CE86" s="10639"/>
      <c r="CF86" s="10609"/>
      <c r="CG86" s="10639"/>
      <c r="CH86" s="10609"/>
      <c r="CI86" s="10639"/>
      <c r="CJ86" s="10609"/>
      <c r="CK86" s="10639"/>
      <c r="CL86" s="10609"/>
      <c r="CM86" s="10639"/>
      <c r="CN86" s="10609"/>
      <c r="CO86" s="10639"/>
      <c r="CP86" s="10609"/>
      <c r="CQ86" s="10639"/>
      <c r="CR86" s="10609"/>
      <c r="CS86" s="10639"/>
      <c r="CT86" s="10609"/>
      <c r="CU86" s="10639"/>
      <c r="CV86" s="10609"/>
      <c r="CW86" s="10639"/>
      <c r="CX86" s="10609"/>
      <c r="CY86" s="10639"/>
      <c r="CZ86" s="10609"/>
      <c r="DA86" s="10639"/>
      <c r="DB86" s="10609"/>
      <c r="DC86" s="10639"/>
      <c r="DD86" s="10609"/>
      <c r="DE86" s="10639"/>
      <c r="DF86" s="10609"/>
      <c r="DG86" s="10639"/>
      <c r="DH86" s="10609"/>
      <c r="DI86" s="10639"/>
      <c r="DJ86" s="10609"/>
      <c r="DK86" s="10639"/>
      <c r="DL86" s="10609"/>
      <c r="DM86" s="516"/>
      <c r="DZ86" s="985">
        <v>0</v>
      </c>
    </row>
    <row s="12253" customFormat="1" customHeight="1" ht="45" hidden="1">
      <c r="A87" s="2619"/>
      <c r="B87" s="738"/>
      <c r="D87" s="892" t="s">
        <v>90</v>
      </c>
      <c r="E87" s="893" t="s">
        <v>1076</v>
      </c>
      <c r="F87" s="887" t="s">
        <v>1011</v>
      </c>
      <c r="G87" s="951"/>
      <c r="H87" s="1250"/>
      <c r="I87" s="951"/>
      <c r="J87" s="1250"/>
      <c r="K87" s="4544"/>
      <c r="L87" s="4521"/>
      <c r="M87" s="4544"/>
      <c r="N87" s="4521"/>
      <c r="O87" s="4544"/>
      <c r="P87" s="4521"/>
      <c r="Q87" s="4544"/>
      <c r="R87" s="4521"/>
      <c r="S87" s="4544"/>
      <c r="T87" s="4521"/>
      <c r="U87" s="4544"/>
      <c r="V87" s="4521"/>
      <c r="W87" s="10639"/>
      <c r="X87" s="10609"/>
      <c r="Y87" s="10639"/>
      <c r="Z87" s="10609"/>
      <c r="AA87" s="10639"/>
      <c r="AB87" s="10609"/>
      <c r="AC87" s="10639"/>
      <c r="AD87" s="10609"/>
      <c r="AE87" s="10639"/>
      <c r="AF87" s="10609"/>
      <c r="AG87" s="10639"/>
      <c r="AH87" s="10609"/>
      <c r="AI87" s="10639"/>
      <c r="AJ87" s="10609"/>
      <c r="AK87" s="10639"/>
      <c r="AL87" s="10609"/>
      <c r="AM87" s="10639"/>
      <c r="AN87" s="10609"/>
      <c r="AO87" s="10639"/>
      <c r="AP87" s="10609"/>
      <c r="AQ87" s="10639"/>
      <c r="AR87" s="10609"/>
      <c r="AS87" s="10639"/>
      <c r="AT87" s="10609"/>
      <c r="AU87" s="10639"/>
      <c r="AV87" s="10609"/>
      <c r="AW87" s="10639"/>
      <c r="AX87" s="10609"/>
      <c r="AY87" s="10639"/>
      <c r="AZ87" s="10609"/>
      <c r="BA87" s="10639"/>
      <c r="BB87" s="10609"/>
      <c r="BC87" s="10639"/>
      <c r="BD87" s="10609"/>
      <c r="BE87" s="10639"/>
      <c r="BF87" s="10609"/>
      <c r="BG87" s="10639"/>
      <c r="BH87" s="10609"/>
      <c r="BI87" s="10639"/>
      <c r="BJ87" s="10609"/>
      <c r="BK87" s="10639"/>
      <c r="BL87" s="10609"/>
      <c r="BM87" s="10639"/>
      <c r="BN87" s="10609"/>
      <c r="BO87" s="10639"/>
      <c r="BP87" s="10609"/>
      <c r="BQ87" s="10639"/>
      <c r="BR87" s="10609"/>
      <c r="BS87" s="10639"/>
      <c r="BT87" s="10609"/>
      <c r="BU87" s="10639"/>
      <c r="BV87" s="10609"/>
      <c r="BW87" s="10639"/>
      <c r="BX87" s="10609"/>
      <c r="BY87" s="10639"/>
      <c r="BZ87" s="10609"/>
      <c r="CA87" s="10639"/>
      <c r="CB87" s="10609"/>
      <c r="CC87" s="10639"/>
      <c r="CD87" s="10609"/>
      <c r="CE87" s="10639"/>
      <c r="CF87" s="10609"/>
      <c r="CG87" s="10639"/>
      <c r="CH87" s="10609"/>
      <c r="CI87" s="10639"/>
      <c r="CJ87" s="10609"/>
      <c r="CK87" s="10639"/>
      <c r="CL87" s="10609"/>
      <c r="CM87" s="10639"/>
      <c r="CN87" s="10609"/>
      <c r="CO87" s="10639"/>
      <c r="CP87" s="10609"/>
      <c r="CQ87" s="10639"/>
      <c r="CR87" s="10609"/>
      <c r="CS87" s="10639"/>
      <c r="CT87" s="10609"/>
      <c r="CU87" s="10639"/>
      <c r="CV87" s="10609"/>
      <c r="CW87" s="10639"/>
      <c r="CX87" s="10609"/>
      <c r="CY87" s="10639"/>
      <c r="CZ87" s="10609"/>
      <c r="DA87" s="10639"/>
      <c r="DB87" s="10609"/>
      <c r="DC87" s="10639"/>
      <c r="DD87" s="10609"/>
      <c r="DE87" s="10639"/>
      <c r="DF87" s="10609"/>
      <c r="DG87" s="10639"/>
      <c r="DH87" s="10609"/>
      <c r="DI87" s="10639"/>
      <c r="DJ87" s="10609"/>
      <c r="DK87" s="10639"/>
      <c r="DL87" s="10609"/>
      <c r="DM87" s="516" t="s">
        <v>1077</v>
      </c>
      <c r="DZ87" s="985">
        <v>0</v>
      </c>
    </row>
    <row s="12253" customFormat="1" customHeight="1" ht="11.25" hidden="1">
      <c r="A88" s="2619"/>
      <c r="B88" s="738"/>
      <c r="D88" s="892" t="s">
        <v>906</v>
      </c>
      <c r="E88" s="950" t="s">
        <v>1066</v>
      </c>
      <c r="F88" s="887" t="s">
        <v>1011</v>
      </c>
      <c r="G88" s="951"/>
      <c r="H88" s="1250"/>
      <c r="I88" s="951"/>
      <c r="J88" s="1250"/>
      <c r="K88" s="4544"/>
      <c r="L88" s="4521"/>
      <c r="M88" s="4544"/>
      <c r="N88" s="4521"/>
      <c r="O88" s="4544"/>
      <c r="P88" s="4521"/>
      <c r="Q88" s="4544"/>
      <c r="R88" s="4521"/>
      <c r="S88" s="4544"/>
      <c r="T88" s="4521"/>
      <c r="U88" s="4544"/>
      <c r="V88" s="4521"/>
      <c r="W88" s="10639"/>
      <c r="X88" s="10609"/>
      <c r="Y88" s="10639"/>
      <c r="Z88" s="10609"/>
      <c r="AA88" s="10639"/>
      <c r="AB88" s="10609"/>
      <c r="AC88" s="10639"/>
      <c r="AD88" s="10609"/>
      <c r="AE88" s="10639"/>
      <c r="AF88" s="10609"/>
      <c r="AG88" s="10639"/>
      <c r="AH88" s="10609"/>
      <c r="AI88" s="10639"/>
      <c r="AJ88" s="10609"/>
      <c r="AK88" s="10639"/>
      <c r="AL88" s="10609"/>
      <c r="AM88" s="10639"/>
      <c r="AN88" s="10609"/>
      <c r="AO88" s="10639"/>
      <c r="AP88" s="10609"/>
      <c r="AQ88" s="10639"/>
      <c r="AR88" s="10609"/>
      <c r="AS88" s="10639"/>
      <c r="AT88" s="10609"/>
      <c r="AU88" s="10639"/>
      <c r="AV88" s="10609"/>
      <c r="AW88" s="10639"/>
      <c r="AX88" s="10609"/>
      <c r="AY88" s="10639"/>
      <c r="AZ88" s="10609"/>
      <c r="BA88" s="10639"/>
      <c r="BB88" s="10609"/>
      <c r="BC88" s="10639"/>
      <c r="BD88" s="10609"/>
      <c r="BE88" s="10639"/>
      <c r="BF88" s="10609"/>
      <c r="BG88" s="10639"/>
      <c r="BH88" s="10609"/>
      <c r="BI88" s="10639"/>
      <c r="BJ88" s="10609"/>
      <c r="BK88" s="10639"/>
      <c r="BL88" s="10609"/>
      <c r="BM88" s="10639"/>
      <c r="BN88" s="10609"/>
      <c r="BO88" s="10639"/>
      <c r="BP88" s="10609"/>
      <c r="BQ88" s="10639"/>
      <c r="BR88" s="10609"/>
      <c r="BS88" s="10639"/>
      <c r="BT88" s="10609"/>
      <c r="BU88" s="10639"/>
      <c r="BV88" s="10609"/>
      <c r="BW88" s="10639"/>
      <c r="BX88" s="10609"/>
      <c r="BY88" s="10639"/>
      <c r="BZ88" s="10609"/>
      <c r="CA88" s="10639"/>
      <c r="CB88" s="10609"/>
      <c r="CC88" s="10639"/>
      <c r="CD88" s="10609"/>
      <c r="CE88" s="10639"/>
      <c r="CF88" s="10609"/>
      <c r="CG88" s="10639"/>
      <c r="CH88" s="10609"/>
      <c r="CI88" s="10639"/>
      <c r="CJ88" s="10609"/>
      <c r="CK88" s="10639"/>
      <c r="CL88" s="10609"/>
      <c r="CM88" s="10639"/>
      <c r="CN88" s="10609"/>
      <c r="CO88" s="10639"/>
      <c r="CP88" s="10609"/>
      <c r="CQ88" s="10639"/>
      <c r="CR88" s="10609"/>
      <c r="CS88" s="10639"/>
      <c r="CT88" s="10609"/>
      <c r="CU88" s="10639"/>
      <c r="CV88" s="10609"/>
      <c r="CW88" s="10639"/>
      <c r="CX88" s="10609"/>
      <c r="CY88" s="10639"/>
      <c r="CZ88" s="10609"/>
      <c r="DA88" s="10639"/>
      <c r="DB88" s="10609"/>
      <c r="DC88" s="10639"/>
      <c r="DD88" s="10609"/>
      <c r="DE88" s="10639"/>
      <c r="DF88" s="10609"/>
      <c r="DG88" s="10639"/>
      <c r="DH88" s="10609"/>
      <c r="DI88" s="10639"/>
      <c r="DJ88" s="10609"/>
      <c r="DK88" s="10639"/>
      <c r="DL88" s="10609"/>
      <c r="DM88" s="516"/>
      <c r="DZ88" s="985">
        <v>0</v>
      </c>
    </row>
    <row s="12253" customFormat="1" customHeight="1" ht="11.25" hidden="1">
      <c r="A89" s="2619"/>
      <c r="B89" s="738"/>
      <c r="D89" s="892" t="s">
        <v>948</v>
      </c>
      <c r="E89" s="950" t="s">
        <v>1067</v>
      </c>
      <c r="F89" s="887" t="s">
        <v>1011</v>
      </c>
      <c r="G89" s="951"/>
      <c r="H89" s="1250"/>
      <c r="I89" s="951"/>
      <c r="J89" s="1250"/>
      <c r="K89" s="4544"/>
      <c r="L89" s="4521"/>
      <c r="M89" s="4544"/>
      <c r="N89" s="4521"/>
      <c r="O89" s="4544"/>
      <c r="P89" s="4521"/>
      <c r="Q89" s="4544"/>
      <c r="R89" s="4521"/>
      <c r="S89" s="4544"/>
      <c r="T89" s="4521"/>
      <c r="U89" s="4544"/>
      <c r="V89" s="4521"/>
      <c r="W89" s="10639"/>
      <c r="X89" s="10609"/>
      <c r="Y89" s="10639"/>
      <c r="Z89" s="10609"/>
      <c r="AA89" s="10639"/>
      <c r="AB89" s="10609"/>
      <c r="AC89" s="10639"/>
      <c r="AD89" s="10609"/>
      <c r="AE89" s="10639"/>
      <c r="AF89" s="10609"/>
      <c r="AG89" s="10639"/>
      <c r="AH89" s="10609"/>
      <c r="AI89" s="10639"/>
      <c r="AJ89" s="10609"/>
      <c r="AK89" s="10639"/>
      <c r="AL89" s="10609"/>
      <c r="AM89" s="10639"/>
      <c r="AN89" s="10609"/>
      <c r="AO89" s="10639"/>
      <c r="AP89" s="10609"/>
      <c r="AQ89" s="10639"/>
      <c r="AR89" s="10609"/>
      <c r="AS89" s="10639"/>
      <c r="AT89" s="10609"/>
      <c r="AU89" s="10639"/>
      <c r="AV89" s="10609"/>
      <c r="AW89" s="10639"/>
      <c r="AX89" s="10609"/>
      <c r="AY89" s="10639"/>
      <c r="AZ89" s="10609"/>
      <c r="BA89" s="10639"/>
      <c r="BB89" s="10609"/>
      <c r="BC89" s="10639"/>
      <c r="BD89" s="10609"/>
      <c r="BE89" s="10639"/>
      <c r="BF89" s="10609"/>
      <c r="BG89" s="10639"/>
      <c r="BH89" s="10609"/>
      <c r="BI89" s="10639"/>
      <c r="BJ89" s="10609"/>
      <c r="BK89" s="10639"/>
      <c r="BL89" s="10609"/>
      <c r="BM89" s="10639"/>
      <c r="BN89" s="10609"/>
      <c r="BO89" s="10639"/>
      <c r="BP89" s="10609"/>
      <c r="BQ89" s="10639"/>
      <c r="BR89" s="10609"/>
      <c r="BS89" s="10639"/>
      <c r="BT89" s="10609"/>
      <c r="BU89" s="10639"/>
      <c r="BV89" s="10609"/>
      <c r="BW89" s="10639"/>
      <c r="BX89" s="10609"/>
      <c r="BY89" s="10639"/>
      <c r="BZ89" s="10609"/>
      <c r="CA89" s="10639"/>
      <c r="CB89" s="10609"/>
      <c r="CC89" s="10639"/>
      <c r="CD89" s="10609"/>
      <c r="CE89" s="10639"/>
      <c r="CF89" s="10609"/>
      <c r="CG89" s="10639"/>
      <c r="CH89" s="10609"/>
      <c r="CI89" s="10639"/>
      <c r="CJ89" s="10609"/>
      <c r="CK89" s="10639"/>
      <c r="CL89" s="10609"/>
      <c r="CM89" s="10639"/>
      <c r="CN89" s="10609"/>
      <c r="CO89" s="10639"/>
      <c r="CP89" s="10609"/>
      <c r="CQ89" s="10639"/>
      <c r="CR89" s="10609"/>
      <c r="CS89" s="10639"/>
      <c r="CT89" s="10609"/>
      <c r="CU89" s="10639"/>
      <c r="CV89" s="10609"/>
      <c r="CW89" s="10639"/>
      <c r="CX89" s="10609"/>
      <c r="CY89" s="10639"/>
      <c r="CZ89" s="10609"/>
      <c r="DA89" s="10639"/>
      <c r="DB89" s="10609"/>
      <c r="DC89" s="10639"/>
      <c r="DD89" s="10609"/>
      <c r="DE89" s="10639"/>
      <c r="DF89" s="10609"/>
      <c r="DG89" s="10639"/>
      <c r="DH89" s="10609"/>
      <c r="DI89" s="10639"/>
      <c r="DJ89" s="10609"/>
      <c r="DK89" s="10639"/>
      <c r="DL89" s="10609"/>
      <c r="DM89" s="516"/>
      <c r="DZ89" s="985">
        <v>0</v>
      </c>
    </row>
    <row s="12253" customFormat="1" customHeight="1" ht="11.25" hidden="1">
      <c r="A90" s="2619"/>
      <c r="B90" s="738"/>
      <c r="D90" s="892" t="s">
        <v>951</v>
      </c>
      <c r="E90" s="950" t="s">
        <v>1068</v>
      </c>
      <c r="F90" s="887" t="s">
        <v>1011</v>
      </c>
      <c r="G90" s="951"/>
      <c r="H90" s="1250"/>
      <c r="I90" s="951"/>
      <c r="J90" s="1250"/>
      <c r="K90" s="4544"/>
      <c r="L90" s="4521"/>
      <c r="M90" s="4544"/>
      <c r="N90" s="4521"/>
      <c r="O90" s="4544"/>
      <c r="P90" s="4521"/>
      <c r="Q90" s="4544"/>
      <c r="R90" s="4521"/>
      <c r="S90" s="4544"/>
      <c r="T90" s="4521"/>
      <c r="U90" s="4544"/>
      <c r="V90" s="4521"/>
      <c r="W90" s="10639"/>
      <c r="X90" s="10609"/>
      <c r="Y90" s="10639"/>
      <c r="Z90" s="10609"/>
      <c r="AA90" s="10639"/>
      <c r="AB90" s="10609"/>
      <c r="AC90" s="10639"/>
      <c r="AD90" s="10609"/>
      <c r="AE90" s="10639"/>
      <c r="AF90" s="10609"/>
      <c r="AG90" s="10639"/>
      <c r="AH90" s="10609"/>
      <c r="AI90" s="10639"/>
      <c r="AJ90" s="10609"/>
      <c r="AK90" s="10639"/>
      <c r="AL90" s="10609"/>
      <c r="AM90" s="10639"/>
      <c r="AN90" s="10609"/>
      <c r="AO90" s="10639"/>
      <c r="AP90" s="10609"/>
      <c r="AQ90" s="10639"/>
      <c r="AR90" s="10609"/>
      <c r="AS90" s="10639"/>
      <c r="AT90" s="10609"/>
      <c r="AU90" s="10639"/>
      <c r="AV90" s="10609"/>
      <c r="AW90" s="10639"/>
      <c r="AX90" s="10609"/>
      <c r="AY90" s="10639"/>
      <c r="AZ90" s="10609"/>
      <c r="BA90" s="10639"/>
      <c r="BB90" s="10609"/>
      <c r="BC90" s="10639"/>
      <c r="BD90" s="10609"/>
      <c r="BE90" s="10639"/>
      <c r="BF90" s="10609"/>
      <c r="BG90" s="10639"/>
      <c r="BH90" s="10609"/>
      <c r="BI90" s="10639"/>
      <c r="BJ90" s="10609"/>
      <c r="BK90" s="10639"/>
      <c r="BL90" s="10609"/>
      <c r="BM90" s="10639"/>
      <c r="BN90" s="10609"/>
      <c r="BO90" s="10639"/>
      <c r="BP90" s="10609"/>
      <c r="BQ90" s="10639"/>
      <c r="BR90" s="10609"/>
      <c r="BS90" s="10639"/>
      <c r="BT90" s="10609"/>
      <c r="BU90" s="10639"/>
      <c r="BV90" s="10609"/>
      <c r="BW90" s="10639"/>
      <c r="BX90" s="10609"/>
      <c r="BY90" s="10639"/>
      <c r="BZ90" s="10609"/>
      <c r="CA90" s="10639"/>
      <c r="CB90" s="10609"/>
      <c r="CC90" s="10639"/>
      <c r="CD90" s="10609"/>
      <c r="CE90" s="10639"/>
      <c r="CF90" s="10609"/>
      <c r="CG90" s="10639"/>
      <c r="CH90" s="10609"/>
      <c r="CI90" s="10639"/>
      <c r="CJ90" s="10609"/>
      <c r="CK90" s="10639"/>
      <c r="CL90" s="10609"/>
      <c r="CM90" s="10639"/>
      <c r="CN90" s="10609"/>
      <c r="CO90" s="10639"/>
      <c r="CP90" s="10609"/>
      <c r="CQ90" s="10639"/>
      <c r="CR90" s="10609"/>
      <c r="CS90" s="10639"/>
      <c r="CT90" s="10609"/>
      <c r="CU90" s="10639"/>
      <c r="CV90" s="10609"/>
      <c r="CW90" s="10639"/>
      <c r="CX90" s="10609"/>
      <c r="CY90" s="10639"/>
      <c r="CZ90" s="10609"/>
      <c r="DA90" s="10639"/>
      <c r="DB90" s="10609"/>
      <c r="DC90" s="10639"/>
      <c r="DD90" s="10609"/>
      <c r="DE90" s="10639"/>
      <c r="DF90" s="10609"/>
      <c r="DG90" s="10639"/>
      <c r="DH90" s="10609"/>
      <c r="DI90" s="10639"/>
      <c r="DJ90" s="10609"/>
      <c r="DK90" s="10639"/>
      <c r="DL90" s="10609"/>
      <c r="DM90" s="516"/>
      <c r="DZ90" s="985">
        <v>0</v>
      </c>
    </row>
    <row s="12253" customFormat="1" customHeight="1" ht="11.25" hidden="1">
      <c r="A91" s="2619"/>
      <c r="B91" s="738"/>
      <c r="D91" s="892" t="s">
        <v>1029</v>
      </c>
      <c r="E91" s="950" t="s">
        <v>1069</v>
      </c>
      <c r="F91" s="887" t="s">
        <v>1011</v>
      </c>
      <c r="G91" s="951"/>
      <c r="H91" s="1250"/>
      <c r="I91" s="951"/>
      <c r="J91" s="1250"/>
      <c r="K91" s="4544"/>
      <c r="L91" s="4521"/>
      <c r="M91" s="4544"/>
      <c r="N91" s="4521"/>
      <c r="O91" s="4544"/>
      <c r="P91" s="4521"/>
      <c r="Q91" s="4544"/>
      <c r="R91" s="4521"/>
      <c r="S91" s="4544"/>
      <c r="T91" s="4521"/>
      <c r="U91" s="4544"/>
      <c r="V91" s="4521"/>
      <c r="W91" s="10639"/>
      <c r="X91" s="10609"/>
      <c r="Y91" s="10639"/>
      <c r="Z91" s="10609"/>
      <c r="AA91" s="10639"/>
      <c r="AB91" s="10609"/>
      <c r="AC91" s="10639"/>
      <c r="AD91" s="10609"/>
      <c r="AE91" s="10639"/>
      <c r="AF91" s="10609"/>
      <c r="AG91" s="10639"/>
      <c r="AH91" s="10609"/>
      <c r="AI91" s="10639"/>
      <c r="AJ91" s="10609"/>
      <c r="AK91" s="10639"/>
      <c r="AL91" s="10609"/>
      <c r="AM91" s="10639"/>
      <c r="AN91" s="10609"/>
      <c r="AO91" s="10639"/>
      <c r="AP91" s="10609"/>
      <c r="AQ91" s="10639"/>
      <c r="AR91" s="10609"/>
      <c r="AS91" s="10639"/>
      <c r="AT91" s="10609"/>
      <c r="AU91" s="10639"/>
      <c r="AV91" s="10609"/>
      <c r="AW91" s="10639"/>
      <c r="AX91" s="10609"/>
      <c r="AY91" s="10639"/>
      <c r="AZ91" s="10609"/>
      <c r="BA91" s="10639"/>
      <c r="BB91" s="10609"/>
      <c r="BC91" s="10639"/>
      <c r="BD91" s="10609"/>
      <c r="BE91" s="10639"/>
      <c r="BF91" s="10609"/>
      <c r="BG91" s="10639"/>
      <c r="BH91" s="10609"/>
      <c r="BI91" s="10639"/>
      <c r="BJ91" s="10609"/>
      <c r="BK91" s="10639"/>
      <c r="BL91" s="10609"/>
      <c r="BM91" s="10639"/>
      <c r="BN91" s="10609"/>
      <c r="BO91" s="10639"/>
      <c r="BP91" s="10609"/>
      <c r="BQ91" s="10639"/>
      <c r="BR91" s="10609"/>
      <c r="BS91" s="10639"/>
      <c r="BT91" s="10609"/>
      <c r="BU91" s="10639"/>
      <c r="BV91" s="10609"/>
      <c r="BW91" s="10639"/>
      <c r="BX91" s="10609"/>
      <c r="BY91" s="10639"/>
      <c r="BZ91" s="10609"/>
      <c r="CA91" s="10639"/>
      <c r="CB91" s="10609"/>
      <c r="CC91" s="10639"/>
      <c r="CD91" s="10609"/>
      <c r="CE91" s="10639"/>
      <c r="CF91" s="10609"/>
      <c r="CG91" s="10639"/>
      <c r="CH91" s="10609"/>
      <c r="CI91" s="10639"/>
      <c r="CJ91" s="10609"/>
      <c r="CK91" s="10639"/>
      <c r="CL91" s="10609"/>
      <c r="CM91" s="10639"/>
      <c r="CN91" s="10609"/>
      <c r="CO91" s="10639"/>
      <c r="CP91" s="10609"/>
      <c r="CQ91" s="10639"/>
      <c r="CR91" s="10609"/>
      <c r="CS91" s="10639"/>
      <c r="CT91" s="10609"/>
      <c r="CU91" s="10639"/>
      <c r="CV91" s="10609"/>
      <c r="CW91" s="10639"/>
      <c r="CX91" s="10609"/>
      <c r="CY91" s="10639"/>
      <c r="CZ91" s="10609"/>
      <c r="DA91" s="10639"/>
      <c r="DB91" s="10609"/>
      <c r="DC91" s="10639"/>
      <c r="DD91" s="10609"/>
      <c r="DE91" s="10639"/>
      <c r="DF91" s="10609"/>
      <c r="DG91" s="10639"/>
      <c r="DH91" s="10609"/>
      <c r="DI91" s="10639"/>
      <c r="DJ91" s="10609"/>
      <c r="DK91" s="10639"/>
      <c r="DL91" s="10609"/>
      <c r="DM91" s="516"/>
      <c r="DZ91" s="985">
        <v>0</v>
      </c>
    </row>
    <row s="12253" customFormat="1" customHeight="1" ht="11.25" hidden="1">
      <c r="A92" s="2619"/>
      <c r="B92" s="738"/>
      <c r="D92" s="892" t="s">
        <v>1031</v>
      </c>
      <c r="E92" s="950" t="s">
        <v>1071</v>
      </c>
      <c r="F92" s="887" t="s">
        <v>1011</v>
      </c>
      <c r="G92" s="951"/>
      <c r="H92" s="1250"/>
      <c r="I92" s="951"/>
      <c r="J92" s="1250"/>
      <c r="K92" s="4544"/>
      <c r="L92" s="4521"/>
      <c r="M92" s="4544"/>
      <c r="N92" s="4521"/>
      <c r="O92" s="4544"/>
      <c r="P92" s="4521"/>
      <c r="Q92" s="4544"/>
      <c r="R92" s="4521"/>
      <c r="S92" s="4544"/>
      <c r="T92" s="4521"/>
      <c r="U92" s="4544"/>
      <c r="V92" s="4521"/>
      <c r="W92" s="10639"/>
      <c r="X92" s="10609"/>
      <c r="Y92" s="10639"/>
      <c r="Z92" s="10609"/>
      <c r="AA92" s="10639"/>
      <c r="AB92" s="10609"/>
      <c r="AC92" s="10639"/>
      <c r="AD92" s="10609"/>
      <c r="AE92" s="10639"/>
      <c r="AF92" s="10609"/>
      <c r="AG92" s="10639"/>
      <c r="AH92" s="10609"/>
      <c r="AI92" s="10639"/>
      <c r="AJ92" s="10609"/>
      <c r="AK92" s="10639"/>
      <c r="AL92" s="10609"/>
      <c r="AM92" s="10639"/>
      <c r="AN92" s="10609"/>
      <c r="AO92" s="10639"/>
      <c r="AP92" s="10609"/>
      <c r="AQ92" s="10639"/>
      <c r="AR92" s="10609"/>
      <c r="AS92" s="10639"/>
      <c r="AT92" s="10609"/>
      <c r="AU92" s="10639"/>
      <c r="AV92" s="10609"/>
      <c r="AW92" s="10639"/>
      <c r="AX92" s="10609"/>
      <c r="AY92" s="10639"/>
      <c r="AZ92" s="10609"/>
      <c r="BA92" s="10639"/>
      <c r="BB92" s="10609"/>
      <c r="BC92" s="10639"/>
      <c r="BD92" s="10609"/>
      <c r="BE92" s="10639"/>
      <c r="BF92" s="10609"/>
      <c r="BG92" s="10639"/>
      <c r="BH92" s="10609"/>
      <c r="BI92" s="10639"/>
      <c r="BJ92" s="10609"/>
      <c r="BK92" s="10639"/>
      <c r="BL92" s="10609"/>
      <c r="BM92" s="10639"/>
      <c r="BN92" s="10609"/>
      <c r="BO92" s="10639"/>
      <c r="BP92" s="10609"/>
      <c r="BQ92" s="10639"/>
      <c r="BR92" s="10609"/>
      <c r="BS92" s="10639"/>
      <c r="BT92" s="10609"/>
      <c r="BU92" s="10639"/>
      <c r="BV92" s="10609"/>
      <c r="BW92" s="10639"/>
      <c r="BX92" s="10609"/>
      <c r="BY92" s="10639"/>
      <c r="BZ92" s="10609"/>
      <c r="CA92" s="10639"/>
      <c r="CB92" s="10609"/>
      <c r="CC92" s="10639"/>
      <c r="CD92" s="10609"/>
      <c r="CE92" s="10639"/>
      <c r="CF92" s="10609"/>
      <c r="CG92" s="10639"/>
      <c r="CH92" s="10609"/>
      <c r="CI92" s="10639"/>
      <c r="CJ92" s="10609"/>
      <c r="CK92" s="10639"/>
      <c r="CL92" s="10609"/>
      <c r="CM92" s="10639"/>
      <c r="CN92" s="10609"/>
      <c r="CO92" s="10639"/>
      <c r="CP92" s="10609"/>
      <c r="CQ92" s="10639"/>
      <c r="CR92" s="10609"/>
      <c r="CS92" s="10639"/>
      <c r="CT92" s="10609"/>
      <c r="CU92" s="10639"/>
      <c r="CV92" s="10609"/>
      <c r="CW92" s="10639"/>
      <c r="CX92" s="10609"/>
      <c r="CY92" s="10639"/>
      <c r="CZ92" s="10609"/>
      <c r="DA92" s="10639"/>
      <c r="DB92" s="10609"/>
      <c r="DC92" s="10639"/>
      <c r="DD92" s="10609"/>
      <c r="DE92" s="10639"/>
      <c r="DF92" s="10609"/>
      <c r="DG92" s="10639"/>
      <c r="DH92" s="10609"/>
      <c r="DI92" s="10639"/>
      <c r="DJ92" s="10609"/>
      <c r="DK92" s="10639"/>
      <c r="DL92" s="10609"/>
      <c r="DM92" s="516"/>
      <c r="DZ92" s="985">
        <v>0</v>
      </c>
    </row>
    <row s="12253" customFormat="1" customHeight="1" ht="11.25" hidden="1">
      <c r="A93" s="2619"/>
      <c r="B93" s="738"/>
      <c r="D93" s="892" t="s">
        <v>1078</v>
      </c>
      <c r="E93" s="950" t="s">
        <v>1073</v>
      </c>
      <c r="F93" s="887" t="s">
        <v>1011</v>
      </c>
      <c r="G93" s="951"/>
      <c r="H93" s="1250"/>
      <c r="I93" s="951"/>
      <c r="J93" s="1250"/>
      <c r="K93" s="4544"/>
      <c r="L93" s="4521"/>
      <c r="M93" s="4544"/>
      <c r="N93" s="4521"/>
      <c r="O93" s="4544"/>
      <c r="P93" s="4521"/>
      <c r="Q93" s="4544"/>
      <c r="R93" s="4521"/>
      <c r="S93" s="4544"/>
      <c r="T93" s="4521"/>
      <c r="U93" s="4544"/>
      <c r="V93" s="4521"/>
      <c r="W93" s="10639"/>
      <c r="X93" s="10609"/>
      <c r="Y93" s="10639"/>
      <c r="Z93" s="10609"/>
      <c r="AA93" s="10639"/>
      <c r="AB93" s="10609"/>
      <c r="AC93" s="10639"/>
      <c r="AD93" s="10609"/>
      <c r="AE93" s="10639"/>
      <c r="AF93" s="10609"/>
      <c r="AG93" s="10639"/>
      <c r="AH93" s="10609"/>
      <c r="AI93" s="10639"/>
      <c r="AJ93" s="10609"/>
      <c r="AK93" s="10639"/>
      <c r="AL93" s="10609"/>
      <c r="AM93" s="10639"/>
      <c r="AN93" s="10609"/>
      <c r="AO93" s="10639"/>
      <c r="AP93" s="10609"/>
      <c r="AQ93" s="10639"/>
      <c r="AR93" s="10609"/>
      <c r="AS93" s="10639"/>
      <c r="AT93" s="10609"/>
      <c r="AU93" s="10639"/>
      <c r="AV93" s="10609"/>
      <c r="AW93" s="10639"/>
      <c r="AX93" s="10609"/>
      <c r="AY93" s="10639"/>
      <c r="AZ93" s="10609"/>
      <c r="BA93" s="10639"/>
      <c r="BB93" s="10609"/>
      <c r="BC93" s="10639"/>
      <c r="BD93" s="10609"/>
      <c r="BE93" s="10639"/>
      <c r="BF93" s="10609"/>
      <c r="BG93" s="10639"/>
      <c r="BH93" s="10609"/>
      <c r="BI93" s="10639"/>
      <c r="BJ93" s="10609"/>
      <c r="BK93" s="10639"/>
      <c r="BL93" s="10609"/>
      <c r="BM93" s="10639"/>
      <c r="BN93" s="10609"/>
      <c r="BO93" s="10639"/>
      <c r="BP93" s="10609"/>
      <c r="BQ93" s="10639"/>
      <c r="BR93" s="10609"/>
      <c r="BS93" s="10639"/>
      <c r="BT93" s="10609"/>
      <c r="BU93" s="10639"/>
      <c r="BV93" s="10609"/>
      <c r="BW93" s="10639"/>
      <c r="BX93" s="10609"/>
      <c r="BY93" s="10639"/>
      <c r="BZ93" s="10609"/>
      <c r="CA93" s="10639"/>
      <c r="CB93" s="10609"/>
      <c r="CC93" s="10639"/>
      <c r="CD93" s="10609"/>
      <c r="CE93" s="10639"/>
      <c r="CF93" s="10609"/>
      <c r="CG93" s="10639"/>
      <c r="CH93" s="10609"/>
      <c r="CI93" s="10639"/>
      <c r="CJ93" s="10609"/>
      <c r="CK93" s="10639"/>
      <c r="CL93" s="10609"/>
      <c r="CM93" s="10639"/>
      <c r="CN93" s="10609"/>
      <c r="CO93" s="10639"/>
      <c r="CP93" s="10609"/>
      <c r="CQ93" s="10639"/>
      <c r="CR93" s="10609"/>
      <c r="CS93" s="10639"/>
      <c r="CT93" s="10609"/>
      <c r="CU93" s="10639"/>
      <c r="CV93" s="10609"/>
      <c r="CW93" s="10639"/>
      <c r="CX93" s="10609"/>
      <c r="CY93" s="10639"/>
      <c r="CZ93" s="10609"/>
      <c r="DA93" s="10639"/>
      <c r="DB93" s="10609"/>
      <c r="DC93" s="10639"/>
      <c r="DD93" s="10609"/>
      <c r="DE93" s="10639"/>
      <c r="DF93" s="10609"/>
      <c r="DG93" s="10639"/>
      <c r="DH93" s="10609"/>
      <c r="DI93" s="10639"/>
      <c r="DJ93" s="10609"/>
      <c r="DK93" s="10639"/>
      <c r="DL93" s="10609"/>
      <c r="DM93" s="516"/>
      <c r="DZ93" s="985">
        <v>0</v>
      </c>
    </row>
    <row s="12253" customFormat="1" customHeight="1" ht="11.25" hidden="1">
      <c r="A94" s="2619"/>
      <c r="B94" s="738"/>
      <c r="D94" s="892" t="s">
        <v>1079</v>
      </c>
      <c r="E94" s="950" t="s">
        <v>1075</v>
      </c>
      <c r="F94" s="887" t="s">
        <v>1011</v>
      </c>
      <c r="G94" s="951"/>
      <c r="H94" s="1250"/>
      <c r="I94" s="951"/>
      <c r="J94" s="1250"/>
      <c r="K94" s="4544"/>
      <c r="L94" s="4521"/>
      <c r="M94" s="4544"/>
      <c r="N94" s="4521"/>
      <c r="O94" s="4544"/>
      <c r="P94" s="4521"/>
      <c r="Q94" s="4544"/>
      <c r="R94" s="4521"/>
      <c r="S94" s="4544"/>
      <c r="T94" s="4521"/>
      <c r="U94" s="4544"/>
      <c r="V94" s="4521"/>
      <c r="W94" s="10639"/>
      <c r="X94" s="10609"/>
      <c r="Y94" s="10639"/>
      <c r="Z94" s="10609"/>
      <c r="AA94" s="10639"/>
      <c r="AB94" s="10609"/>
      <c r="AC94" s="10639"/>
      <c r="AD94" s="10609"/>
      <c r="AE94" s="10639"/>
      <c r="AF94" s="10609"/>
      <c r="AG94" s="10639"/>
      <c r="AH94" s="10609"/>
      <c r="AI94" s="10639"/>
      <c r="AJ94" s="10609"/>
      <c r="AK94" s="10639"/>
      <c r="AL94" s="10609"/>
      <c r="AM94" s="10639"/>
      <c r="AN94" s="10609"/>
      <c r="AO94" s="10639"/>
      <c r="AP94" s="10609"/>
      <c r="AQ94" s="10639"/>
      <c r="AR94" s="10609"/>
      <c r="AS94" s="10639"/>
      <c r="AT94" s="10609"/>
      <c r="AU94" s="10639"/>
      <c r="AV94" s="10609"/>
      <c r="AW94" s="10639"/>
      <c r="AX94" s="10609"/>
      <c r="AY94" s="10639"/>
      <c r="AZ94" s="10609"/>
      <c r="BA94" s="10639"/>
      <c r="BB94" s="10609"/>
      <c r="BC94" s="10639"/>
      <c r="BD94" s="10609"/>
      <c r="BE94" s="10639"/>
      <c r="BF94" s="10609"/>
      <c r="BG94" s="10639"/>
      <c r="BH94" s="10609"/>
      <c r="BI94" s="10639"/>
      <c r="BJ94" s="10609"/>
      <c r="BK94" s="10639"/>
      <c r="BL94" s="10609"/>
      <c r="BM94" s="10639"/>
      <c r="BN94" s="10609"/>
      <c r="BO94" s="10639"/>
      <c r="BP94" s="10609"/>
      <c r="BQ94" s="10639"/>
      <c r="BR94" s="10609"/>
      <c r="BS94" s="10639"/>
      <c r="BT94" s="10609"/>
      <c r="BU94" s="10639"/>
      <c r="BV94" s="10609"/>
      <c r="BW94" s="10639"/>
      <c r="BX94" s="10609"/>
      <c r="BY94" s="10639"/>
      <c r="BZ94" s="10609"/>
      <c r="CA94" s="10639"/>
      <c r="CB94" s="10609"/>
      <c r="CC94" s="10639"/>
      <c r="CD94" s="10609"/>
      <c r="CE94" s="10639"/>
      <c r="CF94" s="10609"/>
      <c r="CG94" s="10639"/>
      <c r="CH94" s="10609"/>
      <c r="CI94" s="10639"/>
      <c r="CJ94" s="10609"/>
      <c r="CK94" s="10639"/>
      <c r="CL94" s="10609"/>
      <c r="CM94" s="10639"/>
      <c r="CN94" s="10609"/>
      <c r="CO94" s="10639"/>
      <c r="CP94" s="10609"/>
      <c r="CQ94" s="10639"/>
      <c r="CR94" s="10609"/>
      <c r="CS94" s="10639"/>
      <c r="CT94" s="10609"/>
      <c r="CU94" s="10639"/>
      <c r="CV94" s="10609"/>
      <c r="CW94" s="10639"/>
      <c r="CX94" s="10609"/>
      <c r="CY94" s="10639"/>
      <c r="CZ94" s="10609"/>
      <c r="DA94" s="10639"/>
      <c r="DB94" s="10609"/>
      <c r="DC94" s="10639"/>
      <c r="DD94" s="10609"/>
      <c r="DE94" s="10639"/>
      <c r="DF94" s="10609"/>
      <c r="DG94" s="10639"/>
      <c r="DH94" s="10609"/>
      <c r="DI94" s="10639"/>
      <c r="DJ94" s="10609"/>
      <c r="DK94" s="10639"/>
      <c r="DL94" s="10609"/>
      <c r="DM94" s="516"/>
      <c r="DZ94" s="985">
        <v>0</v>
      </c>
    </row>
    <row s="12253" customFormat="1" customHeight="1" ht="24.75" hidden="1">
      <c r="A95" s="2619"/>
      <c r="B95" s="738"/>
      <c r="D95" s="892" t="s">
        <v>116</v>
      </c>
      <c r="E95" s="893" t="s">
        <v>1080</v>
      </c>
      <c r="F95" s="952" t="s">
        <v>637</v>
      </c>
      <c r="G95" s="954"/>
      <c r="H95" s="1250"/>
      <c r="I95" s="954"/>
      <c r="J95" s="1250"/>
      <c r="K95" s="4378"/>
      <c r="L95" s="4521"/>
      <c r="M95" s="4378"/>
      <c r="N95" s="4521"/>
      <c r="O95" s="4378"/>
      <c r="P95" s="4521"/>
      <c r="Q95" s="4378"/>
      <c r="R95" s="4521"/>
      <c r="S95" s="4378"/>
      <c r="T95" s="4521"/>
      <c r="U95" s="4378"/>
      <c r="V95" s="4521"/>
      <c r="W95" s="10351"/>
      <c r="X95" s="10609"/>
      <c r="Y95" s="10351"/>
      <c r="Z95" s="10609"/>
      <c r="AA95" s="10351"/>
      <c r="AB95" s="10609"/>
      <c r="AC95" s="10351"/>
      <c r="AD95" s="10609"/>
      <c r="AE95" s="10351"/>
      <c r="AF95" s="10609"/>
      <c r="AG95" s="10351"/>
      <c r="AH95" s="10609"/>
      <c r="AI95" s="10351"/>
      <c r="AJ95" s="10609"/>
      <c r="AK95" s="10351"/>
      <c r="AL95" s="10609"/>
      <c r="AM95" s="10351"/>
      <c r="AN95" s="10609"/>
      <c r="AO95" s="10351"/>
      <c r="AP95" s="10609"/>
      <c r="AQ95" s="10351"/>
      <c r="AR95" s="10609"/>
      <c r="AS95" s="10351"/>
      <c r="AT95" s="10609"/>
      <c r="AU95" s="10351"/>
      <c r="AV95" s="10609"/>
      <c r="AW95" s="10351"/>
      <c r="AX95" s="10609"/>
      <c r="AY95" s="10351"/>
      <c r="AZ95" s="10609"/>
      <c r="BA95" s="10351"/>
      <c r="BB95" s="10609"/>
      <c r="BC95" s="10351"/>
      <c r="BD95" s="10609"/>
      <c r="BE95" s="10351"/>
      <c r="BF95" s="10609"/>
      <c r="BG95" s="10351"/>
      <c r="BH95" s="10609"/>
      <c r="BI95" s="10351"/>
      <c r="BJ95" s="10609"/>
      <c r="BK95" s="10351"/>
      <c r="BL95" s="10609"/>
      <c r="BM95" s="10351"/>
      <c r="BN95" s="10609"/>
      <c r="BO95" s="10351"/>
      <c r="BP95" s="10609"/>
      <c r="BQ95" s="10351"/>
      <c r="BR95" s="10609"/>
      <c r="BS95" s="10351"/>
      <c r="BT95" s="10609"/>
      <c r="BU95" s="10351"/>
      <c r="BV95" s="10609"/>
      <c r="BW95" s="10351"/>
      <c r="BX95" s="10609"/>
      <c r="BY95" s="10351"/>
      <c r="BZ95" s="10609"/>
      <c r="CA95" s="10351"/>
      <c r="CB95" s="10609"/>
      <c r="CC95" s="10351"/>
      <c r="CD95" s="10609"/>
      <c r="CE95" s="10351"/>
      <c r="CF95" s="10609"/>
      <c r="CG95" s="10351"/>
      <c r="CH95" s="10609"/>
      <c r="CI95" s="10351"/>
      <c r="CJ95" s="10609"/>
      <c r="CK95" s="10351"/>
      <c r="CL95" s="10609"/>
      <c r="CM95" s="10351"/>
      <c r="CN95" s="10609"/>
      <c r="CO95" s="10351"/>
      <c r="CP95" s="10609"/>
      <c r="CQ95" s="10351"/>
      <c r="CR95" s="10609"/>
      <c r="CS95" s="10351"/>
      <c r="CT95" s="10609"/>
      <c r="CU95" s="10351"/>
      <c r="CV95" s="10609"/>
      <c r="CW95" s="10351"/>
      <c r="CX95" s="10609"/>
      <c r="CY95" s="10351"/>
      <c r="CZ95" s="10609"/>
      <c r="DA95" s="10351"/>
      <c r="DB95" s="10609"/>
      <c r="DC95" s="10351"/>
      <c r="DD95" s="10609"/>
      <c r="DE95" s="10351"/>
      <c r="DF95" s="10609"/>
      <c r="DG95" s="10351"/>
      <c r="DH95" s="10609"/>
      <c r="DI95" s="10351"/>
      <c r="DJ95" s="10609"/>
      <c r="DK95" s="10351"/>
      <c r="DL95" s="10609"/>
      <c r="DM95" s="516" t="s">
        <v>1081</v>
      </c>
      <c r="DZ95" s="985">
        <v>0</v>
      </c>
    </row>
    <row s="12253" customFormat="1" customHeight="1" ht="33.75" hidden="1">
      <c r="A96" s="2619"/>
      <c r="B96" s="738"/>
      <c r="D96" s="892" t="s">
        <v>91</v>
      </c>
      <c r="E96" s="893" t="s">
        <v>1082</v>
      </c>
      <c r="F96" s="953" t="s">
        <v>972</v>
      </c>
      <c r="G96" s="955"/>
      <c r="H96" s="1250"/>
      <c r="I96" s="955"/>
      <c r="J96" s="1250"/>
      <c r="K96" s="4547"/>
      <c r="L96" s="4521"/>
      <c r="M96" s="4547"/>
      <c r="N96" s="4521"/>
      <c r="O96" s="4547"/>
      <c r="P96" s="4521"/>
      <c r="Q96" s="4547"/>
      <c r="R96" s="4521"/>
      <c r="S96" s="4547"/>
      <c r="T96" s="4521"/>
      <c r="U96" s="4547"/>
      <c r="V96" s="4521"/>
      <c r="W96" s="10643"/>
      <c r="X96" s="10609"/>
      <c r="Y96" s="10643"/>
      <c r="Z96" s="10609"/>
      <c r="AA96" s="10643"/>
      <c r="AB96" s="10609"/>
      <c r="AC96" s="10643"/>
      <c r="AD96" s="10609"/>
      <c r="AE96" s="10643"/>
      <c r="AF96" s="10609"/>
      <c r="AG96" s="10643"/>
      <c r="AH96" s="10609"/>
      <c r="AI96" s="10643"/>
      <c r="AJ96" s="10609"/>
      <c r="AK96" s="10643"/>
      <c r="AL96" s="10609"/>
      <c r="AM96" s="10643"/>
      <c r="AN96" s="10609"/>
      <c r="AO96" s="10643"/>
      <c r="AP96" s="10609"/>
      <c r="AQ96" s="10643"/>
      <c r="AR96" s="10609"/>
      <c r="AS96" s="10643"/>
      <c r="AT96" s="10609"/>
      <c r="AU96" s="10643"/>
      <c r="AV96" s="10609"/>
      <c r="AW96" s="10643"/>
      <c r="AX96" s="10609"/>
      <c r="AY96" s="10643"/>
      <c r="AZ96" s="10609"/>
      <c r="BA96" s="10643"/>
      <c r="BB96" s="10609"/>
      <c r="BC96" s="10643"/>
      <c r="BD96" s="10609"/>
      <c r="BE96" s="10643"/>
      <c r="BF96" s="10609"/>
      <c r="BG96" s="10643"/>
      <c r="BH96" s="10609"/>
      <c r="BI96" s="10643"/>
      <c r="BJ96" s="10609"/>
      <c r="BK96" s="10643"/>
      <c r="BL96" s="10609"/>
      <c r="BM96" s="10643"/>
      <c r="BN96" s="10609"/>
      <c r="BO96" s="10643"/>
      <c r="BP96" s="10609"/>
      <c r="BQ96" s="10643"/>
      <c r="BR96" s="10609"/>
      <c r="BS96" s="10643"/>
      <c r="BT96" s="10609"/>
      <c r="BU96" s="10643"/>
      <c r="BV96" s="10609"/>
      <c r="BW96" s="10643"/>
      <c r="BX96" s="10609"/>
      <c r="BY96" s="10643"/>
      <c r="BZ96" s="10609"/>
      <c r="CA96" s="10643"/>
      <c r="CB96" s="10609"/>
      <c r="CC96" s="10643"/>
      <c r="CD96" s="10609"/>
      <c r="CE96" s="10643"/>
      <c r="CF96" s="10609"/>
      <c r="CG96" s="10643"/>
      <c r="CH96" s="10609"/>
      <c r="CI96" s="10643"/>
      <c r="CJ96" s="10609"/>
      <c r="CK96" s="10643"/>
      <c r="CL96" s="10609"/>
      <c r="CM96" s="10643"/>
      <c r="CN96" s="10609"/>
      <c r="CO96" s="10643"/>
      <c r="CP96" s="10609"/>
      <c r="CQ96" s="10643"/>
      <c r="CR96" s="10609"/>
      <c r="CS96" s="10643"/>
      <c r="CT96" s="10609"/>
      <c r="CU96" s="10643"/>
      <c r="CV96" s="10609"/>
      <c r="CW96" s="10643"/>
      <c r="CX96" s="10609"/>
      <c r="CY96" s="10643"/>
      <c r="CZ96" s="10609"/>
      <c r="DA96" s="10643"/>
      <c r="DB96" s="10609"/>
      <c r="DC96" s="10643"/>
      <c r="DD96" s="10609"/>
      <c r="DE96" s="10643"/>
      <c r="DF96" s="10609"/>
      <c r="DG96" s="10643"/>
      <c r="DH96" s="10609"/>
      <c r="DI96" s="10643"/>
      <c r="DJ96" s="10609"/>
      <c r="DK96" s="10643"/>
      <c r="DL96" s="10609"/>
      <c r="DM96" s="516"/>
      <c r="DZ96" s="985">
        <v>0</v>
      </c>
    </row>
    <row s="12253" customFormat="1" customHeight="1" ht="22.5" hidden="1">
      <c r="A97" s="2619"/>
      <c r="B97" s="738" t="s">
        <v>688</v>
      </c>
      <c r="D97" s="892" t="s">
        <v>92</v>
      </c>
      <c r="E97" s="893" t="s">
        <v>1083</v>
      </c>
      <c r="F97" s="953" t="s">
        <v>385</v>
      </c>
      <c r="G97" s="612"/>
      <c r="H97" s="1250"/>
      <c r="I97" s="612"/>
      <c r="J97" s="1250"/>
      <c r="K97" s="4387"/>
      <c r="L97" s="4521"/>
      <c r="M97" s="4387"/>
      <c r="N97" s="4521"/>
      <c r="O97" s="4387"/>
      <c r="P97" s="4521"/>
      <c r="Q97" s="4387"/>
      <c r="R97" s="4521"/>
      <c r="S97" s="4387"/>
      <c r="T97" s="4521"/>
      <c r="U97" s="4387"/>
      <c r="V97" s="4521"/>
      <c r="W97" s="10362"/>
      <c r="X97" s="10609"/>
      <c r="Y97" s="10362"/>
      <c r="Z97" s="10609"/>
      <c r="AA97" s="10362"/>
      <c r="AB97" s="10609"/>
      <c r="AC97" s="10362"/>
      <c r="AD97" s="10609"/>
      <c r="AE97" s="10362"/>
      <c r="AF97" s="10609"/>
      <c r="AG97" s="10362"/>
      <c r="AH97" s="10609"/>
      <c r="AI97" s="10362"/>
      <c r="AJ97" s="10609"/>
      <c r="AK97" s="10362"/>
      <c r="AL97" s="10609"/>
      <c r="AM97" s="10362"/>
      <c r="AN97" s="10609"/>
      <c r="AO97" s="10362"/>
      <c r="AP97" s="10609"/>
      <c r="AQ97" s="10362"/>
      <c r="AR97" s="10609"/>
      <c r="AS97" s="10362"/>
      <c r="AT97" s="10609"/>
      <c r="AU97" s="10362"/>
      <c r="AV97" s="10609"/>
      <c r="AW97" s="10362"/>
      <c r="AX97" s="10609"/>
      <c r="AY97" s="10362"/>
      <c r="AZ97" s="10609"/>
      <c r="BA97" s="10362"/>
      <c r="BB97" s="10609"/>
      <c r="BC97" s="10362"/>
      <c r="BD97" s="10609"/>
      <c r="BE97" s="10362"/>
      <c r="BF97" s="10609"/>
      <c r="BG97" s="10362"/>
      <c r="BH97" s="10609"/>
      <c r="BI97" s="10362"/>
      <c r="BJ97" s="10609"/>
      <c r="BK97" s="10362"/>
      <c r="BL97" s="10609"/>
      <c r="BM97" s="10362"/>
      <c r="BN97" s="10609"/>
      <c r="BO97" s="10362"/>
      <c r="BP97" s="10609"/>
      <c r="BQ97" s="10362"/>
      <c r="BR97" s="10609"/>
      <c r="BS97" s="10362"/>
      <c r="BT97" s="10609"/>
      <c r="BU97" s="10362"/>
      <c r="BV97" s="10609"/>
      <c r="BW97" s="10362"/>
      <c r="BX97" s="10609"/>
      <c r="BY97" s="10362"/>
      <c r="BZ97" s="10609"/>
      <c r="CA97" s="10362"/>
      <c r="CB97" s="10609"/>
      <c r="CC97" s="10362"/>
      <c r="CD97" s="10609"/>
      <c r="CE97" s="10362"/>
      <c r="CF97" s="10609"/>
      <c r="CG97" s="10362"/>
      <c r="CH97" s="10609"/>
      <c r="CI97" s="10362"/>
      <c r="CJ97" s="10609"/>
      <c r="CK97" s="10362"/>
      <c r="CL97" s="10609"/>
      <c r="CM97" s="10362"/>
      <c r="CN97" s="10609"/>
      <c r="CO97" s="10362"/>
      <c r="CP97" s="10609"/>
      <c r="CQ97" s="10362"/>
      <c r="CR97" s="10609"/>
      <c r="CS97" s="10362"/>
      <c r="CT97" s="10609"/>
      <c r="CU97" s="10362"/>
      <c r="CV97" s="10609"/>
      <c r="CW97" s="10362"/>
      <c r="CX97" s="10609"/>
      <c r="CY97" s="10362"/>
      <c r="CZ97" s="10609"/>
      <c r="DA97" s="10362"/>
      <c r="DB97" s="10609"/>
      <c r="DC97" s="10362"/>
      <c r="DD97" s="10609"/>
      <c r="DE97" s="10362"/>
      <c r="DF97" s="10609"/>
      <c r="DG97" s="10362"/>
      <c r="DH97" s="10609"/>
      <c r="DI97" s="10362"/>
      <c r="DJ97" s="10609"/>
      <c r="DK97" s="10362"/>
      <c r="DL97" s="10609"/>
      <c r="DM97" s="516" t="s">
        <v>784</v>
      </c>
      <c r="DZ97" s="985">
        <v>0</v>
      </c>
    </row>
    <row s="12253" customFormat="1" customHeight="1" ht="45" hidden="1">
      <c r="A98" s="2619"/>
      <c r="B98" s="738" t="s">
        <v>688</v>
      </c>
      <c r="D98" s="892" t="s">
        <v>1084</v>
      </c>
      <c r="E98" s="894" t="s">
        <v>1085</v>
      </c>
      <c r="F98" s="948" t="s">
        <v>385</v>
      </c>
      <c r="G98" s="612"/>
      <c r="H98" s="1250"/>
      <c r="I98" s="612"/>
      <c r="J98" s="1250"/>
      <c r="K98" s="4387"/>
      <c r="L98" s="4521"/>
      <c r="M98" s="4387"/>
      <c r="N98" s="4521"/>
      <c r="O98" s="4387"/>
      <c r="P98" s="4521"/>
      <c r="Q98" s="4387"/>
      <c r="R98" s="4521"/>
      <c r="S98" s="4387"/>
      <c r="T98" s="4521"/>
      <c r="U98" s="4387"/>
      <c r="V98" s="4521"/>
      <c r="W98" s="10362"/>
      <c r="X98" s="10609"/>
      <c r="Y98" s="10362"/>
      <c r="Z98" s="10609"/>
      <c r="AA98" s="10362"/>
      <c r="AB98" s="10609"/>
      <c r="AC98" s="10362"/>
      <c r="AD98" s="10609"/>
      <c r="AE98" s="10362"/>
      <c r="AF98" s="10609"/>
      <c r="AG98" s="10362"/>
      <c r="AH98" s="10609"/>
      <c r="AI98" s="10362"/>
      <c r="AJ98" s="10609"/>
      <c r="AK98" s="10362"/>
      <c r="AL98" s="10609"/>
      <c r="AM98" s="10362"/>
      <c r="AN98" s="10609"/>
      <c r="AO98" s="10362"/>
      <c r="AP98" s="10609"/>
      <c r="AQ98" s="10362"/>
      <c r="AR98" s="10609"/>
      <c r="AS98" s="10362"/>
      <c r="AT98" s="10609"/>
      <c r="AU98" s="10362"/>
      <c r="AV98" s="10609"/>
      <c r="AW98" s="10362"/>
      <c r="AX98" s="10609"/>
      <c r="AY98" s="10362"/>
      <c r="AZ98" s="10609"/>
      <c r="BA98" s="10362"/>
      <c r="BB98" s="10609"/>
      <c r="BC98" s="10362"/>
      <c r="BD98" s="10609"/>
      <c r="BE98" s="10362"/>
      <c r="BF98" s="10609"/>
      <c r="BG98" s="10362"/>
      <c r="BH98" s="10609"/>
      <c r="BI98" s="10362"/>
      <c r="BJ98" s="10609"/>
      <c r="BK98" s="10362"/>
      <c r="BL98" s="10609"/>
      <c r="BM98" s="10362"/>
      <c r="BN98" s="10609"/>
      <c r="BO98" s="10362"/>
      <c r="BP98" s="10609"/>
      <c r="BQ98" s="10362"/>
      <c r="BR98" s="10609"/>
      <c r="BS98" s="10362"/>
      <c r="BT98" s="10609"/>
      <c r="BU98" s="10362"/>
      <c r="BV98" s="10609"/>
      <c r="BW98" s="10362"/>
      <c r="BX98" s="10609"/>
      <c r="BY98" s="10362"/>
      <c r="BZ98" s="10609"/>
      <c r="CA98" s="10362"/>
      <c r="CB98" s="10609"/>
      <c r="CC98" s="10362"/>
      <c r="CD98" s="10609"/>
      <c r="CE98" s="10362"/>
      <c r="CF98" s="10609"/>
      <c r="CG98" s="10362"/>
      <c r="CH98" s="10609"/>
      <c r="CI98" s="10362"/>
      <c r="CJ98" s="10609"/>
      <c r="CK98" s="10362"/>
      <c r="CL98" s="10609"/>
      <c r="CM98" s="10362"/>
      <c r="CN98" s="10609"/>
      <c r="CO98" s="10362"/>
      <c r="CP98" s="10609"/>
      <c r="CQ98" s="10362"/>
      <c r="CR98" s="10609"/>
      <c r="CS98" s="10362"/>
      <c r="CT98" s="10609"/>
      <c r="CU98" s="10362"/>
      <c r="CV98" s="10609"/>
      <c r="CW98" s="10362"/>
      <c r="CX98" s="10609"/>
      <c r="CY98" s="10362"/>
      <c r="CZ98" s="10609"/>
      <c r="DA98" s="10362"/>
      <c r="DB98" s="10609"/>
      <c r="DC98" s="10362"/>
      <c r="DD98" s="10609"/>
      <c r="DE98" s="10362"/>
      <c r="DF98" s="10609"/>
      <c r="DG98" s="10362"/>
      <c r="DH98" s="10609"/>
      <c r="DI98" s="10362"/>
      <c r="DJ98" s="10609"/>
      <c r="DK98" s="10362"/>
      <c r="DL98" s="10609"/>
      <c r="DM98" s="516" t="s">
        <v>784</v>
      </c>
      <c r="DZ98" s="985">
        <v>0</v>
      </c>
    </row>
    <row s="12253" customFormat="1" customHeight="1" ht="95.25" hidden="1">
      <c r="A99" s="2619"/>
      <c r="B99" s="738" t="s">
        <v>688</v>
      </c>
      <c r="D99" s="892" t="s">
        <v>117</v>
      </c>
      <c r="E99" s="893" t="s">
        <v>1086</v>
      </c>
      <c r="F99" s="948" t="s">
        <v>385</v>
      </c>
      <c r="G99" s="612"/>
      <c r="H99" s="1250"/>
      <c r="I99" s="612"/>
      <c r="J99" s="1250"/>
      <c r="K99" s="4387"/>
      <c r="L99" s="4521"/>
      <c r="M99" s="4387"/>
      <c r="N99" s="4521"/>
      <c r="O99" s="4387"/>
      <c r="P99" s="4521"/>
      <c r="Q99" s="4387"/>
      <c r="R99" s="4521"/>
      <c r="S99" s="4387"/>
      <c r="T99" s="4521"/>
      <c r="U99" s="4387"/>
      <c r="V99" s="4521"/>
      <c r="W99" s="10362"/>
      <c r="X99" s="10609"/>
      <c r="Y99" s="10362"/>
      <c r="Z99" s="10609"/>
      <c r="AA99" s="10362"/>
      <c r="AB99" s="10609"/>
      <c r="AC99" s="10362"/>
      <c r="AD99" s="10609"/>
      <c r="AE99" s="10362"/>
      <c r="AF99" s="10609"/>
      <c r="AG99" s="10362"/>
      <c r="AH99" s="10609"/>
      <c r="AI99" s="10362"/>
      <c r="AJ99" s="10609"/>
      <c r="AK99" s="10362"/>
      <c r="AL99" s="10609"/>
      <c r="AM99" s="10362"/>
      <c r="AN99" s="10609"/>
      <c r="AO99" s="10362"/>
      <c r="AP99" s="10609"/>
      <c r="AQ99" s="10362"/>
      <c r="AR99" s="10609"/>
      <c r="AS99" s="10362"/>
      <c r="AT99" s="10609"/>
      <c r="AU99" s="10362"/>
      <c r="AV99" s="10609"/>
      <c r="AW99" s="10362"/>
      <c r="AX99" s="10609"/>
      <c r="AY99" s="10362"/>
      <c r="AZ99" s="10609"/>
      <c r="BA99" s="10362"/>
      <c r="BB99" s="10609"/>
      <c r="BC99" s="10362"/>
      <c r="BD99" s="10609"/>
      <c r="BE99" s="10362"/>
      <c r="BF99" s="10609"/>
      <c r="BG99" s="10362"/>
      <c r="BH99" s="10609"/>
      <c r="BI99" s="10362"/>
      <c r="BJ99" s="10609"/>
      <c r="BK99" s="10362"/>
      <c r="BL99" s="10609"/>
      <c r="BM99" s="10362"/>
      <c r="BN99" s="10609"/>
      <c r="BO99" s="10362"/>
      <c r="BP99" s="10609"/>
      <c r="BQ99" s="10362"/>
      <c r="BR99" s="10609"/>
      <c r="BS99" s="10362"/>
      <c r="BT99" s="10609"/>
      <c r="BU99" s="10362"/>
      <c r="BV99" s="10609"/>
      <c r="BW99" s="10362"/>
      <c r="BX99" s="10609"/>
      <c r="BY99" s="10362"/>
      <c r="BZ99" s="10609"/>
      <c r="CA99" s="10362"/>
      <c r="CB99" s="10609"/>
      <c r="CC99" s="10362"/>
      <c r="CD99" s="10609"/>
      <c r="CE99" s="10362"/>
      <c r="CF99" s="10609"/>
      <c r="CG99" s="10362"/>
      <c r="CH99" s="10609"/>
      <c r="CI99" s="10362"/>
      <c r="CJ99" s="10609"/>
      <c r="CK99" s="10362"/>
      <c r="CL99" s="10609"/>
      <c r="CM99" s="10362"/>
      <c r="CN99" s="10609"/>
      <c r="CO99" s="10362"/>
      <c r="CP99" s="10609"/>
      <c r="CQ99" s="10362"/>
      <c r="CR99" s="10609"/>
      <c r="CS99" s="10362"/>
      <c r="CT99" s="10609"/>
      <c r="CU99" s="10362"/>
      <c r="CV99" s="10609"/>
      <c r="CW99" s="10362"/>
      <c r="CX99" s="10609"/>
      <c r="CY99" s="10362"/>
      <c r="CZ99" s="10609"/>
      <c r="DA99" s="10362"/>
      <c r="DB99" s="10609"/>
      <c r="DC99" s="10362"/>
      <c r="DD99" s="10609"/>
      <c r="DE99" s="10362"/>
      <c r="DF99" s="10609"/>
      <c r="DG99" s="10362"/>
      <c r="DH99" s="10609"/>
      <c r="DI99" s="10362"/>
      <c r="DJ99" s="10609"/>
      <c r="DK99" s="10362"/>
      <c r="DL99" s="10609"/>
      <c r="DM99" s="516" t="s">
        <v>784</v>
      </c>
      <c r="DZ99" s="985">
        <v>0</v>
      </c>
    </row>
    <row s="12253" customFormat="1" customHeight="1" ht="22.5" hidden="1">
      <c r="A100" s="2619"/>
      <c r="B100" s="738" t="s">
        <v>688</v>
      </c>
      <c r="D100" s="892" t="s">
        <v>151</v>
      </c>
      <c r="E100" s="893" t="s">
        <v>1087</v>
      </c>
      <c r="F100" s="948" t="s">
        <v>385</v>
      </c>
      <c r="G100" s="612"/>
      <c r="H100" s="1250"/>
      <c r="I100" s="612"/>
      <c r="J100" s="1250"/>
      <c r="K100" s="4387"/>
      <c r="L100" s="4521"/>
      <c r="M100" s="4387"/>
      <c r="N100" s="4521"/>
      <c r="O100" s="4387"/>
      <c r="P100" s="4521"/>
      <c r="Q100" s="4387"/>
      <c r="R100" s="4521"/>
      <c r="S100" s="4387"/>
      <c r="T100" s="4521"/>
      <c r="U100" s="4387"/>
      <c r="V100" s="4521"/>
      <c r="W100" s="10362"/>
      <c r="X100" s="10609"/>
      <c r="Y100" s="10362"/>
      <c r="Z100" s="10609"/>
      <c r="AA100" s="10362"/>
      <c r="AB100" s="10609"/>
      <c r="AC100" s="10362"/>
      <c r="AD100" s="10609"/>
      <c r="AE100" s="10362"/>
      <c r="AF100" s="10609"/>
      <c r="AG100" s="10362"/>
      <c r="AH100" s="10609"/>
      <c r="AI100" s="10362"/>
      <c r="AJ100" s="10609"/>
      <c r="AK100" s="10362"/>
      <c r="AL100" s="10609"/>
      <c r="AM100" s="10362"/>
      <c r="AN100" s="10609"/>
      <c r="AO100" s="10362"/>
      <c r="AP100" s="10609"/>
      <c r="AQ100" s="10362"/>
      <c r="AR100" s="10609"/>
      <c r="AS100" s="10362"/>
      <c r="AT100" s="10609"/>
      <c r="AU100" s="10362"/>
      <c r="AV100" s="10609"/>
      <c r="AW100" s="10362"/>
      <c r="AX100" s="10609"/>
      <c r="AY100" s="10362"/>
      <c r="AZ100" s="10609"/>
      <c r="BA100" s="10362"/>
      <c r="BB100" s="10609"/>
      <c r="BC100" s="10362"/>
      <c r="BD100" s="10609"/>
      <c r="BE100" s="10362"/>
      <c r="BF100" s="10609"/>
      <c r="BG100" s="10362"/>
      <c r="BH100" s="10609"/>
      <c r="BI100" s="10362"/>
      <c r="BJ100" s="10609"/>
      <c r="BK100" s="10362"/>
      <c r="BL100" s="10609"/>
      <c r="BM100" s="10362"/>
      <c r="BN100" s="10609"/>
      <c r="BO100" s="10362"/>
      <c r="BP100" s="10609"/>
      <c r="BQ100" s="10362"/>
      <c r="BR100" s="10609"/>
      <c r="BS100" s="10362"/>
      <c r="BT100" s="10609"/>
      <c r="BU100" s="10362"/>
      <c r="BV100" s="10609"/>
      <c r="BW100" s="10362"/>
      <c r="BX100" s="10609"/>
      <c r="BY100" s="10362"/>
      <c r="BZ100" s="10609"/>
      <c r="CA100" s="10362"/>
      <c r="CB100" s="10609"/>
      <c r="CC100" s="10362"/>
      <c r="CD100" s="10609"/>
      <c r="CE100" s="10362"/>
      <c r="CF100" s="10609"/>
      <c r="CG100" s="10362"/>
      <c r="CH100" s="10609"/>
      <c r="CI100" s="10362"/>
      <c r="CJ100" s="10609"/>
      <c r="CK100" s="10362"/>
      <c r="CL100" s="10609"/>
      <c r="CM100" s="10362"/>
      <c r="CN100" s="10609"/>
      <c r="CO100" s="10362"/>
      <c r="CP100" s="10609"/>
      <c r="CQ100" s="10362"/>
      <c r="CR100" s="10609"/>
      <c r="CS100" s="10362"/>
      <c r="CT100" s="10609"/>
      <c r="CU100" s="10362"/>
      <c r="CV100" s="10609"/>
      <c r="CW100" s="10362"/>
      <c r="CX100" s="10609"/>
      <c r="CY100" s="10362"/>
      <c r="CZ100" s="10609"/>
      <c r="DA100" s="10362"/>
      <c r="DB100" s="10609"/>
      <c r="DC100" s="10362"/>
      <c r="DD100" s="10609"/>
      <c r="DE100" s="10362"/>
      <c r="DF100" s="10609"/>
      <c r="DG100" s="10362"/>
      <c r="DH100" s="10609"/>
      <c r="DI100" s="10362"/>
      <c r="DJ100" s="10609"/>
      <c r="DK100" s="10362"/>
      <c r="DL100" s="10609"/>
      <c r="DM100" s="516" t="s">
        <v>784</v>
      </c>
      <c r="DZ100" s="985">
        <v>0</v>
      </c>
    </row>
    <row s="12253" customFormat="1" customHeight="1" ht="11.549999999999999">
      <c r="A101" s="1260"/>
      <c r="B101" s="745"/>
      <c r="D101" s="1261"/>
      <c r="E101" s="1262"/>
      <c r="K101" s="4065"/>
      <c r="L101" s="4065"/>
      <c r="M101" s="4065"/>
      <c r="N101" s="4065"/>
      <c r="O101" s="4065"/>
      <c r="P101" s="4065"/>
      <c r="Q101" s="4065"/>
      <c r="R101" s="4065"/>
      <c r="S101" s="4065"/>
      <c r="T101" s="4065"/>
      <c r="U101" s="4065"/>
      <c r="V101" s="4065"/>
      <c r="W101" s="9665"/>
      <c r="X101" s="9665"/>
      <c r="Y101" s="9665"/>
      <c r="Z101" s="9665"/>
      <c r="AA101" s="9665"/>
      <c r="AB101" s="9665"/>
      <c r="AC101" s="9665"/>
      <c r="AD101" s="9665"/>
      <c r="AE101" s="9665"/>
      <c r="AF101" s="9665"/>
      <c r="AG101" s="9665"/>
      <c r="AH101" s="9665"/>
      <c r="AI101" s="9665"/>
      <c r="AJ101" s="9665"/>
      <c r="AK101" s="9665"/>
      <c r="AL101" s="9665"/>
      <c r="AM101" s="9665"/>
      <c r="AN101" s="9665"/>
      <c r="AO101" s="9665"/>
      <c r="AP101" s="9665"/>
      <c r="AQ101" s="9665"/>
      <c r="AR101" s="9665"/>
      <c r="AS101" s="9665"/>
      <c r="AT101" s="9665"/>
      <c r="AU101" s="9665"/>
      <c r="AV101" s="9665"/>
      <c r="AW101" s="9665"/>
      <c r="AX101" s="9665"/>
      <c r="AY101" s="9665"/>
      <c r="AZ101" s="9665"/>
      <c r="BA101" s="9665"/>
      <c r="BB101" s="9665"/>
      <c r="BC101" s="9665"/>
      <c r="BD101" s="9665"/>
      <c r="BE101" s="9665"/>
      <c r="BF101" s="9665"/>
      <c r="BG101" s="9665"/>
      <c r="BH101" s="9665"/>
      <c r="BI101" s="9665"/>
      <c r="BJ101" s="9665"/>
      <c r="BK101" s="9665"/>
      <c r="BL101" s="9665"/>
      <c r="BM101" s="9665"/>
      <c r="BN101" s="9665"/>
      <c r="BO101" s="9665"/>
      <c r="BP101" s="9665"/>
      <c r="BQ101" s="9665"/>
      <c r="BR101" s="9665"/>
      <c r="BS101" s="9665"/>
      <c r="BT101" s="9665"/>
      <c r="BU101" s="9665"/>
      <c r="BV101" s="9665"/>
      <c r="BW101" s="9665"/>
      <c r="BX101" s="9665"/>
      <c r="BY101" s="9665"/>
      <c r="BZ101" s="9665"/>
      <c r="CA101" s="9665"/>
      <c r="CB101" s="9665"/>
      <c r="CC101" s="9665"/>
      <c r="CD101" s="9665"/>
      <c r="CE101" s="9665"/>
      <c r="CF101" s="9665"/>
      <c r="CG101" s="9665"/>
      <c r="CH101" s="9665"/>
      <c r="CI101" s="9665"/>
      <c r="CJ101" s="9665"/>
      <c r="CK101" s="9665"/>
      <c r="CL101" s="9665"/>
      <c r="CM101" s="9665"/>
      <c r="CN101" s="9665"/>
      <c r="CO101" s="9665"/>
      <c r="CP101" s="9665"/>
      <c r="CQ101" s="9665"/>
      <c r="CR101" s="9665"/>
      <c r="CS101" s="9665"/>
      <c r="CT101" s="9665"/>
      <c r="CU101" s="9665"/>
      <c r="CV101" s="9665"/>
      <c r="CW101" s="9665"/>
      <c r="CX101" s="9665"/>
      <c r="CY101" s="9665"/>
      <c r="CZ101" s="9665"/>
      <c r="DA101" s="9665"/>
      <c r="DB101" s="9665"/>
      <c r="DC101" s="9665"/>
      <c r="DD101" s="9665"/>
      <c r="DE101" s="9665"/>
      <c r="DF101" s="9665"/>
      <c r="DG101" s="9665"/>
      <c r="DH101" s="9665"/>
      <c r="DI101" s="9665"/>
      <c r="DJ101" s="9665"/>
      <c r="DK101" s="9665"/>
      <c r="DL101" s="9665"/>
      <c r="DZ101" s="736">
        <v>11</v>
      </c>
    </row>
    <row customHeight="1" ht="22.5" hidden="1">
      <c r="A102" s="763" t="s">
        <v>81</v>
      </c>
      <c r="B102" s="738">
        <v>0</v>
      </c>
      <c r="C102" s="732">
        <v>3</v>
      </c>
      <c r="D102" s="732">
        <v>7</v>
      </c>
      <c r="E102" s="732">
        <v>69</v>
      </c>
      <c r="F102" s="732">
        <v>10</v>
      </c>
      <c r="G102" s="732">
        <v>0</v>
      </c>
      <c r="H102" s="732">
        <v>0</v>
      </c>
      <c r="I102" s="985">
        <v>43</v>
      </c>
      <c r="J102" s="985">
        <v>43</v>
      </c>
      <c r="K102" s="4065">
        <v>0</v>
      </c>
      <c r="L102" s="4065">
        <v>0</v>
      </c>
      <c r="M102" s="4065">
        <v>0</v>
      </c>
      <c r="N102" s="4065">
        <v>0</v>
      </c>
      <c r="O102" s="4065">
        <v>0</v>
      </c>
      <c r="P102" s="4065">
        <v>0</v>
      </c>
      <c r="Q102" s="4065">
        <v>0</v>
      </c>
      <c r="R102" s="4065">
        <v>0</v>
      </c>
      <c r="S102" s="4065">
        <v>0</v>
      </c>
      <c r="T102" s="4065">
        <v>0</v>
      </c>
      <c r="U102" s="4065">
        <v>0</v>
      </c>
      <c r="V102" s="4065">
        <v>0</v>
      </c>
      <c r="W102" s="9665">
        <v>0</v>
      </c>
      <c r="X102" s="9665">
        <v>0</v>
      </c>
      <c r="Y102" s="9665">
        <v>0</v>
      </c>
      <c r="Z102" s="9665">
        <v>0</v>
      </c>
      <c r="AA102" s="9665">
        <v>0</v>
      </c>
      <c r="AB102" s="9665">
        <v>0</v>
      </c>
      <c r="AC102" s="9665">
        <v>0</v>
      </c>
      <c r="AD102" s="9665">
        <v>0</v>
      </c>
      <c r="AE102" s="9665">
        <v>0</v>
      </c>
      <c r="AF102" s="9665">
        <v>0</v>
      </c>
      <c r="AG102" s="9665">
        <v>0</v>
      </c>
      <c r="AH102" s="9665">
        <v>0</v>
      </c>
      <c r="AI102" s="9665">
        <v>0</v>
      </c>
      <c r="AJ102" s="9665">
        <v>0</v>
      </c>
      <c r="AK102" s="9665">
        <v>0</v>
      </c>
      <c r="AL102" s="9665">
        <v>0</v>
      </c>
      <c r="AM102" s="9665">
        <v>0</v>
      </c>
      <c r="AN102" s="9665">
        <v>0</v>
      </c>
      <c r="AO102" s="9665">
        <v>0</v>
      </c>
      <c r="AP102" s="9665">
        <v>0</v>
      </c>
      <c r="AQ102" s="9665">
        <v>0</v>
      </c>
      <c r="AR102" s="9665">
        <v>0</v>
      </c>
      <c r="AS102" s="9665">
        <v>0</v>
      </c>
      <c r="AT102" s="9665">
        <v>0</v>
      </c>
      <c r="AU102" s="9665">
        <v>0</v>
      </c>
      <c r="AV102" s="9665">
        <v>0</v>
      </c>
      <c r="AW102" s="9665">
        <v>0</v>
      </c>
      <c r="AX102" s="9665">
        <v>0</v>
      </c>
      <c r="AY102" s="9665">
        <v>0</v>
      </c>
      <c r="AZ102" s="9665">
        <v>0</v>
      </c>
      <c r="BA102" s="9665">
        <v>0</v>
      </c>
      <c r="BB102" s="9665">
        <v>0</v>
      </c>
      <c r="BC102" s="9665">
        <v>0</v>
      </c>
      <c r="BD102" s="9665">
        <v>0</v>
      </c>
      <c r="BE102" s="9665">
        <v>0</v>
      </c>
      <c r="BF102" s="9665">
        <v>0</v>
      </c>
      <c r="BG102" s="9665">
        <v>0</v>
      </c>
      <c r="BH102" s="9665">
        <v>0</v>
      </c>
      <c r="BI102" s="9665">
        <v>0</v>
      </c>
      <c r="BJ102" s="9665">
        <v>0</v>
      </c>
      <c r="BK102" s="9665">
        <v>0</v>
      </c>
      <c r="BL102" s="9665">
        <v>0</v>
      </c>
      <c r="BM102" s="9665">
        <v>0</v>
      </c>
      <c r="BN102" s="9665">
        <v>0</v>
      </c>
      <c r="BO102" s="9665">
        <v>0</v>
      </c>
      <c r="BP102" s="9665">
        <v>0</v>
      </c>
      <c r="BQ102" s="9665">
        <v>0</v>
      </c>
      <c r="BR102" s="9665">
        <v>0</v>
      </c>
      <c r="BS102" s="9665">
        <v>0</v>
      </c>
      <c r="BT102" s="9665">
        <v>0</v>
      </c>
      <c r="BU102" s="9665">
        <v>0</v>
      </c>
      <c r="BV102" s="9665">
        <v>0</v>
      </c>
      <c r="BW102" s="9665">
        <v>0</v>
      </c>
      <c r="BX102" s="9665">
        <v>0</v>
      </c>
      <c r="BY102" s="9665">
        <v>0</v>
      </c>
      <c r="BZ102" s="9665">
        <v>0</v>
      </c>
      <c r="CA102" s="9665">
        <v>0</v>
      </c>
      <c r="CB102" s="9665">
        <v>0</v>
      </c>
      <c r="CC102" s="9665">
        <v>0</v>
      </c>
      <c r="CD102" s="9665">
        <v>0</v>
      </c>
      <c r="CE102" s="9665">
        <v>0</v>
      </c>
      <c r="CF102" s="9665">
        <v>0</v>
      </c>
      <c r="CG102" s="9665">
        <v>0</v>
      </c>
      <c r="CH102" s="9665">
        <v>0</v>
      </c>
      <c r="CI102" s="9665">
        <v>0</v>
      </c>
      <c r="CJ102" s="9665">
        <v>0</v>
      </c>
      <c r="CK102" s="9665">
        <v>0</v>
      </c>
      <c r="CL102" s="9665">
        <v>0</v>
      </c>
      <c r="CM102" s="9665">
        <v>0</v>
      </c>
      <c r="CN102" s="9665">
        <v>0</v>
      </c>
      <c r="CO102" s="9665">
        <v>0</v>
      </c>
      <c r="CP102" s="9665">
        <v>0</v>
      </c>
      <c r="CQ102" s="9665">
        <v>0</v>
      </c>
      <c r="CR102" s="9665">
        <v>0</v>
      </c>
      <c r="CS102" s="9665">
        <v>0</v>
      </c>
      <c r="CT102" s="9665">
        <v>0</v>
      </c>
      <c r="CU102" s="9665">
        <v>0</v>
      </c>
      <c r="CV102" s="9665">
        <v>0</v>
      </c>
      <c r="CW102" s="9665">
        <v>0</v>
      </c>
      <c r="CX102" s="9665">
        <v>0</v>
      </c>
      <c r="CY102" s="9665">
        <v>0</v>
      </c>
      <c r="CZ102" s="9665">
        <v>0</v>
      </c>
      <c r="DA102" s="9665">
        <v>0</v>
      </c>
      <c r="DB102" s="9665">
        <v>0</v>
      </c>
      <c r="DC102" s="9665">
        <v>0</v>
      </c>
      <c r="DD102" s="9665">
        <v>0</v>
      </c>
      <c r="DE102" s="9665">
        <v>0</v>
      </c>
      <c r="DF102" s="9665">
        <v>0</v>
      </c>
      <c r="DG102" s="9665">
        <v>0</v>
      </c>
      <c r="DH102" s="9665">
        <v>0</v>
      </c>
      <c r="DI102" s="9665">
        <v>0</v>
      </c>
      <c r="DJ102" s="9665">
        <v>0</v>
      </c>
      <c r="DK102" s="9665">
        <v>0</v>
      </c>
      <c r="DL102" s="9665">
        <v>0</v>
      </c>
      <c r="DM102" s="732">
        <v>73</v>
      </c>
      <c r="DN102" s="732">
        <v>3</v>
      </c>
      <c r="DO102" s="732">
        <v>10</v>
      </c>
      <c r="DP102" s="732">
        <v>10</v>
      </c>
      <c r="DQ102" s="732">
        <v>10</v>
      </c>
      <c r="DR102" s="732">
        <v>10</v>
      </c>
      <c r="DS102" s="732">
        <v>10</v>
      </c>
      <c r="DT102" s="732">
        <v>10</v>
      </c>
      <c r="DU102" s="732">
        <v>10</v>
      </c>
      <c r="DV102" s="732">
        <v>10</v>
      </c>
      <c r="DW102" s="732">
        <v>10</v>
      </c>
      <c r="DX102" s="732">
        <v>10</v>
      </c>
      <c r="DY102" s="732">
        <v>10</v>
      </c>
      <c r="DZ102" s="732">
        <v>23</v>
      </c>
    </row>
  </sheetData>
  <sheetProtection formatColumns="0" formatRows="0" autoFilter="0" sort="0" insertRows="0" insertColumns="1" deleteRows="0" deleteColumns="0"/>
  <mergeCells count="177">
    <mergeCell ref="D3:F3"/>
    <mergeCell ref="DM7:D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J24 L24 N24 P24 R24 T24 V24 X24 Z24 AB24 AD24 AF24 AH24 AJ24 AL24 AN24 AP24 AR24 AT24 AV24 AX24 AZ24 BB24 BD24 BF24 BH24 BJ24 BL24 BN24 BP24 BR24 BT24 BV24 BX24 BZ24 CB24 CD24 CF24 CH24 CJ24 CL24 CN24 CP24 CR24 CT24 CV24 CX24 CZ24 DB24 DD24 DF24 DH24 DJ24 DL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70107-BD62-E024-631F-8BCD13648EC9}" mc:Ignorable="x14ac xr xr2 xr3">
  <sheetPr>
    <tabColor rgb="FFE26B0A"/>
  </sheetPr>
  <dimension ref="A1:DX40"/>
  <sheetViews>
    <sheetView topLeftCell="A1" showGridLines="0" zoomScale="90" workbookViewId="0">
      <selection activeCell="DK25" sqref="DK25"/>
    </sheetView>
  </sheetViews>
  <sheetFormatPr defaultColWidth="10.57421875" customHeight="1" defaultRowHeight="15"/>
  <cols>
    <col min="1" max="1" style="12217" width="9.140625" hidden="1" customWidth="1"/>
    <col min="2" max="2" style="12253" width="9.140625" hidden="1" customWidth="1"/>
    <col min="3" max="3" style="14864" width="4.00390625" customWidth="1"/>
    <col min="4" max="4" style="12253" width="6.00390625" customWidth="1"/>
    <col min="5" max="5" style="12253" width="36.00390625" customWidth="1"/>
    <col min="6" max="6" style="12253" width="9.00390625" customWidth="1"/>
    <col min="7" max="7" style="12253" width="25.7109375" hidden="1" customWidth="1"/>
    <col min="8" max="8" style="12253" width="33.7109375" hidden="1" customWidth="1"/>
    <col min="9" max="9" style="12253" width="25.7109375" customWidth="1"/>
    <col min="10" max="10" style="12253" width="33.00390625" customWidth="1"/>
    <col min="11" max="11" style="13920" width="25.7109375" customWidth="1"/>
    <col min="12" max="12" style="13920" width="33.7109375" customWidth="1"/>
    <col min="13" max="13" style="13920" width="25.7109375" customWidth="1"/>
    <col min="14" max="14" style="13920" width="33.7109375" customWidth="1"/>
    <col min="15" max="15" style="13920" width="25.7109375" customWidth="1"/>
    <col min="16" max="16" style="13920" width="33.7109375" customWidth="1"/>
    <col min="17" max="17" style="13920" width="25.7109375" customWidth="1"/>
    <col min="18" max="18" style="13920" width="33.7109375" customWidth="1"/>
    <col min="19" max="19" style="13920" width="25.7109375" customWidth="1"/>
    <col min="20" max="20" style="13920" width="33.7109375" customWidth="1"/>
    <col min="21" max="21" style="13920" width="25.7109375" customWidth="1"/>
    <col min="22" max="22" style="13920" width="33.7109375" customWidth="1"/>
    <col min="23" max="23" style="13416" width="25.7109375" customWidth="1"/>
    <col min="24" max="24" style="13416" width="33.7109375" customWidth="1"/>
    <col min="25" max="25" style="13416" width="25.7109375" customWidth="1"/>
    <col min="26" max="26" style="13416" width="33.7109375" customWidth="1"/>
    <col min="27" max="27" style="13416" width="25.7109375" customWidth="1"/>
    <col min="28" max="28" style="13416" width="33.7109375" customWidth="1"/>
    <col min="29" max="29" style="13416" width="25.7109375" customWidth="1"/>
    <col min="30" max="30" style="13416" width="33.7109375" customWidth="1"/>
    <col min="31" max="31" style="13416" width="25.7109375" customWidth="1"/>
    <col min="32" max="32" style="13416" width="33.7109375" customWidth="1"/>
    <col min="33" max="33" style="13416" width="25.7109375" customWidth="1"/>
    <col min="34" max="34" style="13416" width="33.7109375" customWidth="1"/>
    <col min="35" max="35" style="13416" width="25.7109375" customWidth="1"/>
    <col min="36" max="36" style="13416" width="33.7109375" customWidth="1"/>
    <col min="37" max="37" style="13416" width="25.7109375" customWidth="1"/>
    <col min="38" max="38" style="13416" width="33.7109375" customWidth="1"/>
    <col min="39" max="39" style="13416" width="25.7109375" customWidth="1"/>
    <col min="40" max="40" style="13416" width="33.7109375" customWidth="1"/>
    <col min="41" max="41" style="13416" width="25.7109375" customWidth="1"/>
    <col min="42" max="42" style="13416" width="33.7109375" customWidth="1"/>
    <col min="43" max="43" style="13416" width="25.7109375" customWidth="1"/>
    <col min="44" max="44" style="13416" width="33.7109375" customWidth="1"/>
    <col min="45" max="45" style="13416" width="25.7109375" customWidth="1"/>
    <col min="46" max="46" style="13416" width="33.7109375" customWidth="1"/>
    <col min="47" max="47" style="13416" width="25.7109375" customWidth="1"/>
    <col min="48" max="48" style="13416" width="33.7109375" customWidth="1"/>
    <col min="49" max="49" style="13416" width="25.7109375" customWidth="1"/>
    <col min="50" max="50" style="13416" width="33.7109375" customWidth="1"/>
    <col min="51" max="51" style="13416" width="25.7109375" customWidth="1"/>
    <col min="52" max="52" style="13416" width="33.7109375" customWidth="1"/>
    <col min="53" max="53" style="13416" width="25.7109375" customWidth="1"/>
    <col min="54" max="54" style="13416" width="33.7109375" customWidth="1"/>
    <col min="55" max="55" style="13416" width="25.7109375" customWidth="1"/>
    <col min="56" max="56" style="13416" width="33.7109375" customWidth="1"/>
    <col min="57" max="57" style="13416" width="25.7109375" customWidth="1"/>
    <col min="58" max="58" style="13416" width="33.7109375" customWidth="1"/>
    <col min="59" max="59" style="13416" width="25.7109375" customWidth="1"/>
    <col min="60" max="60" style="13416" width="33.7109375" customWidth="1"/>
    <col min="61" max="61" style="13416" width="25.7109375" customWidth="1"/>
    <col min="62" max="62" style="13416" width="33.7109375" customWidth="1"/>
    <col min="63" max="63" style="13416" width="25.7109375" customWidth="1"/>
    <col min="64" max="64" style="13416" width="33.7109375" customWidth="1"/>
    <col min="65" max="65" style="13416" width="25.7109375" customWidth="1"/>
    <col min="66" max="66" style="13416" width="33.7109375" customWidth="1"/>
    <col min="67" max="67" style="13416" width="25.7109375" customWidth="1"/>
    <col min="68" max="68" style="13416" width="33.7109375" customWidth="1"/>
    <col min="69" max="69" style="13416" width="25.7109375" customWidth="1"/>
    <col min="70" max="70" style="13416" width="33.7109375" customWidth="1"/>
    <col min="71" max="71" style="13416" width="25.7109375" customWidth="1"/>
    <col min="72" max="72" style="13416" width="33.7109375" customWidth="1"/>
    <col min="73" max="73" style="13416" width="25.7109375" customWidth="1"/>
    <col min="74" max="74" style="13416" width="33.7109375" customWidth="1"/>
    <col min="75" max="75" style="13416" width="25.7109375" customWidth="1"/>
    <col min="76" max="76" style="13416" width="33.7109375" customWidth="1"/>
    <col min="77" max="77" style="13416" width="25.7109375" customWidth="1"/>
    <col min="78" max="78" style="13416" width="33.7109375" customWidth="1"/>
    <col min="79" max="79" style="13416" width="25.7109375" customWidth="1"/>
    <col min="80" max="80" style="13416" width="33.7109375" customWidth="1"/>
    <col min="81" max="81" style="13416" width="25.7109375" customWidth="1"/>
    <col min="82" max="82" style="13416" width="33.7109375" customWidth="1"/>
    <col min="83" max="83" style="13416" width="25.7109375" customWidth="1"/>
    <col min="84" max="84" style="13416" width="33.7109375" customWidth="1"/>
    <col min="85" max="85" style="13416" width="25.7109375" customWidth="1"/>
    <col min="86" max="86" style="13416" width="33.7109375" customWidth="1"/>
    <col min="87" max="87" style="13416" width="25.7109375" customWidth="1"/>
    <col min="88" max="88" style="13416" width="33.7109375" customWidth="1"/>
    <col min="89" max="89" style="13416" width="25.7109375" customWidth="1"/>
    <col min="90" max="90" style="13416" width="33.7109375" customWidth="1"/>
    <col min="91" max="91" style="13416" width="25.7109375" customWidth="1"/>
    <col min="92" max="92" style="13416" width="33.7109375" customWidth="1"/>
    <col min="93" max="93" style="13416" width="25.7109375" customWidth="1"/>
    <col min="94" max="94" style="13416" width="33.7109375" customWidth="1"/>
    <col min="95" max="95" style="13416" width="25.7109375" customWidth="1"/>
    <col min="96" max="96" style="13416" width="33.7109375" customWidth="1"/>
    <col min="97" max="97" style="13416" width="25.7109375" customWidth="1"/>
    <col min="98" max="98" style="13416" width="33.7109375" customWidth="1"/>
    <col min="99" max="99" style="13416" width="25.7109375" customWidth="1"/>
    <col min="100" max="100" style="13416" width="33.7109375" customWidth="1"/>
    <col min="101" max="101" style="13416" width="25.7109375" customWidth="1"/>
    <col min="102" max="102" style="13416" width="33.7109375" customWidth="1"/>
    <col min="103" max="103" style="13416" width="25.7109375" customWidth="1"/>
    <col min="104" max="104" style="13416" width="33.7109375" customWidth="1"/>
    <col min="105" max="105" style="13416" width="25.7109375" customWidth="1"/>
    <col min="106" max="106" style="13416" width="33.7109375" customWidth="1"/>
    <col min="107" max="107" style="13416" width="25.7109375" customWidth="1"/>
    <col min="108" max="108" style="13416" width="33.7109375" customWidth="1"/>
    <col min="109" max="109" style="13416" width="25.7109375" customWidth="1"/>
    <col min="110" max="110" style="13416" width="33.7109375" customWidth="1"/>
    <col min="111" max="111" style="13416" width="25.7109375" customWidth="1"/>
    <col min="112" max="112" style="13416" width="33.7109375" customWidth="1"/>
    <col min="113" max="113" style="13416" width="25.7109375" customWidth="1"/>
    <col min="114" max="114" style="13416" width="33.7109375" customWidth="1"/>
    <col min="115" max="115" style="13416" width="25.7109375" customWidth="1"/>
    <col min="116" max="116" style="13416" width="33.7109375" customWidth="1"/>
    <col min="117" max="117" style="12330" width="93.00390625" customWidth="1"/>
    <col min="118" max="126" style="12253" width="10.00390625" customWidth="1"/>
    <col min="127" max="127" style="14865" width="10.00390625" customWidth="1"/>
    <col min="128" max="128" style="12253" width="10.57421875" hidden="1"/>
  </cols>
  <sheetData>
    <row s="12330" customFormat="1" customHeight="1" ht="22.5" hidden="1">
      <c r="C1" s="899"/>
      <c r="G1" s="644">
        <v>4</v>
      </c>
      <c r="I1" s="644">
        <v>4</v>
      </c>
      <c r="K1" s="4086">
        <v>4</v>
      </c>
      <c r="L1" s="4086"/>
      <c r="M1" s="4086">
        <v>4</v>
      </c>
      <c r="N1" s="4086"/>
      <c r="O1" s="4086">
        <v>4</v>
      </c>
      <c r="P1" s="4086"/>
      <c r="Q1" s="4086">
        <v>4</v>
      </c>
      <c r="R1" s="4086"/>
      <c r="S1" s="4086">
        <v>4</v>
      </c>
      <c r="T1" s="4086"/>
      <c r="U1" s="4086">
        <v>4</v>
      </c>
      <c r="V1" s="4086"/>
      <c r="W1" s="9691">
        <v>4</v>
      </c>
      <c r="X1" s="9691"/>
      <c r="Y1" s="9691">
        <v>4</v>
      </c>
      <c r="Z1" s="9691"/>
      <c r="AA1" s="9691">
        <v>4</v>
      </c>
      <c r="AB1" s="9691"/>
      <c r="AC1" s="9691">
        <v>4</v>
      </c>
      <c r="AD1" s="9691"/>
      <c r="AE1" s="9691">
        <v>4</v>
      </c>
      <c r="AF1" s="9691"/>
      <c r="AG1" s="9691">
        <v>4</v>
      </c>
      <c r="AH1" s="9691"/>
      <c r="AI1" s="9691">
        <v>4</v>
      </c>
      <c r="AJ1" s="9691"/>
      <c r="AK1" s="9691">
        <v>4</v>
      </c>
      <c r="AL1" s="9691"/>
      <c r="AM1" s="9691">
        <v>4</v>
      </c>
      <c r="AN1" s="9691"/>
      <c r="AO1" s="9691">
        <v>4</v>
      </c>
      <c r="AP1" s="9691"/>
      <c r="AQ1" s="9691">
        <v>4</v>
      </c>
      <c r="AR1" s="9691"/>
      <c r="AS1" s="9691">
        <v>4</v>
      </c>
      <c r="AT1" s="9691"/>
      <c r="AU1" s="9691">
        <v>4</v>
      </c>
      <c r="AV1" s="9691"/>
      <c r="AW1" s="9691">
        <v>4</v>
      </c>
      <c r="AX1" s="9691"/>
      <c r="AY1" s="9691">
        <v>4</v>
      </c>
      <c r="AZ1" s="9691"/>
      <c r="BA1" s="9691">
        <v>4</v>
      </c>
      <c r="BB1" s="9691"/>
      <c r="BC1" s="9691">
        <v>4</v>
      </c>
      <c r="BD1" s="9691"/>
      <c r="BE1" s="9691">
        <v>4</v>
      </c>
      <c r="BF1" s="9691"/>
      <c r="BG1" s="9691">
        <v>4</v>
      </c>
      <c r="BH1" s="9691"/>
      <c r="BI1" s="9691">
        <v>4</v>
      </c>
      <c r="BJ1" s="9691"/>
      <c r="BK1" s="9691">
        <v>4</v>
      </c>
      <c r="BL1" s="9691"/>
      <c r="BM1" s="9691">
        <v>4</v>
      </c>
      <c r="BN1" s="9691"/>
      <c r="BO1" s="9691">
        <v>4</v>
      </c>
      <c r="BP1" s="9691"/>
      <c r="BQ1" s="9691">
        <v>4</v>
      </c>
      <c r="BR1" s="9691"/>
      <c r="BS1" s="9691">
        <v>4</v>
      </c>
      <c r="BT1" s="9691"/>
      <c r="BU1" s="9691">
        <v>4</v>
      </c>
      <c r="BV1" s="9691"/>
      <c r="BW1" s="9691">
        <v>4</v>
      </c>
      <c r="BX1" s="9691"/>
      <c r="BY1" s="9691">
        <v>4</v>
      </c>
      <c r="BZ1" s="9691"/>
      <c r="CA1" s="9691">
        <v>4</v>
      </c>
      <c r="CB1" s="9691"/>
      <c r="CC1" s="9691">
        <v>4</v>
      </c>
      <c r="CD1" s="9691"/>
      <c r="CE1" s="9691">
        <v>4</v>
      </c>
      <c r="CF1" s="9691"/>
      <c r="CG1" s="9691">
        <v>4</v>
      </c>
      <c r="CH1" s="9691"/>
      <c r="CI1" s="9691">
        <v>4</v>
      </c>
      <c r="CJ1" s="9691"/>
      <c r="CK1" s="9691">
        <v>4</v>
      </c>
      <c r="CL1" s="9691"/>
      <c r="CM1" s="9691">
        <v>4</v>
      </c>
      <c r="CN1" s="9691"/>
      <c r="CO1" s="9691">
        <v>4</v>
      </c>
      <c r="CP1" s="9691"/>
      <c r="CQ1" s="9691">
        <v>4</v>
      </c>
      <c r="CR1" s="9691"/>
      <c r="CS1" s="9691">
        <v>4</v>
      </c>
      <c r="CT1" s="9691"/>
      <c r="CU1" s="9691">
        <v>4</v>
      </c>
      <c r="CV1" s="9691"/>
      <c r="CW1" s="9691">
        <v>4</v>
      </c>
      <c r="CX1" s="9691"/>
      <c r="CY1" s="9691">
        <v>4</v>
      </c>
      <c r="CZ1" s="9691"/>
      <c r="DA1" s="9691">
        <v>4</v>
      </c>
      <c r="DB1" s="9691"/>
      <c r="DC1" s="9691">
        <v>4</v>
      </c>
      <c r="DD1" s="9691"/>
      <c r="DE1" s="9691">
        <v>4</v>
      </c>
      <c r="DF1" s="9691"/>
      <c r="DG1" s="9691">
        <v>4</v>
      </c>
      <c r="DH1" s="9691"/>
      <c r="DI1" s="9691">
        <v>4</v>
      </c>
      <c r="DJ1" s="9691"/>
      <c r="DK1" s="9691">
        <v>4</v>
      </c>
      <c r="DL1" s="9691"/>
      <c r="DW1" s="647"/>
      <c r="DX1" s="644" t="s">
        <v>14</v>
      </c>
    </row>
    <row s="12330" customFormat="1" customHeight="1" ht="15" hidden="1">
      <c r="C2" s="899"/>
      <c r="K2" s="4086"/>
      <c r="L2" s="4086"/>
      <c r="M2" s="4086"/>
      <c r="N2" s="4086"/>
      <c r="O2" s="4086"/>
      <c r="P2" s="4086"/>
      <c r="Q2" s="4086"/>
      <c r="R2" s="4086"/>
      <c r="S2" s="4086"/>
      <c r="T2" s="4086"/>
      <c r="U2" s="4086"/>
      <c r="V2" s="4086"/>
      <c r="W2" s="9691"/>
      <c r="X2" s="9691"/>
      <c r="Y2" s="9691"/>
      <c r="Z2" s="9691"/>
      <c r="AA2" s="9691"/>
      <c r="AB2" s="9691"/>
      <c r="AC2" s="9691"/>
      <c r="AD2" s="9691"/>
      <c r="AE2" s="9691"/>
      <c r="AF2" s="9691"/>
      <c r="AG2" s="9691"/>
      <c r="AH2" s="9691"/>
      <c r="AI2" s="9691"/>
      <c r="AJ2" s="9691"/>
      <c r="AK2" s="9691"/>
      <c r="AL2" s="9691"/>
      <c r="AM2" s="9691"/>
      <c r="AN2" s="9691"/>
      <c r="AO2" s="9691"/>
      <c r="AP2" s="9691"/>
      <c r="AQ2" s="9691"/>
      <c r="AR2" s="9691"/>
      <c r="AS2" s="9691"/>
      <c r="AT2" s="9691"/>
      <c r="AU2" s="9691"/>
      <c r="AV2" s="9691"/>
      <c r="AW2" s="9691"/>
      <c r="AX2" s="9691"/>
      <c r="AY2" s="9691"/>
      <c r="AZ2" s="9691"/>
      <c r="BA2" s="9691"/>
      <c r="BB2" s="9691"/>
      <c r="BC2" s="9691"/>
      <c r="BD2" s="9691"/>
      <c r="BE2" s="9691"/>
      <c r="BF2" s="9691"/>
      <c r="BG2" s="9691"/>
      <c r="BH2" s="9691"/>
      <c r="BI2" s="9691"/>
      <c r="BJ2" s="9691"/>
      <c r="BK2" s="9691"/>
      <c r="BL2" s="9691"/>
      <c r="BM2" s="9691"/>
      <c r="BN2" s="9691"/>
      <c r="BO2" s="9691"/>
      <c r="BP2" s="9691"/>
      <c r="BQ2" s="9691"/>
      <c r="BR2" s="9691"/>
      <c r="BS2" s="9691"/>
      <c r="BT2" s="9691"/>
      <c r="BU2" s="9691"/>
      <c r="BV2" s="9691"/>
      <c r="BW2" s="9691"/>
      <c r="BX2" s="9691"/>
      <c r="BY2" s="9691"/>
      <c r="BZ2" s="9691"/>
      <c r="CA2" s="9691"/>
      <c r="CB2" s="9691"/>
      <c r="CC2" s="9691"/>
      <c r="CD2" s="9691"/>
      <c r="CE2" s="9691"/>
      <c r="CF2" s="9691"/>
      <c r="CG2" s="9691"/>
      <c r="CH2" s="9691"/>
      <c r="CI2" s="9691"/>
      <c r="CJ2" s="9691"/>
      <c r="CK2" s="9691"/>
      <c r="CL2" s="9691"/>
      <c r="CM2" s="9691"/>
      <c r="CN2" s="9691"/>
      <c r="CO2" s="9691"/>
      <c r="CP2" s="9691"/>
      <c r="CQ2" s="9691"/>
      <c r="CR2" s="9691"/>
      <c r="CS2" s="9691"/>
      <c r="CT2" s="9691"/>
      <c r="CU2" s="9691"/>
      <c r="CV2" s="9691"/>
      <c r="CW2" s="9691"/>
      <c r="CX2" s="9691"/>
      <c r="CY2" s="9691"/>
      <c r="CZ2" s="9691"/>
      <c r="DA2" s="9691"/>
      <c r="DB2" s="9691"/>
      <c r="DC2" s="9691"/>
      <c r="DD2" s="9691"/>
      <c r="DE2" s="9691"/>
      <c r="DF2" s="9691"/>
      <c r="DG2" s="9691"/>
      <c r="DH2" s="9691"/>
      <c r="DI2" s="9691"/>
      <c r="DJ2" s="9691"/>
      <c r="DK2" s="9691"/>
      <c r="DL2" s="9691"/>
      <c r="DW2" s="647"/>
      <c r="DX2" s="644">
        <v>0</v>
      </c>
    </row>
    <row customHeight="1" ht="22.5" hidden="1">
      <c r="A3" s="732"/>
      <c r="B3" s="2624"/>
      <c r="C3" s="2625" t="s">
        <v>104</v>
      </c>
      <c r="D3" s="916" t="str">
        <f>B3&amp;".1"</f>
        <v>.1</v>
      </c>
      <c r="E3" s="917" t="s">
        <v>1088</v>
      </c>
      <c r="F3" s="918" t="s">
        <v>385</v>
      </c>
      <c r="G3" s="913"/>
      <c r="H3" s="628"/>
      <c r="I3" s="913"/>
      <c r="J3" s="628"/>
      <c r="K3" s="4502"/>
      <c r="L3" s="4245"/>
      <c r="M3" s="4502"/>
      <c r="N3" s="4245"/>
      <c r="O3" s="4502"/>
      <c r="P3" s="4245"/>
      <c r="Q3" s="4502"/>
      <c r="R3" s="4245"/>
      <c r="S3" s="4502"/>
      <c r="T3" s="4245"/>
      <c r="U3" s="4502"/>
      <c r="V3" s="4245"/>
      <c r="W3" s="10584"/>
      <c r="X3" s="10157"/>
      <c r="Y3" s="10584"/>
      <c r="Z3" s="10157"/>
      <c r="AA3" s="10584"/>
      <c r="AB3" s="10157"/>
      <c r="AC3" s="10584"/>
      <c r="AD3" s="10157"/>
      <c r="AE3" s="10584"/>
      <c r="AF3" s="10157"/>
      <c r="AG3" s="10584"/>
      <c r="AH3" s="10157"/>
      <c r="AI3" s="10584"/>
      <c r="AJ3" s="10157"/>
      <c r="AK3" s="10584"/>
      <c r="AL3" s="10157"/>
      <c r="AM3" s="10584"/>
      <c r="AN3" s="10157"/>
      <c r="AO3" s="10584"/>
      <c r="AP3" s="10157"/>
      <c r="AQ3" s="10584"/>
      <c r="AR3" s="10157"/>
      <c r="AS3" s="10584"/>
      <c r="AT3" s="10157"/>
      <c r="AU3" s="10584"/>
      <c r="AV3" s="10157"/>
      <c r="AW3" s="10584"/>
      <c r="AX3" s="10157"/>
      <c r="AY3" s="10584"/>
      <c r="AZ3" s="10157"/>
      <c r="BA3" s="10584"/>
      <c r="BB3" s="10157"/>
      <c r="BC3" s="10584"/>
      <c r="BD3" s="10157"/>
      <c r="BE3" s="10584"/>
      <c r="BF3" s="10157"/>
      <c r="BG3" s="10584"/>
      <c r="BH3" s="10157"/>
      <c r="BI3" s="10584"/>
      <c r="BJ3" s="10157"/>
      <c r="BK3" s="10584"/>
      <c r="BL3" s="10157"/>
      <c r="BM3" s="10584"/>
      <c r="BN3" s="10157"/>
      <c r="BO3" s="10584"/>
      <c r="BP3" s="10157"/>
      <c r="BQ3" s="10584"/>
      <c r="BR3" s="10157"/>
      <c r="BS3" s="10584"/>
      <c r="BT3" s="10157"/>
      <c r="BU3" s="10584"/>
      <c r="BV3" s="10157"/>
      <c r="BW3" s="10584"/>
      <c r="BX3" s="10157"/>
      <c r="BY3" s="10584"/>
      <c r="BZ3" s="10157"/>
      <c r="CA3" s="10584"/>
      <c r="CB3" s="10157"/>
      <c r="CC3" s="10584"/>
      <c r="CD3" s="10157"/>
      <c r="CE3" s="10584"/>
      <c r="CF3" s="10157"/>
      <c r="CG3" s="10584"/>
      <c r="CH3" s="10157"/>
      <c r="CI3" s="10584"/>
      <c r="CJ3" s="10157"/>
      <c r="CK3" s="10584"/>
      <c r="CL3" s="10157"/>
      <c r="CM3" s="10584"/>
      <c r="CN3" s="10157"/>
      <c r="CO3" s="10584"/>
      <c r="CP3" s="10157"/>
      <c r="CQ3" s="10584"/>
      <c r="CR3" s="10157"/>
      <c r="CS3" s="10584"/>
      <c r="CT3" s="10157"/>
      <c r="CU3" s="10584"/>
      <c r="CV3" s="10157"/>
      <c r="CW3" s="10584"/>
      <c r="CX3" s="10157"/>
      <c r="CY3" s="10584"/>
      <c r="CZ3" s="10157"/>
      <c r="DA3" s="10584"/>
      <c r="DB3" s="10157"/>
      <c r="DC3" s="10584"/>
      <c r="DD3" s="10157"/>
      <c r="DE3" s="10584"/>
      <c r="DF3" s="10157"/>
      <c r="DG3" s="10584"/>
      <c r="DH3" s="10157"/>
      <c r="DI3" s="10584"/>
      <c r="DJ3" s="10157"/>
      <c r="DK3" s="10584"/>
      <c r="DL3" s="10157"/>
      <c r="DM3" s="516" t="s">
        <v>1089</v>
      </c>
      <c r="DX3" s="732">
        <v>0</v>
      </c>
    </row>
    <row customHeight="1" ht="15" hidden="1">
      <c r="A4" s="732"/>
      <c r="B4" s="2624"/>
      <c r="C4" s="2625"/>
      <c r="D4" s="916" t="str">
        <f>B3&amp;".2"</f>
        <v>.2</v>
      </c>
      <c r="E4" s="917" t="s">
        <v>1090</v>
      </c>
      <c r="F4" s="918" t="s">
        <v>385</v>
      </c>
      <c r="G4" s="1965" t="s">
        <v>22</v>
      </c>
      <c r="H4" s="628"/>
      <c r="I4" s="1965" t="s">
        <v>22</v>
      </c>
      <c r="J4" s="628"/>
      <c r="K4" s="4554" t="s">
        <v>22</v>
      </c>
      <c r="L4" s="4245"/>
      <c r="M4" s="4554" t="s">
        <v>22</v>
      </c>
      <c r="N4" s="4245"/>
      <c r="O4" s="4554" t="s">
        <v>22</v>
      </c>
      <c r="P4" s="4245"/>
      <c r="Q4" s="4554" t="s">
        <v>22</v>
      </c>
      <c r="R4" s="4245"/>
      <c r="S4" s="4554" t="s">
        <v>22</v>
      </c>
      <c r="T4" s="4245"/>
      <c r="U4" s="4554" t="s">
        <v>22</v>
      </c>
      <c r="V4" s="4245"/>
      <c r="W4" s="10652" t="s">
        <v>22</v>
      </c>
      <c r="X4" s="10157"/>
      <c r="Y4" s="10652" t="s">
        <v>22</v>
      </c>
      <c r="Z4" s="10157"/>
      <c r="AA4" s="10652" t="s">
        <v>22</v>
      </c>
      <c r="AB4" s="10157"/>
      <c r="AC4" s="10652" t="s">
        <v>22</v>
      </c>
      <c r="AD4" s="10157"/>
      <c r="AE4" s="10652" t="s">
        <v>22</v>
      </c>
      <c r="AF4" s="10157"/>
      <c r="AG4" s="10652" t="s">
        <v>22</v>
      </c>
      <c r="AH4" s="10157"/>
      <c r="AI4" s="10652" t="s">
        <v>22</v>
      </c>
      <c r="AJ4" s="10157"/>
      <c r="AK4" s="10652" t="s">
        <v>22</v>
      </c>
      <c r="AL4" s="10157"/>
      <c r="AM4" s="10652" t="s">
        <v>22</v>
      </c>
      <c r="AN4" s="10157"/>
      <c r="AO4" s="10652" t="s">
        <v>22</v>
      </c>
      <c r="AP4" s="10157"/>
      <c r="AQ4" s="10652" t="s">
        <v>22</v>
      </c>
      <c r="AR4" s="10157"/>
      <c r="AS4" s="10652" t="s">
        <v>22</v>
      </c>
      <c r="AT4" s="10157"/>
      <c r="AU4" s="10652" t="s">
        <v>22</v>
      </c>
      <c r="AV4" s="10157"/>
      <c r="AW4" s="10652" t="s">
        <v>22</v>
      </c>
      <c r="AX4" s="10157"/>
      <c r="AY4" s="10652" t="s">
        <v>22</v>
      </c>
      <c r="AZ4" s="10157"/>
      <c r="BA4" s="10652" t="s">
        <v>22</v>
      </c>
      <c r="BB4" s="10157"/>
      <c r="BC4" s="10652" t="s">
        <v>22</v>
      </c>
      <c r="BD4" s="10157"/>
      <c r="BE4" s="10652" t="s">
        <v>22</v>
      </c>
      <c r="BF4" s="10157"/>
      <c r="BG4" s="10652" t="s">
        <v>22</v>
      </c>
      <c r="BH4" s="10157"/>
      <c r="BI4" s="10652" t="s">
        <v>22</v>
      </c>
      <c r="BJ4" s="10157"/>
      <c r="BK4" s="10652" t="s">
        <v>22</v>
      </c>
      <c r="BL4" s="10157"/>
      <c r="BM4" s="10652" t="s">
        <v>22</v>
      </c>
      <c r="BN4" s="10157"/>
      <c r="BO4" s="10652" t="s">
        <v>22</v>
      </c>
      <c r="BP4" s="10157"/>
      <c r="BQ4" s="10652" t="s">
        <v>22</v>
      </c>
      <c r="BR4" s="10157"/>
      <c r="BS4" s="10652" t="s">
        <v>22</v>
      </c>
      <c r="BT4" s="10157"/>
      <c r="BU4" s="10652" t="s">
        <v>22</v>
      </c>
      <c r="BV4" s="10157"/>
      <c r="BW4" s="10652" t="s">
        <v>22</v>
      </c>
      <c r="BX4" s="10157"/>
      <c r="BY4" s="10652" t="s">
        <v>22</v>
      </c>
      <c r="BZ4" s="10157"/>
      <c r="CA4" s="10652" t="s">
        <v>22</v>
      </c>
      <c r="CB4" s="10157"/>
      <c r="CC4" s="10652" t="s">
        <v>22</v>
      </c>
      <c r="CD4" s="10157"/>
      <c r="CE4" s="10652" t="s">
        <v>22</v>
      </c>
      <c r="CF4" s="10157"/>
      <c r="CG4" s="10652" t="s">
        <v>22</v>
      </c>
      <c r="CH4" s="10157"/>
      <c r="CI4" s="10652" t="s">
        <v>22</v>
      </c>
      <c r="CJ4" s="10157"/>
      <c r="CK4" s="10652" t="s">
        <v>22</v>
      </c>
      <c r="CL4" s="10157"/>
      <c r="CM4" s="10652" t="s">
        <v>22</v>
      </c>
      <c r="CN4" s="10157"/>
      <c r="CO4" s="10652" t="s">
        <v>22</v>
      </c>
      <c r="CP4" s="10157"/>
      <c r="CQ4" s="10652" t="s">
        <v>22</v>
      </c>
      <c r="CR4" s="10157"/>
      <c r="CS4" s="10652" t="s">
        <v>22</v>
      </c>
      <c r="CT4" s="10157"/>
      <c r="CU4" s="10652" t="s">
        <v>22</v>
      </c>
      <c r="CV4" s="10157"/>
      <c r="CW4" s="10652" t="s">
        <v>22</v>
      </c>
      <c r="CX4" s="10157"/>
      <c r="CY4" s="10652" t="s">
        <v>22</v>
      </c>
      <c r="CZ4" s="10157"/>
      <c r="DA4" s="10652" t="s">
        <v>22</v>
      </c>
      <c r="DB4" s="10157"/>
      <c r="DC4" s="10652" t="s">
        <v>22</v>
      </c>
      <c r="DD4" s="10157"/>
      <c r="DE4" s="10652" t="s">
        <v>22</v>
      </c>
      <c r="DF4" s="10157"/>
      <c r="DG4" s="10652" t="s">
        <v>22</v>
      </c>
      <c r="DH4" s="10157"/>
      <c r="DI4" s="10652" t="s">
        <v>22</v>
      </c>
      <c r="DJ4" s="10157"/>
      <c r="DK4" s="10652" t="s">
        <v>22</v>
      </c>
      <c r="DL4" s="10157"/>
      <c r="DM4" s="516" t="s">
        <v>1091</v>
      </c>
      <c r="DX4" s="732">
        <v>0</v>
      </c>
    </row>
    <row s="12330" customFormat="1" customHeight="1" ht="15" hidden="1">
      <c r="C5" s="899"/>
      <c r="K5" s="4086"/>
      <c r="L5" s="4086"/>
      <c r="M5" s="4086"/>
      <c r="N5" s="4086"/>
      <c r="O5" s="4086"/>
      <c r="P5" s="4086"/>
      <c r="Q5" s="4086"/>
      <c r="R5" s="4086"/>
      <c r="S5" s="4086"/>
      <c r="T5" s="4086"/>
      <c r="U5" s="4086"/>
      <c r="V5" s="4086"/>
      <c r="W5" s="9691"/>
      <c r="X5" s="9691"/>
      <c r="Y5" s="9691"/>
      <c r="Z5" s="9691"/>
      <c r="AA5" s="9691"/>
      <c r="AB5" s="9691"/>
      <c r="AC5" s="9691"/>
      <c r="AD5" s="9691"/>
      <c r="AE5" s="9691"/>
      <c r="AF5" s="9691"/>
      <c r="AG5" s="9691"/>
      <c r="AH5" s="9691"/>
      <c r="AI5" s="9691"/>
      <c r="AJ5" s="9691"/>
      <c r="AK5" s="9691"/>
      <c r="AL5" s="9691"/>
      <c r="AM5" s="9691"/>
      <c r="AN5" s="9691"/>
      <c r="AO5" s="9691"/>
      <c r="AP5" s="9691"/>
      <c r="AQ5" s="9691"/>
      <c r="AR5" s="9691"/>
      <c r="AS5" s="9691"/>
      <c r="AT5" s="9691"/>
      <c r="AU5" s="9691"/>
      <c r="AV5" s="9691"/>
      <c r="AW5" s="9691"/>
      <c r="AX5" s="9691"/>
      <c r="AY5" s="9691"/>
      <c r="AZ5" s="9691"/>
      <c r="BA5" s="9691"/>
      <c r="BB5" s="9691"/>
      <c r="BC5" s="9691"/>
      <c r="BD5" s="9691"/>
      <c r="BE5" s="9691"/>
      <c r="BF5" s="9691"/>
      <c r="BG5" s="9691"/>
      <c r="BH5" s="9691"/>
      <c r="BI5" s="9691"/>
      <c r="BJ5" s="9691"/>
      <c r="BK5" s="9691"/>
      <c r="BL5" s="9691"/>
      <c r="BM5" s="9691"/>
      <c r="BN5" s="9691"/>
      <c r="BO5" s="9691"/>
      <c r="BP5" s="9691"/>
      <c r="BQ5" s="9691"/>
      <c r="BR5" s="9691"/>
      <c r="BS5" s="9691"/>
      <c r="BT5" s="9691"/>
      <c r="BU5" s="9691"/>
      <c r="BV5" s="9691"/>
      <c r="BW5" s="9691"/>
      <c r="BX5" s="9691"/>
      <c r="BY5" s="9691"/>
      <c r="BZ5" s="9691"/>
      <c r="CA5" s="9691"/>
      <c r="CB5" s="9691"/>
      <c r="CC5" s="9691"/>
      <c r="CD5" s="9691"/>
      <c r="CE5" s="9691"/>
      <c r="CF5" s="9691"/>
      <c r="CG5" s="9691"/>
      <c r="CH5" s="9691"/>
      <c r="CI5" s="9691"/>
      <c r="CJ5" s="9691"/>
      <c r="CK5" s="9691"/>
      <c r="CL5" s="9691"/>
      <c r="CM5" s="9691"/>
      <c r="CN5" s="9691"/>
      <c r="CO5" s="9691"/>
      <c r="CP5" s="9691"/>
      <c r="CQ5" s="9691"/>
      <c r="CR5" s="9691"/>
      <c r="CS5" s="9691"/>
      <c r="CT5" s="9691"/>
      <c r="CU5" s="9691"/>
      <c r="CV5" s="9691"/>
      <c r="CW5" s="9691"/>
      <c r="CX5" s="9691"/>
      <c r="CY5" s="9691"/>
      <c r="CZ5" s="9691"/>
      <c r="DA5" s="9691"/>
      <c r="DB5" s="9691"/>
      <c r="DC5" s="9691"/>
      <c r="DD5" s="9691"/>
      <c r="DE5" s="9691"/>
      <c r="DF5" s="9691"/>
      <c r="DG5" s="9691"/>
      <c r="DH5" s="9691"/>
      <c r="DI5" s="9691"/>
      <c r="DJ5" s="9691"/>
      <c r="DK5" s="9691"/>
      <c r="DL5" s="9691"/>
      <c r="DW5" s="647"/>
      <c r="DX5" s="644">
        <v>0</v>
      </c>
    </row>
    <row customHeight="1" ht="22.5" hidden="1">
      <c r="A6" s="732"/>
      <c r="B6" s="2624"/>
      <c r="C6" s="2625" t="s">
        <v>104</v>
      </c>
      <c r="D6" s="916" t="str">
        <f>B6&amp;".1"</f>
        <v>.1</v>
      </c>
      <c r="E6" s="917" t="s">
        <v>1092</v>
      </c>
      <c r="F6" s="918" t="s">
        <v>385</v>
      </c>
      <c r="G6" s="913"/>
      <c r="H6" s="628"/>
      <c r="I6" s="913"/>
      <c r="J6" s="628"/>
      <c r="K6" s="4502"/>
      <c r="L6" s="4245"/>
      <c r="M6" s="4502"/>
      <c r="N6" s="4245"/>
      <c r="O6" s="4502"/>
      <c r="P6" s="4245"/>
      <c r="Q6" s="4502"/>
      <c r="R6" s="4245"/>
      <c r="S6" s="4502"/>
      <c r="T6" s="4245"/>
      <c r="U6" s="4502"/>
      <c r="V6" s="4245"/>
      <c r="W6" s="10584"/>
      <c r="X6" s="10157"/>
      <c r="Y6" s="10584"/>
      <c r="Z6" s="10157"/>
      <c r="AA6" s="10584"/>
      <c r="AB6" s="10157"/>
      <c r="AC6" s="10584"/>
      <c r="AD6" s="10157"/>
      <c r="AE6" s="10584"/>
      <c r="AF6" s="10157"/>
      <c r="AG6" s="10584"/>
      <c r="AH6" s="10157"/>
      <c r="AI6" s="10584"/>
      <c r="AJ6" s="10157"/>
      <c r="AK6" s="10584"/>
      <c r="AL6" s="10157"/>
      <c r="AM6" s="10584"/>
      <c r="AN6" s="10157"/>
      <c r="AO6" s="10584"/>
      <c r="AP6" s="10157"/>
      <c r="AQ6" s="10584"/>
      <c r="AR6" s="10157"/>
      <c r="AS6" s="10584"/>
      <c r="AT6" s="10157"/>
      <c r="AU6" s="10584"/>
      <c r="AV6" s="10157"/>
      <c r="AW6" s="10584"/>
      <c r="AX6" s="10157"/>
      <c r="AY6" s="10584"/>
      <c r="AZ6" s="10157"/>
      <c r="BA6" s="10584"/>
      <c r="BB6" s="10157"/>
      <c r="BC6" s="10584"/>
      <c r="BD6" s="10157"/>
      <c r="BE6" s="10584"/>
      <c r="BF6" s="10157"/>
      <c r="BG6" s="10584"/>
      <c r="BH6" s="10157"/>
      <c r="BI6" s="10584"/>
      <c r="BJ6" s="10157"/>
      <c r="BK6" s="10584"/>
      <c r="BL6" s="10157"/>
      <c r="BM6" s="10584"/>
      <c r="BN6" s="10157"/>
      <c r="BO6" s="10584"/>
      <c r="BP6" s="10157"/>
      <c r="BQ6" s="10584"/>
      <c r="BR6" s="10157"/>
      <c r="BS6" s="10584"/>
      <c r="BT6" s="10157"/>
      <c r="BU6" s="10584"/>
      <c r="BV6" s="10157"/>
      <c r="BW6" s="10584"/>
      <c r="BX6" s="10157"/>
      <c r="BY6" s="10584"/>
      <c r="BZ6" s="10157"/>
      <c r="CA6" s="10584"/>
      <c r="CB6" s="10157"/>
      <c r="CC6" s="10584"/>
      <c r="CD6" s="10157"/>
      <c r="CE6" s="10584"/>
      <c r="CF6" s="10157"/>
      <c r="CG6" s="10584"/>
      <c r="CH6" s="10157"/>
      <c r="CI6" s="10584"/>
      <c r="CJ6" s="10157"/>
      <c r="CK6" s="10584"/>
      <c r="CL6" s="10157"/>
      <c r="CM6" s="10584"/>
      <c r="CN6" s="10157"/>
      <c r="CO6" s="10584"/>
      <c r="CP6" s="10157"/>
      <c r="CQ6" s="10584"/>
      <c r="CR6" s="10157"/>
      <c r="CS6" s="10584"/>
      <c r="CT6" s="10157"/>
      <c r="CU6" s="10584"/>
      <c r="CV6" s="10157"/>
      <c r="CW6" s="10584"/>
      <c r="CX6" s="10157"/>
      <c r="CY6" s="10584"/>
      <c r="CZ6" s="10157"/>
      <c r="DA6" s="10584"/>
      <c r="DB6" s="10157"/>
      <c r="DC6" s="10584"/>
      <c r="DD6" s="10157"/>
      <c r="DE6" s="10584"/>
      <c r="DF6" s="10157"/>
      <c r="DG6" s="10584"/>
      <c r="DH6" s="10157"/>
      <c r="DI6" s="10584"/>
      <c r="DJ6" s="10157"/>
      <c r="DK6" s="10584"/>
      <c r="DL6" s="10157"/>
      <c r="DM6" s="516" t="s">
        <v>1093</v>
      </c>
      <c r="DX6" s="732">
        <v>0</v>
      </c>
    </row>
    <row customHeight="1" ht="15" hidden="1">
      <c r="A7" s="732"/>
      <c r="B7" s="2624"/>
      <c r="C7" s="2625"/>
      <c r="D7" s="916" t="str">
        <f>B6&amp;".2"</f>
        <v>.2</v>
      </c>
      <c r="E7" s="917" t="s">
        <v>1090</v>
      </c>
      <c r="F7" s="918" t="s">
        <v>385</v>
      </c>
      <c r="G7" s="1965" t="s">
        <v>22</v>
      </c>
      <c r="H7" s="628"/>
      <c r="I7" s="1965" t="s">
        <v>22</v>
      </c>
      <c r="J7" s="628"/>
      <c r="K7" s="4554" t="s">
        <v>22</v>
      </c>
      <c r="L7" s="4245"/>
      <c r="M7" s="4554" t="s">
        <v>22</v>
      </c>
      <c r="N7" s="4245"/>
      <c r="O7" s="4554" t="s">
        <v>22</v>
      </c>
      <c r="P7" s="4245"/>
      <c r="Q7" s="4554" t="s">
        <v>22</v>
      </c>
      <c r="R7" s="4245"/>
      <c r="S7" s="4554" t="s">
        <v>22</v>
      </c>
      <c r="T7" s="4245"/>
      <c r="U7" s="4554" t="s">
        <v>22</v>
      </c>
      <c r="V7" s="4245"/>
      <c r="W7" s="10652" t="s">
        <v>22</v>
      </c>
      <c r="X7" s="10157"/>
      <c r="Y7" s="10652" t="s">
        <v>22</v>
      </c>
      <c r="Z7" s="10157"/>
      <c r="AA7" s="10652" t="s">
        <v>22</v>
      </c>
      <c r="AB7" s="10157"/>
      <c r="AC7" s="10652" t="s">
        <v>22</v>
      </c>
      <c r="AD7" s="10157"/>
      <c r="AE7" s="10652" t="s">
        <v>22</v>
      </c>
      <c r="AF7" s="10157"/>
      <c r="AG7" s="10652" t="s">
        <v>22</v>
      </c>
      <c r="AH7" s="10157"/>
      <c r="AI7" s="10652" t="s">
        <v>22</v>
      </c>
      <c r="AJ7" s="10157"/>
      <c r="AK7" s="10652" t="s">
        <v>22</v>
      </c>
      <c r="AL7" s="10157"/>
      <c r="AM7" s="10652" t="s">
        <v>22</v>
      </c>
      <c r="AN7" s="10157"/>
      <c r="AO7" s="10652" t="s">
        <v>22</v>
      </c>
      <c r="AP7" s="10157"/>
      <c r="AQ7" s="10652" t="s">
        <v>22</v>
      </c>
      <c r="AR7" s="10157"/>
      <c r="AS7" s="10652" t="s">
        <v>22</v>
      </c>
      <c r="AT7" s="10157"/>
      <c r="AU7" s="10652" t="s">
        <v>22</v>
      </c>
      <c r="AV7" s="10157"/>
      <c r="AW7" s="10652" t="s">
        <v>22</v>
      </c>
      <c r="AX7" s="10157"/>
      <c r="AY7" s="10652" t="s">
        <v>22</v>
      </c>
      <c r="AZ7" s="10157"/>
      <c r="BA7" s="10652" t="s">
        <v>22</v>
      </c>
      <c r="BB7" s="10157"/>
      <c r="BC7" s="10652" t="s">
        <v>22</v>
      </c>
      <c r="BD7" s="10157"/>
      <c r="BE7" s="10652" t="s">
        <v>22</v>
      </c>
      <c r="BF7" s="10157"/>
      <c r="BG7" s="10652" t="s">
        <v>22</v>
      </c>
      <c r="BH7" s="10157"/>
      <c r="BI7" s="10652" t="s">
        <v>22</v>
      </c>
      <c r="BJ7" s="10157"/>
      <c r="BK7" s="10652" t="s">
        <v>22</v>
      </c>
      <c r="BL7" s="10157"/>
      <c r="BM7" s="10652" t="s">
        <v>22</v>
      </c>
      <c r="BN7" s="10157"/>
      <c r="BO7" s="10652" t="s">
        <v>22</v>
      </c>
      <c r="BP7" s="10157"/>
      <c r="BQ7" s="10652" t="s">
        <v>22</v>
      </c>
      <c r="BR7" s="10157"/>
      <c r="BS7" s="10652" t="s">
        <v>22</v>
      </c>
      <c r="BT7" s="10157"/>
      <c r="BU7" s="10652" t="s">
        <v>22</v>
      </c>
      <c r="BV7" s="10157"/>
      <c r="BW7" s="10652" t="s">
        <v>22</v>
      </c>
      <c r="BX7" s="10157"/>
      <c r="BY7" s="10652" t="s">
        <v>22</v>
      </c>
      <c r="BZ7" s="10157"/>
      <c r="CA7" s="10652" t="s">
        <v>22</v>
      </c>
      <c r="CB7" s="10157"/>
      <c r="CC7" s="10652" t="s">
        <v>22</v>
      </c>
      <c r="CD7" s="10157"/>
      <c r="CE7" s="10652" t="s">
        <v>22</v>
      </c>
      <c r="CF7" s="10157"/>
      <c r="CG7" s="10652" t="s">
        <v>22</v>
      </c>
      <c r="CH7" s="10157"/>
      <c r="CI7" s="10652" t="s">
        <v>22</v>
      </c>
      <c r="CJ7" s="10157"/>
      <c r="CK7" s="10652" t="s">
        <v>22</v>
      </c>
      <c r="CL7" s="10157"/>
      <c r="CM7" s="10652" t="s">
        <v>22</v>
      </c>
      <c r="CN7" s="10157"/>
      <c r="CO7" s="10652" t="s">
        <v>22</v>
      </c>
      <c r="CP7" s="10157"/>
      <c r="CQ7" s="10652" t="s">
        <v>22</v>
      </c>
      <c r="CR7" s="10157"/>
      <c r="CS7" s="10652" t="s">
        <v>22</v>
      </c>
      <c r="CT7" s="10157"/>
      <c r="CU7" s="10652" t="s">
        <v>22</v>
      </c>
      <c r="CV7" s="10157"/>
      <c r="CW7" s="10652" t="s">
        <v>22</v>
      </c>
      <c r="CX7" s="10157"/>
      <c r="CY7" s="10652" t="s">
        <v>22</v>
      </c>
      <c r="CZ7" s="10157"/>
      <c r="DA7" s="10652" t="s">
        <v>22</v>
      </c>
      <c r="DB7" s="10157"/>
      <c r="DC7" s="10652" t="s">
        <v>22</v>
      </c>
      <c r="DD7" s="10157"/>
      <c r="DE7" s="10652" t="s">
        <v>22</v>
      </c>
      <c r="DF7" s="10157"/>
      <c r="DG7" s="10652" t="s">
        <v>22</v>
      </c>
      <c r="DH7" s="10157"/>
      <c r="DI7" s="10652" t="s">
        <v>22</v>
      </c>
      <c r="DJ7" s="10157"/>
      <c r="DK7" s="10652" t="s">
        <v>22</v>
      </c>
      <c r="DL7" s="10157"/>
      <c r="DM7" s="516" t="s">
        <v>1091</v>
      </c>
      <c r="DX7" s="732">
        <v>0</v>
      </c>
    </row>
    <row s="12330" customFormat="1" customHeight="1" ht="15" hidden="1">
      <c r="C8" s="899"/>
      <c r="K8" s="4086"/>
      <c r="L8" s="4086"/>
      <c r="M8" s="4086"/>
      <c r="N8" s="4086"/>
      <c r="O8" s="4086"/>
      <c r="P8" s="4086"/>
      <c r="Q8" s="4086"/>
      <c r="R8" s="4086"/>
      <c r="S8" s="4086"/>
      <c r="T8" s="4086"/>
      <c r="U8" s="4086"/>
      <c r="V8" s="4086"/>
      <c r="W8" s="9691"/>
      <c r="X8" s="9691"/>
      <c r="Y8" s="9691"/>
      <c r="Z8" s="9691"/>
      <c r="AA8" s="9691"/>
      <c r="AB8" s="9691"/>
      <c r="AC8" s="9691"/>
      <c r="AD8" s="9691"/>
      <c r="AE8" s="9691"/>
      <c r="AF8" s="9691"/>
      <c r="AG8" s="9691"/>
      <c r="AH8" s="9691"/>
      <c r="AI8" s="9691"/>
      <c r="AJ8" s="9691"/>
      <c r="AK8" s="9691"/>
      <c r="AL8" s="9691"/>
      <c r="AM8" s="9691"/>
      <c r="AN8" s="9691"/>
      <c r="AO8" s="9691"/>
      <c r="AP8" s="9691"/>
      <c r="AQ8" s="9691"/>
      <c r="AR8" s="9691"/>
      <c r="AS8" s="9691"/>
      <c r="AT8" s="9691"/>
      <c r="AU8" s="9691"/>
      <c r="AV8" s="9691"/>
      <c r="AW8" s="9691"/>
      <c r="AX8" s="9691"/>
      <c r="AY8" s="9691"/>
      <c r="AZ8" s="9691"/>
      <c r="BA8" s="9691"/>
      <c r="BB8" s="9691"/>
      <c r="BC8" s="9691"/>
      <c r="BD8" s="9691"/>
      <c r="BE8" s="9691"/>
      <c r="BF8" s="9691"/>
      <c r="BG8" s="9691"/>
      <c r="BH8" s="9691"/>
      <c r="BI8" s="9691"/>
      <c r="BJ8" s="9691"/>
      <c r="BK8" s="9691"/>
      <c r="BL8" s="9691"/>
      <c r="BM8" s="9691"/>
      <c r="BN8" s="9691"/>
      <c r="BO8" s="9691"/>
      <c r="BP8" s="9691"/>
      <c r="BQ8" s="9691"/>
      <c r="BR8" s="9691"/>
      <c r="BS8" s="9691"/>
      <c r="BT8" s="9691"/>
      <c r="BU8" s="9691"/>
      <c r="BV8" s="9691"/>
      <c r="BW8" s="9691"/>
      <c r="BX8" s="9691"/>
      <c r="BY8" s="9691"/>
      <c r="BZ8" s="9691"/>
      <c r="CA8" s="9691"/>
      <c r="CB8" s="9691"/>
      <c r="CC8" s="9691"/>
      <c r="CD8" s="9691"/>
      <c r="CE8" s="9691"/>
      <c r="CF8" s="9691"/>
      <c r="CG8" s="9691"/>
      <c r="CH8" s="9691"/>
      <c r="CI8" s="9691"/>
      <c r="CJ8" s="9691"/>
      <c r="CK8" s="9691"/>
      <c r="CL8" s="9691"/>
      <c r="CM8" s="9691"/>
      <c r="CN8" s="9691"/>
      <c r="CO8" s="9691"/>
      <c r="CP8" s="9691"/>
      <c r="CQ8" s="9691"/>
      <c r="CR8" s="9691"/>
      <c r="CS8" s="9691"/>
      <c r="CT8" s="9691"/>
      <c r="CU8" s="9691"/>
      <c r="CV8" s="9691"/>
      <c r="CW8" s="9691"/>
      <c r="CX8" s="9691"/>
      <c r="CY8" s="9691"/>
      <c r="CZ8" s="9691"/>
      <c r="DA8" s="9691"/>
      <c r="DB8" s="9691"/>
      <c r="DC8" s="9691"/>
      <c r="DD8" s="9691"/>
      <c r="DE8" s="9691"/>
      <c r="DF8" s="9691"/>
      <c r="DG8" s="9691"/>
      <c r="DH8" s="9691"/>
      <c r="DI8" s="9691"/>
      <c r="DJ8" s="9691"/>
      <c r="DK8" s="9691"/>
      <c r="DL8" s="9691"/>
      <c r="DW8" s="647"/>
      <c r="DX8" s="644">
        <v>0</v>
      </c>
    </row>
    <row customHeight="1" ht="22.5" hidden="1">
      <c r="A9" s="732"/>
      <c r="B9" s="2624"/>
      <c r="C9" s="2625" t="s">
        <v>104</v>
      </c>
      <c r="D9" s="916" t="str">
        <f>B9&amp;".1"</f>
        <v>.1</v>
      </c>
      <c r="E9" s="917" t="s">
        <v>1094</v>
      </c>
      <c r="F9" s="918" t="s">
        <v>385</v>
      </c>
      <c r="G9" s="924" t="s">
        <v>22</v>
      </c>
      <c r="H9" s="628" t="s">
        <v>22</v>
      </c>
      <c r="I9" s="924" t="s">
        <v>22</v>
      </c>
      <c r="J9" s="628" t="s">
        <v>22</v>
      </c>
      <c r="K9" s="4556" t="s">
        <v>22</v>
      </c>
      <c r="L9" s="4245" t="s">
        <v>22</v>
      </c>
      <c r="M9" s="4556" t="s">
        <v>22</v>
      </c>
      <c r="N9" s="4245" t="s">
        <v>22</v>
      </c>
      <c r="O9" s="4556" t="s">
        <v>22</v>
      </c>
      <c r="P9" s="4245" t="s">
        <v>22</v>
      </c>
      <c r="Q9" s="4556" t="s">
        <v>22</v>
      </c>
      <c r="R9" s="4245" t="s">
        <v>22</v>
      </c>
      <c r="S9" s="4556" t="s">
        <v>22</v>
      </c>
      <c r="T9" s="4245" t="s">
        <v>22</v>
      </c>
      <c r="U9" s="4556" t="s">
        <v>22</v>
      </c>
      <c r="V9" s="4245" t="s">
        <v>22</v>
      </c>
      <c r="W9" s="10655" t="s">
        <v>22</v>
      </c>
      <c r="X9" s="10157" t="s">
        <v>22</v>
      </c>
      <c r="Y9" s="10655" t="s">
        <v>22</v>
      </c>
      <c r="Z9" s="10157" t="s">
        <v>22</v>
      </c>
      <c r="AA9" s="10655" t="s">
        <v>22</v>
      </c>
      <c r="AB9" s="10157" t="s">
        <v>22</v>
      </c>
      <c r="AC9" s="10655" t="s">
        <v>22</v>
      </c>
      <c r="AD9" s="10157" t="s">
        <v>22</v>
      </c>
      <c r="AE9" s="10655" t="s">
        <v>22</v>
      </c>
      <c r="AF9" s="10157" t="s">
        <v>22</v>
      </c>
      <c r="AG9" s="10655" t="s">
        <v>22</v>
      </c>
      <c r="AH9" s="10157" t="s">
        <v>22</v>
      </c>
      <c r="AI9" s="10655" t="s">
        <v>22</v>
      </c>
      <c r="AJ9" s="10157" t="s">
        <v>22</v>
      </c>
      <c r="AK9" s="10655" t="s">
        <v>22</v>
      </c>
      <c r="AL9" s="10157" t="s">
        <v>22</v>
      </c>
      <c r="AM9" s="10655" t="s">
        <v>22</v>
      </c>
      <c r="AN9" s="10157" t="s">
        <v>22</v>
      </c>
      <c r="AO9" s="10655" t="s">
        <v>22</v>
      </c>
      <c r="AP9" s="10157" t="s">
        <v>22</v>
      </c>
      <c r="AQ9" s="10655" t="s">
        <v>22</v>
      </c>
      <c r="AR9" s="10157" t="s">
        <v>22</v>
      </c>
      <c r="AS9" s="10655" t="s">
        <v>22</v>
      </c>
      <c r="AT9" s="10157" t="s">
        <v>22</v>
      </c>
      <c r="AU9" s="10655" t="s">
        <v>22</v>
      </c>
      <c r="AV9" s="10157" t="s">
        <v>22</v>
      </c>
      <c r="AW9" s="10655" t="s">
        <v>22</v>
      </c>
      <c r="AX9" s="10157" t="s">
        <v>22</v>
      </c>
      <c r="AY9" s="10655" t="s">
        <v>22</v>
      </c>
      <c r="AZ9" s="10157" t="s">
        <v>22</v>
      </c>
      <c r="BA9" s="10655" t="s">
        <v>22</v>
      </c>
      <c r="BB9" s="10157" t="s">
        <v>22</v>
      </c>
      <c r="BC9" s="10655" t="s">
        <v>22</v>
      </c>
      <c r="BD9" s="10157" t="s">
        <v>22</v>
      </c>
      <c r="BE9" s="10655" t="s">
        <v>22</v>
      </c>
      <c r="BF9" s="10157" t="s">
        <v>22</v>
      </c>
      <c r="BG9" s="10655" t="s">
        <v>22</v>
      </c>
      <c r="BH9" s="10157" t="s">
        <v>22</v>
      </c>
      <c r="BI9" s="10655" t="s">
        <v>22</v>
      </c>
      <c r="BJ9" s="10157" t="s">
        <v>22</v>
      </c>
      <c r="BK9" s="10655" t="s">
        <v>22</v>
      </c>
      <c r="BL9" s="10157" t="s">
        <v>22</v>
      </c>
      <c r="BM9" s="10655" t="s">
        <v>22</v>
      </c>
      <c r="BN9" s="10157" t="s">
        <v>22</v>
      </c>
      <c r="BO9" s="10655" t="s">
        <v>22</v>
      </c>
      <c r="BP9" s="10157" t="s">
        <v>22</v>
      </c>
      <c r="BQ9" s="10655" t="s">
        <v>22</v>
      </c>
      <c r="BR9" s="10157" t="s">
        <v>22</v>
      </c>
      <c r="BS9" s="10655" t="s">
        <v>22</v>
      </c>
      <c r="BT9" s="10157" t="s">
        <v>22</v>
      </c>
      <c r="BU9" s="10655" t="s">
        <v>22</v>
      </c>
      <c r="BV9" s="10157" t="s">
        <v>22</v>
      </c>
      <c r="BW9" s="10655" t="s">
        <v>22</v>
      </c>
      <c r="BX9" s="10157" t="s">
        <v>22</v>
      </c>
      <c r="BY9" s="10655" t="s">
        <v>22</v>
      </c>
      <c r="BZ9" s="10157" t="s">
        <v>22</v>
      </c>
      <c r="CA9" s="10655" t="s">
        <v>22</v>
      </c>
      <c r="CB9" s="10157" t="s">
        <v>22</v>
      </c>
      <c r="CC9" s="10655" t="s">
        <v>22</v>
      </c>
      <c r="CD9" s="10157" t="s">
        <v>22</v>
      </c>
      <c r="CE9" s="10655" t="s">
        <v>22</v>
      </c>
      <c r="CF9" s="10157" t="s">
        <v>22</v>
      </c>
      <c r="CG9" s="10655" t="s">
        <v>22</v>
      </c>
      <c r="CH9" s="10157" t="s">
        <v>22</v>
      </c>
      <c r="CI9" s="10655" t="s">
        <v>22</v>
      </c>
      <c r="CJ9" s="10157" t="s">
        <v>22</v>
      </c>
      <c r="CK9" s="10655" t="s">
        <v>22</v>
      </c>
      <c r="CL9" s="10157" t="s">
        <v>22</v>
      </c>
      <c r="CM9" s="10655" t="s">
        <v>22</v>
      </c>
      <c r="CN9" s="10157" t="s">
        <v>22</v>
      </c>
      <c r="CO9" s="10655" t="s">
        <v>22</v>
      </c>
      <c r="CP9" s="10157" t="s">
        <v>22</v>
      </c>
      <c r="CQ9" s="10655" t="s">
        <v>22</v>
      </c>
      <c r="CR9" s="10157" t="s">
        <v>22</v>
      </c>
      <c r="CS9" s="10655" t="s">
        <v>22</v>
      </c>
      <c r="CT9" s="10157" t="s">
        <v>22</v>
      </c>
      <c r="CU9" s="10655" t="s">
        <v>22</v>
      </c>
      <c r="CV9" s="10157" t="s">
        <v>22</v>
      </c>
      <c r="CW9" s="10655" t="s">
        <v>22</v>
      </c>
      <c r="CX9" s="10157" t="s">
        <v>22</v>
      </c>
      <c r="CY9" s="10655" t="s">
        <v>22</v>
      </c>
      <c r="CZ9" s="10157" t="s">
        <v>22</v>
      </c>
      <c r="DA9" s="10655" t="s">
        <v>22</v>
      </c>
      <c r="DB9" s="10157" t="s">
        <v>22</v>
      </c>
      <c r="DC9" s="10655" t="s">
        <v>22</v>
      </c>
      <c r="DD9" s="10157" t="s">
        <v>22</v>
      </c>
      <c r="DE9" s="10655" t="s">
        <v>22</v>
      </c>
      <c r="DF9" s="10157" t="s">
        <v>22</v>
      </c>
      <c r="DG9" s="10655" t="s">
        <v>22</v>
      </c>
      <c r="DH9" s="10157" t="s">
        <v>22</v>
      </c>
      <c r="DI9" s="10655" t="s">
        <v>22</v>
      </c>
      <c r="DJ9" s="10157" t="s">
        <v>22</v>
      </c>
      <c r="DK9" s="10655" t="s">
        <v>22</v>
      </c>
      <c r="DL9" s="10157" t="s">
        <v>22</v>
      </c>
      <c r="DM9" s="516"/>
      <c r="DX9" s="732">
        <v>0</v>
      </c>
    </row>
    <row customHeight="1" ht="15" hidden="1">
      <c r="A10" s="732"/>
      <c r="B10" s="2624"/>
      <c r="C10" s="2625"/>
      <c r="D10" s="916" t="str">
        <f>B9&amp;".2"</f>
        <v>.2</v>
      </c>
      <c r="E10" s="917" t="s">
        <v>1095</v>
      </c>
      <c r="F10" s="918" t="s">
        <v>385</v>
      </c>
      <c r="G10" s="1959" t="s">
        <v>22</v>
      </c>
      <c r="H10" s="628" t="s">
        <v>22</v>
      </c>
      <c r="I10" s="1959" t="s">
        <v>22</v>
      </c>
      <c r="J10" s="628" t="s">
        <v>22</v>
      </c>
      <c r="K10" s="4557" t="s">
        <v>22</v>
      </c>
      <c r="L10" s="4245" t="s">
        <v>22</v>
      </c>
      <c r="M10" s="4557" t="s">
        <v>22</v>
      </c>
      <c r="N10" s="4245" t="s">
        <v>22</v>
      </c>
      <c r="O10" s="4557" t="s">
        <v>22</v>
      </c>
      <c r="P10" s="4245" t="s">
        <v>22</v>
      </c>
      <c r="Q10" s="4557" t="s">
        <v>22</v>
      </c>
      <c r="R10" s="4245" t="s">
        <v>22</v>
      </c>
      <c r="S10" s="4557" t="s">
        <v>22</v>
      </c>
      <c r="T10" s="4245" t="s">
        <v>22</v>
      </c>
      <c r="U10" s="4557" t="s">
        <v>22</v>
      </c>
      <c r="V10" s="4245" t="s">
        <v>22</v>
      </c>
      <c r="W10" s="10657" t="s">
        <v>22</v>
      </c>
      <c r="X10" s="10157" t="s">
        <v>22</v>
      </c>
      <c r="Y10" s="10657" t="s">
        <v>22</v>
      </c>
      <c r="Z10" s="10157" t="s">
        <v>22</v>
      </c>
      <c r="AA10" s="10657" t="s">
        <v>22</v>
      </c>
      <c r="AB10" s="10157" t="s">
        <v>22</v>
      </c>
      <c r="AC10" s="10657" t="s">
        <v>22</v>
      </c>
      <c r="AD10" s="10157" t="s">
        <v>22</v>
      </c>
      <c r="AE10" s="10657" t="s">
        <v>22</v>
      </c>
      <c r="AF10" s="10157" t="s">
        <v>22</v>
      </c>
      <c r="AG10" s="10657" t="s">
        <v>22</v>
      </c>
      <c r="AH10" s="10157" t="s">
        <v>22</v>
      </c>
      <c r="AI10" s="10657" t="s">
        <v>22</v>
      </c>
      <c r="AJ10" s="10157" t="s">
        <v>22</v>
      </c>
      <c r="AK10" s="10657" t="s">
        <v>22</v>
      </c>
      <c r="AL10" s="10157" t="s">
        <v>22</v>
      </c>
      <c r="AM10" s="10657" t="s">
        <v>22</v>
      </c>
      <c r="AN10" s="10157" t="s">
        <v>22</v>
      </c>
      <c r="AO10" s="10657" t="s">
        <v>22</v>
      </c>
      <c r="AP10" s="10157" t="s">
        <v>22</v>
      </c>
      <c r="AQ10" s="10657" t="s">
        <v>22</v>
      </c>
      <c r="AR10" s="10157" t="s">
        <v>22</v>
      </c>
      <c r="AS10" s="10657" t="s">
        <v>22</v>
      </c>
      <c r="AT10" s="10157" t="s">
        <v>22</v>
      </c>
      <c r="AU10" s="10657" t="s">
        <v>22</v>
      </c>
      <c r="AV10" s="10157" t="s">
        <v>22</v>
      </c>
      <c r="AW10" s="10657" t="s">
        <v>22</v>
      </c>
      <c r="AX10" s="10157" t="s">
        <v>22</v>
      </c>
      <c r="AY10" s="10657" t="s">
        <v>22</v>
      </c>
      <c r="AZ10" s="10157" t="s">
        <v>22</v>
      </c>
      <c r="BA10" s="10657" t="s">
        <v>22</v>
      </c>
      <c r="BB10" s="10157" t="s">
        <v>22</v>
      </c>
      <c r="BC10" s="10657" t="s">
        <v>22</v>
      </c>
      <c r="BD10" s="10157" t="s">
        <v>22</v>
      </c>
      <c r="BE10" s="10657" t="s">
        <v>22</v>
      </c>
      <c r="BF10" s="10157" t="s">
        <v>22</v>
      </c>
      <c r="BG10" s="10657" t="s">
        <v>22</v>
      </c>
      <c r="BH10" s="10157" t="s">
        <v>22</v>
      </c>
      <c r="BI10" s="10657" t="s">
        <v>22</v>
      </c>
      <c r="BJ10" s="10157" t="s">
        <v>22</v>
      </c>
      <c r="BK10" s="10657" t="s">
        <v>22</v>
      </c>
      <c r="BL10" s="10157" t="s">
        <v>22</v>
      </c>
      <c r="BM10" s="10657" t="s">
        <v>22</v>
      </c>
      <c r="BN10" s="10157" t="s">
        <v>22</v>
      </c>
      <c r="BO10" s="10657" t="s">
        <v>22</v>
      </c>
      <c r="BP10" s="10157" t="s">
        <v>22</v>
      </c>
      <c r="BQ10" s="10657" t="s">
        <v>22</v>
      </c>
      <c r="BR10" s="10157" t="s">
        <v>22</v>
      </c>
      <c r="BS10" s="10657" t="s">
        <v>22</v>
      </c>
      <c r="BT10" s="10157" t="s">
        <v>22</v>
      </c>
      <c r="BU10" s="10657" t="s">
        <v>22</v>
      </c>
      <c r="BV10" s="10157" t="s">
        <v>22</v>
      </c>
      <c r="BW10" s="10657" t="s">
        <v>22</v>
      </c>
      <c r="BX10" s="10157" t="s">
        <v>22</v>
      </c>
      <c r="BY10" s="10657" t="s">
        <v>22</v>
      </c>
      <c r="BZ10" s="10157" t="s">
        <v>22</v>
      </c>
      <c r="CA10" s="10657" t="s">
        <v>22</v>
      </c>
      <c r="CB10" s="10157" t="s">
        <v>22</v>
      </c>
      <c r="CC10" s="10657" t="s">
        <v>22</v>
      </c>
      <c r="CD10" s="10157" t="s">
        <v>22</v>
      </c>
      <c r="CE10" s="10657" t="s">
        <v>22</v>
      </c>
      <c r="CF10" s="10157" t="s">
        <v>22</v>
      </c>
      <c r="CG10" s="10657" t="s">
        <v>22</v>
      </c>
      <c r="CH10" s="10157" t="s">
        <v>22</v>
      </c>
      <c r="CI10" s="10657" t="s">
        <v>22</v>
      </c>
      <c r="CJ10" s="10157" t="s">
        <v>22</v>
      </c>
      <c r="CK10" s="10657" t="s">
        <v>22</v>
      </c>
      <c r="CL10" s="10157" t="s">
        <v>22</v>
      </c>
      <c r="CM10" s="10657" t="s">
        <v>22</v>
      </c>
      <c r="CN10" s="10157" t="s">
        <v>22</v>
      </c>
      <c r="CO10" s="10657" t="s">
        <v>22</v>
      </c>
      <c r="CP10" s="10157" t="s">
        <v>22</v>
      </c>
      <c r="CQ10" s="10657" t="s">
        <v>22</v>
      </c>
      <c r="CR10" s="10157" t="s">
        <v>22</v>
      </c>
      <c r="CS10" s="10657" t="s">
        <v>22</v>
      </c>
      <c r="CT10" s="10157" t="s">
        <v>22</v>
      </c>
      <c r="CU10" s="10657" t="s">
        <v>22</v>
      </c>
      <c r="CV10" s="10157" t="s">
        <v>22</v>
      </c>
      <c r="CW10" s="10657" t="s">
        <v>22</v>
      </c>
      <c r="CX10" s="10157" t="s">
        <v>22</v>
      </c>
      <c r="CY10" s="10657" t="s">
        <v>22</v>
      </c>
      <c r="CZ10" s="10157" t="s">
        <v>22</v>
      </c>
      <c r="DA10" s="10657" t="s">
        <v>22</v>
      </c>
      <c r="DB10" s="10157" t="s">
        <v>22</v>
      </c>
      <c r="DC10" s="10657" t="s">
        <v>22</v>
      </c>
      <c r="DD10" s="10157" t="s">
        <v>22</v>
      </c>
      <c r="DE10" s="10657" t="s">
        <v>22</v>
      </c>
      <c r="DF10" s="10157" t="s">
        <v>22</v>
      </c>
      <c r="DG10" s="10657" t="s">
        <v>22</v>
      </c>
      <c r="DH10" s="10157" t="s">
        <v>22</v>
      </c>
      <c r="DI10" s="10657" t="s">
        <v>22</v>
      </c>
      <c r="DJ10" s="10157" t="s">
        <v>22</v>
      </c>
      <c r="DK10" s="10657" t="s">
        <v>22</v>
      </c>
      <c r="DL10" s="10157" t="s">
        <v>22</v>
      </c>
      <c r="DM10" s="516" t="s">
        <v>1096</v>
      </c>
      <c r="DX10" s="732">
        <v>0</v>
      </c>
    </row>
    <row customHeight="1" ht="15" hidden="1">
      <c r="A11" s="732"/>
      <c r="B11" s="2624"/>
      <c r="C11" s="2625"/>
      <c r="D11" s="916" t="str">
        <f>B9&amp;".3"</f>
        <v>.3</v>
      </c>
      <c r="E11" s="917" t="s">
        <v>1097</v>
      </c>
      <c r="F11" s="918" t="s">
        <v>385</v>
      </c>
      <c r="G11" s="1959" t="s">
        <v>22</v>
      </c>
      <c r="H11" s="628" t="s">
        <v>22</v>
      </c>
      <c r="I11" s="1959" t="s">
        <v>22</v>
      </c>
      <c r="J11" s="628" t="s">
        <v>22</v>
      </c>
      <c r="K11" s="4557" t="s">
        <v>22</v>
      </c>
      <c r="L11" s="4245" t="s">
        <v>22</v>
      </c>
      <c r="M11" s="4557" t="s">
        <v>22</v>
      </c>
      <c r="N11" s="4245" t="s">
        <v>22</v>
      </c>
      <c r="O11" s="4557" t="s">
        <v>22</v>
      </c>
      <c r="P11" s="4245" t="s">
        <v>22</v>
      </c>
      <c r="Q11" s="4557" t="s">
        <v>22</v>
      </c>
      <c r="R11" s="4245" t="s">
        <v>22</v>
      </c>
      <c r="S11" s="4557" t="s">
        <v>22</v>
      </c>
      <c r="T11" s="4245" t="s">
        <v>22</v>
      </c>
      <c r="U11" s="4557" t="s">
        <v>22</v>
      </c>
      <c r="V11" s="4245" t="s">
        <v>22</v>
      </c>
      <c r="W11" s="10657" t="s">
        <v>22</v>
      </c>
      <c r="X11" s="10157" t="s">
        <v>22</v>
      </c>
      <c r="Y11" s="10657" t="s">
        <v>22</v>
      </c>
      <c r="Z11" s="10157" t="s">
        <v>22</v>
      </c>
      <c r="AA11" s="10657" t="s">
        <v>22</v>
      </c>
      <c r="AB11" s="10157" t="s">
        <v>22</v>
      </c>
      <c r="AC11" s="10657" t="s">
        <v>22</v>
      </c>
      <c r="AD11" s="10157" t="s">
        <v>22</v>
      </c>
      <c r="AE11" s="10657" t="s">
        <v>22</v>
      </c>
      <c r="AF11" s="10157" t="s">
        <v>22</v>
      </c>
      <c r="AG11" s="10657" t="s">
        <v>22</v>
      </c>
      <c r="AH11" s="10157" t="s">
        <v>22</v>
      </c>
      <c r="AI11" s="10657" t="s">
        <v>22</v>
      </c>
      <c r="AJ11" s="10157" t="s">
        <v>22</v>
      </c>
      <c r="AK11" s="10657" t="s">
        <v>22</v>
      </c>
      <c r="AL11" s="10157" t="s">
        <v>22</v>
      </c>
      <c r="AM11" s="10657" t="s">
        <v>22</v>
      </c>
      <c r="AN11" s="10157" t="s">
        <v>22</v>
      </c>
      <c r="AO11" s="10657" t="s">
        <v>22</v>
      </c>
      <c r="AP11" s="10157" t="s">
        <v>22</v>
      </c>
      <c r="AQ11" s="10657" t="s">
        <v>22</v>
      </c>
      <c r="AR11" s="10157" t="s">
        <v>22</v>
      </c>
      <c r="AS11" s="10657" t="s">
        <v>22</v>
      </c>
      <c r="AT11" s="10157" t="s">
        <v>22</v>
      </c>
      <c r="AU11" s="10657" t="s">
        <v>22</v>
      </c>
      <c r="AV11" s="10157" t="s">
        <v>22</v>
      </c>
      <c r="AW11" s="10657" t="s">
        <v>22</v>
      </c>
      <c r="AX11" s="10157" t="s">
        <v>22</v>
      </c>
      <c r="AY11" s="10657" t="s">
        <v>22</v>
      </c>
      <c r="AZ11" s="10157" t="s">
        <v>22</v>
      </c>
      <c r="BA11" s="10657" t="s">
        <v>22</v>
      </c>
      <c r="BB11" s="10157" t="s">
        <v>22</v>
      </c>
      <c r="BC11" s="10657" t="s">
        <v>22</v>
      </c>
      <c r="BD11" s="10157" t="s">
        <v>22</v>
      </c>
      <c r="BE11" s="10657" t="s">
        <v>22</v>
      </c>
      <c r="BF11" s="10157" t="s">
        <v>22</v>
      </c>
      <c r="BG11" s="10657" t="s">
        <v>22</v>
      </c>
      <c r="BH11" s="10157" t="s">
        <v>22</v>
      </c>
      <c r="BI11" s="10657" t="s">
        <v>22</v>
      </c>
      <c r="BJ11" s="10157" t="s">
        <v>22</v>
      </c>
      <c r="BK11" s="10657" t="s">
        <v>22</v>
      </c>
      <c r="BL11" s="10157" t="s">
        <v>22</v>
      </c>
      <c r="BM11" s="10657" t="s">
        <v>22</v>
      </c>
      <c r="BN11" s="10157" t="s">
        <v>22</v>
      </c>
      <c r="BO11" s="10657" t="s">
        <v>22</v>
      </c>
      <c r="BP11" s="10157" t="s">
        <v>22</v>
      </c>
      <c r="BQ11" s="10657" t="s">
        <v>22</v>
      </c>
      <c r="BR11" s="10157" t="s">
        <v>22</v>
      </c>
      <c r="BS11" s="10657" t="s">
        <v>22</v>
      </c>
      <c r="BT11" s="10157" t="s">
        <v>22</v>
      </c>
      <c r="BU11" s="10657" t="s">
        <v>22</v>
      </c>
      <c r="BV11" s="10157" t="s">
        <v>22</v>
      </c>
      <c r="BW11" s="10657" t="s">
        <v>22</v>
      </c>
      <c r="BX11" s="10157" t="s">
        <v>22</v>
      </c>
      <c r="BY11" s="10657" t="s">
        <v>22</v>
      </c>
      <c r="BZ11" s="10157" t="s">
        <v>22</v>
      </c>
      <c r="CA11" s="10657" t="s">
        <v>22</v>
      </c>
      <c r="CB11" s="10157" t="s">
        <v>22</v>
      </c>
      <c r="CC11" s="10657" t="s">
        <v>22</v>
      </c>
      <c r="CD11" s="10157" t="s">
        <v>22</v>
      </c>
      <c r="CE11" s="10657" t="s">
        <v>22</v>
      </c>
      <c r="CF11" s="10157" t="s">
        <v>22</v>
      </c>
      <c r="CG11" s="10657" t="s">
        <v>22</v>
      </c>
      <c r="CH11" s="10157" t="s">
        <v>22</v>
      </c>
      <c r="CI11" s="10657" t="s">
        <v>22</v>
      </c>
      <c r="CJ11" s="10157" t="s">
        <v>22</v>
      </c>
      <c r="CK11" s="10657" t="s">
        <v>22</v>
      </c>
      <c r="CL11" s="10157" t="s">
        <v>22</v>
      </c>
      <c r="CM11" s="10657" t="s">
        <v>22</v>
      </c>
      <c r="CN11" s="10157" t="s">
        <v>22</v>
      </c>
      <c r="CO11" s="10657" t="s">
        <v>22</v>
      </c>
      <c r="CP11" s="10157" t="s">
        <v>22</v>
      </c>
      <c r="CQ11" s="10657" t="s">
        <v>22</v>
      </c>
      <c r="CR11" s="10157" t="s">
        <v>22</v>
      </c>
      <c r="CS11" s="10657" t="s">
        <v>22</v>
      </c>
      <c r="CT11" s="10157" t="s">
        <v>22</v>
      </c>
      <c r="CU11" s="10657" t="s">
        <v>22</v>
      </c>
      <c r="CV11" s="10157" t="s">
        <v>22</v>
      </c>
      <c r="CW11" s="10657" t="s">
        <v>22</v>
      </c>
      <c r="CX11" s="10157" t="s">
        <v>22</v>
      </c>
      <c r="CY11" s="10657" t="s">
        <v>22</v>
      </c>
      <c r="CZ11" s="10157" t="s">
        <v>22</v>
      </c>
      <c r="DA11" s="10657" t="s">
        <v>22</v>
      </c>
      <c r="DB11" s="10157" t="s">
        <v>22</v>
      </c>
      <c r="DC11" s="10657" t="s">
        <v>22</v>
      </c>
      <c r="DD11" s="10157" t="s">
        <v>22</v>
      </c>
      <c r="DE11" s="10657" t="s">
        <v>22</v>
      </c>
      <c r="DF11" s="10157" t="s">
        <v>22</v>
      </c>
      <c r="DG11" s="10657" t="s">
        <v>22</v>
      </c>
      <c r="DH11" s="10157" t="s">
        <v>22</v>
      </c>
      <c r="DI11" s="10657" t="s">
        <v>22</v>
      </c>
      <c r="DJ11" s="10157" t="s">
        <v>22</v>
      </c>
      <c r="DK11" s="10657" t="s">
        <v>22</v>
      </c>
      <c r="DL11" s="10157" t="s">
        <v>22</v>
      </c>
      <c r="DM11" s="516" t="s">
        <v>1098</v>
      </c>
      <c r="DX11" s="732">
        <v>0</v>
      </c>
    </row>
    <row s="12330" customFormat="1" customHeight="1" ht="15" hidden="1">
      <c r="C12" s="899"/>
      <c r="K12" s="4086"/>
      <c r="L12" s="4086"/>
      <c r="M12" s="4086"/>
      <c r="N12" s="4086"/>
      <c r="O12" s="4086"/>
      <c r="P12" s="4086"/>
      <c r="Q12" s="4086"/>
      <c r="R12" s="4086"/>
      <c r="S12" s="4086"/>
      <c r="T12" s="4086"/>
      <c r="U12" s="4086"/>
      <c r="V12" s="4086"/>
      <c r="W12" s="9691"/>
      <c r="X12" s="9691"/>
      <c r="Y12" s="9691"/>
      <c r="Z12" s="9691"/>
      <c r="AA12" s="9691"/>
      <c r="AB12" s="9691"/>
      <c r="AC12" s="9691"/>
      <c r="AD12" s="9691"/>
      <c r="AE12" s="9691"/>
      <c r="AF12" s="9691"/>
      <c r="AG12" s="9691"/>
      <c r="AH12" s="9691"/>
      <c r="AI12" s="9691"/>
      <c r="AJ12" s="9691"/>
      <c r="AK12" s="9691"/>
      <c r="AL12" s="9691"/>
      <c r="AM12" s="9691"/>
      <c r="AN12" s="9691"/>
      <c r="AO12" s="9691"/>
      <c r="AP12" s="9691"/>
      <c r="AQ12" s="9691"/>
      <c r="AR12" s="9691"/>
      <c r="AS12" s="9691"/>
      <c r="AT12" s="9691"/>
      <c r="AU12" s="9691"/>
      <c r="AV12" s="9691"/>
      <c r="AW12" s="9691"/>
      <c r="AX12" s="9691"/>
      <c r="AY12" s="9691"/>
      <c r="AZ12" s="9691"/>
      <c r="BA12" s="9691"/>
      <c r="BB12" s="9691"/>
      <c r="BC12" s="9691"/>
      <c r="BD12" s="9691"/>
      <c r="BE12" s="9691"/>
      <c r="BF12" s="9691"/>
      <c r="BG12" s="9691"/>
      <c r="BH12" s="9691"/>
      <c r="BI12" s="9691"/>
      <c r="BJ12" s="9691"/>
      <c r="BK12" s="9691"/>
      <c r="BL12" s="9691"/>
      <c r="BM12" s="9691"/>
      <c r="BN12" s="9691"/>
      <c r="BO12" s="9691"/>
      <c r="BP12" s="9691"/>
      <c r="BQ12" s="9691"/>
      <c r="BR12" s="9691"/>
      <c r="BS12" s="9691"/>
      <c r="BT12" s="9691"/>
      <c r="BU12" s="9691"/>
      <c r="BV12" s="9691"/>
      <c r="BW12" s="9691"/>
      <c r="BX12" s="9691"/>
      <c r="BY12" s="9691"/>
      <c r="BZ12" s="9691"/>
      <c r="CA12" s="9691"/>
      <c r="CB12" s="9691"/>
      <c r="CC12" s="9691"/>
      <c r="CD12" s="9691"/>
      <c r="CE12" s="9691"/>
      <c r="CF12" s="9691"/>
      <c r="CG12" s="9691"/>
      <c r="CH12" s="9691"/>
      <c r="CI12" s="9691"/>
      <c r="CJ12" s="9691"/>
      <c r="CK12" s="9691"/>
      <c r="CL12" s="9691"/>
      <c r="CM12" s="9691"/>
      <c r="CN12" s="9691"/>
      <c r="CO12" s="9691"/>
      <c r="CP12" s="9691"/>
      <c r="CQ12" s="9691"/>
      <c r="CR12" s="9691"/>
      <c r="CS12" s="9691"/>
      <c r="CT12" s="9691"/>
      <c r="CU12" s="9691"/>
      <c r="CV12" s="9691"/>
      <c r="CW12" s="9691"/>
      <c r="CX12" s="9691"/>
      <c r="CY12" s="9691"/>
      <c r="CZ12" s="9691"/>
      <c r="DA12" s="9691"/>
      <c r="DB12" s="9691"/>
      <c r="DC12" s="9691"/>
      <c r="DD12" s="9691"/>
      <c r="DE12" s="9691"/>
      <c r="DF12" s="9691"/>
      <c r="DG12" s="9691"/>
      <c r="DH12" s="9691"/>
      <c r="DI12" s="9691"/>
      <c r="DJ12" s="9691"/>
      <c r="DK12" s="9691"/>
      <c r="DL12" s="9691"/>
      <c r="DW12" s="647"/>
      <c r="DX12" s="644">
        <v>0</v>
      </c>
    </row>
    <row customHeight="1" ht="33.75" hidden="1">
      <c r="A13" s="732"/>
      <c r="B13" s="2624"/>
      <c r="C13" s="2625" t="s">
        <v>104</v>
      </c>
      <c r="D13" s="916" t="str">
        <f>B13&amp;".1"</f>
        <v>.1</v>
      </c>
      <c r="E13" s="917" t="s">
        <v>1099</v>
      </c>
      <c r="F13" s="918" t="s">
        <v>385</v>
      </c>
      <c r="G13" s="924" t="s">
        <v>22</v>
      </c>
      <c r="H13" s="628" t="s">
        <v>22</v>
      </c>
      <c r="I13" s="924" t="s">
        <v>22</v>
      </c>
      <c r="J13" s="628" t="s">
        <v>22</v>
      </c>
      <c r="K13" s="4556" t="s">
        <v>22</v>
      </c>
      <c r="L13" s="4245" t="s">
        <v>22</v>
      </c>
      <c r="M13" s="4556" t="s">
        <v>22</v>
      </c>
      <c r="N13" s="4245" t="s">
        <v>22</v>
      </c>
      <c r="O13" s="4556" t="s">
        <v>22</v>
      </c>
      <c r="P13" s="4245" t="s">
        <v>22</v>
      </c>
      <c r="Q13" s="4556" t="s">
        <v>22</v>
      </c>
      <c r="R13" s="4245" t="s">
        <v>22</v>
      </c>
      <c r="S13" s="4556" t="s">
        <v>22</v>
      </c>
      <c r="T13" s="4245" t="s">
        <v>22</v>
      </c>
      <c r="U13" s="4556" t="s">
        <v>22</v>
      </c>
      <c r="V13" s="4245" t="s">
        <v>22</v>
      </c>
      <c r="W13" s="10655" t="s">
        <v>22</v>
      </c>
      <c r="X13" s="10157" t="s">
        <v>22</v>
      </c>
      <c r="Y13" s="10655" t="s">
        <v>22</v>
      </c>
      <c r="Z13" s="10157" t="s">
        <v>22</v>
      </c>
      <c r="AA13" s="10655" t="s">
        <v>22</v>
      </c>
      <c r="AB13" s="10157" t="s">
        <v>22</v>
      </c>
      <c r="AC13" s="10655" t="s">
        <v>22</v>
      </c>
      <c r="AD13" s="10157" t="s">
        <v>22</v>
      </c>
      <c r="AE13" s="10655" t="s">
        <v>22</v>
      </c>
      <c r="AF13" s="10157" t="s">
        <v>22</v>
      </c>
      <c r="AG13" s="10655" t="s">
        <v>22</v>
      </c>
      <c r="AH13" s="10157" t="s">
        <v>22</v>
      </c>
      <c r="AI13" s="10655" t="s">
        <v>22</v>
      </c>
      <c r="AJ13" s="10157" t="s">
        <v>22</v>
      </c>
      <c r="AK13" s="10655" t="s">
        <v>22</v>
      </c>
      <c r="AL13" s="10157" t="s">
        <v>22</v>
      </c>
      <c r="AM13" s="10655" t="s">
        <v>22</v>
      </c>
      <c r="AN13" s="10157" t="s">
        <v>22</v>
      </c>
      <c r="AO13" s="10655" t="s">
        <v>22</v>
      </c>
      <c r="AP13" s="10157" t="s">
        <v>22</v>
      </c>
      <c r="AQ13" s="10655" t="s">
        <v>22</v>
      </c>
      <c r="AR13" s="10157" t="s">
        <v>22</v>
      </c>
      <c r="AS13" s="10655" t="s">
        <v>22</v>
      </c>
      <c r="AT13" s="10157" t="s">
        <v>22</v>
      </c>
      <c r="AU13" s="10655" t="s">
        <v>22</v>
      </c>
      <c r="AV13" s="10157" t="s">
        <v>22</v>
      </c>
      <c r="AW13" s="10655" t="s">
        <v>22</v>
      </c>
      <c r="AX13" s="10157" t="s">
        <v>22</v>
      </c>
      <c r="AY13" s="10655" t="s">
        <v>22</v>
      </c>
      <c r="AZ13" s="10157" t="s">
        <v>22</v>
      </c>
      <c r="BA13" s="10655" t="s">
        <v>22</v>
      </c>
      <c r="BB13" s="10157" t="s">
        <v>22</v>
      </c>
      <c r="BC13" s="10655" t="s">
        <v>22</v>
      </c>
      <c r="BD13" s="10157" t="s">
        <v>22</v>
      </c>
      <c r="BE13" s="10655" t="s">
        <v>22</v>
      </c>
      <c r="BF13" s="10157" t="s">
        <v>22</v>
      </c>
      <c r="BG13" s="10655" t="s">
        <v>22</v>
      </c>
      <c r="BH13" s="10157" t="s">
        <v>22</v>
      </c>
      <c r="BI13" s="10655" t="s">
        <v>22</v>
      </c>
      <c r="BJ13" s="10157" t="s">
        <v>22</v>
      </c>
      <c r="BK13" s="10655" t="s">
        <v>22</v>
      </c>
      <c r="BL13" s="10157" t="s">
        <v>22</v>
      </c>
      <c r="BM13" s="10655" t="s">
        <v>22</v>
      </c>
      <c r="BN13" s="10157" t="s">
        <v>22</v>
      </c>
      <c r="BO13" s="10655" t="s">
        <v>22</v>
      </c>
      <c r="BP13" s="10157" t="s">
        <v>22</v>
      </c>
      <c r="BQ13" s="10655" t="s">
        <v>22</v>
      </c>
      <c r="BR13" s="10157" t="s">
        <v>22</v>
      </c>
      <c r="BS13" s="10655" t="s">
        <v>22</v>
      </c>
      <c r="BT13" s="10157" t="s">
        <v>22</v>
      </c>
      <c r="BU13" s="10655" t="s">
        <v>22</v>
      </c>
      <c r="BV13" s="10157" t="s">
        <v>22</v>
      </c>
      <c r="BW13" s="10655" t="s">
        <v>22</v>
      </c>
      <c r="BX13" s="10157" t="s">
        <v>22</v>
      </c>
      <c r="BY13" s="10655" t="s">
        <v>22</v>
      </c>
      <c r="BZ13" s="10157" t="s">
        <v>22</v>
      </c>
      <c r="CA13" s="10655" t="s">
        <v>22</v>
      </c>
      <c r="CB13" s="10157" t="s">
        <v>22</v>
      </c>
      <c r="CC13" s="10655" t="s">
        <v>22</v>
      </c>
      <c r="CD13" s="10157" t="s">
        <v>22</v>
      </c>
      <c r="CE13" s="10655" t="s">
        <v>22</v>
      </c>
      <c r="CF13" s="10157" t="s">
        <v>22</v>
      </c>
      <c r="CG13" s="10655" t="s">
        <v>22</v>
      </c>
      <c r="CH13" s="10157" t="s">
        <v>22</v>
      </c>
      <c r="CI13" s="10655" t="s">
        <v>22</v>
      </c>
      <c r="CJ13" s="10157" t="s">
        <v>22</v>
      </c>
      <c r="CK13" s="10655" t="s">
        <v>22</v>
      </c>
      <c r="CL13" s="10157" t="s">
        <v>22</v>
      </c>
      <c r="CM13" s="10655" t="s">
        <v>22</v>
      </c>
      <c r="CN13" s="10157" t="s">
        <v>22</v>
      </c>
      <c r="CO13" s="10655" t="s">
        <v>22</v>
      </c>
      <c r="CP13" s="10157" t="s">
        <v>22</v>
      </c>
      <c r="CQ13" s="10655" t="s">
        <v>22</v>
      </c>
      <c r="CR13" s="10157" t="s">
        <v>22</v>
      </c>
      <c r="CS13" s="10655" t="s">
        <v>22</v>
      </c>
      <c r="CT13" s="10157" t="s">
        <v>22</v>
      </c>
      <c r="CU13" s="10655" t="s">
        <v>22</v>
      </c>
      <c r="CV13" s="10157" t="s">
        <v>22</v>
      </c>
      <c r="CW13" s="10655" t="s">
        <v>22</v>
      </c>
      <c r="CX13" s="10157" t="s">
        <v>22</v>
      </c>
      <c r="CY13" s="10655" t="s">
        <v>22</v>
      </c>
      <c r="CZ13" s="10157" t="s">
        <v>22</v>
      </c>
      <c r="DA13" s="10655" t="s">
        <v>22</v>
      </c>
      <c r="DB13" s="10157" t="s">
        <v>22</v>
      </c>
      <c r="DC13" s="10655" t="s">
        <v>22</v>
      </c>
      <c r="DD13" s="10157" t="s">
        <v>22</v>
      </c>
      <c r="DE13" s="10655" t="s">
        <v>22</v>
      </c>
      <c r="DF13" s="10157" t="s">
        <v>22</v>
      </c>
      <c r="DG13" s="10655" t="s">
        <v>22</v>
      </c>
      <c r="DH13" s="10157" t="s">
        <v>22</v>
      </c>
      <c r="DI13" s="10655" t="s">
        <v>22</v>
      </c>
      <c r="DJ13" s="10157" t="s">
        <v>22</v>
      </c>
      <c r="DK13" s="10655" t="s">
        <v>22</v>
      </c>
      <c r="DL13" s="10157" t="s">
        <v>22</v>
      </c>
      <c r="DM13" s="516" t="s">
        <v>1100</v>
      </c>
      <c r="DX13" s="732">
        <v>0</v>
      </c>
    </row>
    <row customHeight="1" ht="15" hidden="1">
      <c r="B14" s="2624"/>
      <c r="C14" s="2625"/>
      <c r="D14" s="916" t="str">
        <f>B13&amp;".2"</f>
        <v>.2</v>
      </c>
      <c r="E14" s="917" t="s">
        <v>1101</v>
      </c>
      <c r="F14" s="918" t="s">
        <v>385</v>
      </c>
      <c r="G14" s="1959" t="s">
        <v>22</v>
      </c>
      <c r="H14" s="628" t="s">
        <v>22</v>
      </c>
      <c r="I14" s="1959" t="s">
        <v>22</v>
      </c>
      <c r="J14" s="628" t="s">
        <v>22</v>
      </c>
      <c r="K14" s="4557" t="s">
        <v>22</v>
      </c>
      <c r="L14" s="4245" t="s">
        <v>22</v>
      </c>
      <c r="M14" s="4557" t="s">
        <v>22</v>
      </c>
      <c r="N14" s="4245" t="s">
        <v>22</v>
      </c>
      <c r="O14" s="4557" t="s">
        <v>22</v>
      </c>
      <c r="P14" s="4245" t="s">
        <v>22</v>
      </c>
      <c r="Q14" s="4557" t="s">
        <v>22</v>
      </c>
      <c r="R14" s="4245" t="s">
        <v>22</v>
      </c>
      <c r="S14" s="4557" t="s">
        <v>22</v>
      </c>
      <c r="T14" s="4245" t="s">
        <v>22</v>
      </c>
      <c r="U14" s="4557" t="s">
        <v>22</v>
      </c>
      <c r="V14" s="4245" t="s">
        <v>22</v>
      </c>
      <c r="W14" s="10657" t="s">
        <v>22</v>
      </c>
      <c r="X14" s="10157" t="s">
        <v>22</v>
      </c>
      <c r="Y14" s="10657" t="s">
        <v>22</v>
      </c>
      <c r="Z14" s="10157" t="s">
        <v>22</v>
      </c>
      <c r="AA14" s="10657" t="s">
        <v>22</v>
      </c>
      <c r="AB14" s="10157" t="s">
        <v>22</v>
      </c>
      <c r="AC14" s="10657" t="s">
        <v>22</v>
      </c>
      <c r="AD14" s="10157" t="s">
        <v>22</v>
      </c>
      <c r="AE14" s="10657" t="s">
        <v>22</v>
      </c>
      <c r="AF14" s="10157" t="s">
        <v>22</v>
      </c>
      <c r="AG14" s="10657" t="s">
        <v>22</v>
      </c>
      <c r="AH14" s="10157" t="s">
        <v>22</v>
      </c>
      <c r="AI14" s="10657" t="s">
        <v>22</v>
      </c>
      <c r="AJ14" s="10157" t="s">
        <v>22</v>
      </c>
      <c r="AK14" s="10657" t="s">
        <v>22</v>
      </c>
      <c r="AL14" s="10157" t="s">
        <v>22</v>
      </c>
      <c r="AM14" s="10657" t="s">
        <v>22</v>
      </c>
      <c r="AN14" s="10157" t="s">
        <v>22</v>
      </c>
      <c r="AO14" s="10657" t="s">
        <v>22</v>
      </c>
      <c r="AP14" s="10157" t="s">
        <v>22</v>
      </c>
      <c r="AQ14" s="10657" t="s">
        <v>22</v>
      </c>
      <c r="AR14" s="10157" t="s">
        <v>22</v>
      </c>
      <c r="AS14" s="10657" t="s">
        <v>22</v>
      </c>
      <c r="AT14" s="10157" t="s">
        <v>22</v>
      </c>
      <c r="AU14" s="10657" t="s">
        <v>22</v>
      </c>
      <c r="AV14" s="10157" t="s">
        <v>22</v>
      </c>
      <c r="AW14" s="10657" t="s">
        <v>22</v>
      </c>
      <c r="AX14" s="10157" t="s">
        <v>22</v>
      </c>
      <c r="AY14" s="10657" t="s">
        <v>22</v>
      </c>
      <c r="AZ14" s="10157" t="s">
        <v>22</v>
      </c>
      <c r="BA14" s="10657" t="s">
        <v>22</v>
      </c>
      <c r="BB14" s="10157" t="s">
        <v>22</v>
      </c>
      <c r="BC14" s="10657" t="s">
        <v>22</v>
      </c>
      <c r="BD14" s="10157" t="s">
        <v>22</v>
      </c>
      <c r="BE14" s="10657" t="s">
        <v>22</v>
      </c>
      <c r="BF14" s="10157" t="s">
        <v>22</v>
      </c>
      <c r="BG14" s="10657" t="s">
        <v>22</v>
      </c>
      <c r="BH14" s="10157" t="s">
        <v>22</v>
      </c>
      <c r="BI14" s="10657" t="s">
        <v>22</v>
      </c>
      <c r="BJ14" s="10157" t="s">
        <v>22</v>
      </c>
      <c r="BK14" s="10657" t="s">
        <v>22</v>
      </c>
      <c r="BL14" s="10157" t="s">
        <v>22</v>
      </c>
      <c r="BM14" s="10657" t="s">
        <v>22</v>
      </c>
      <c r="BN14" s="10157" t="s">
        <v>22</v>
      </c>
      <c r="BO14" s="10657" t="s">
        <v>22</v>
      </c>
      <c r="BP14" s="10157" t="s">
        <v>22</v>
      </c>
      <c r="BQ14" s="10657" t="s">
        <v>22</v>
      </c>
      <c r="BR14" s="10157" t="s">
        <v>22</v>
      </c>
      <c r="BS14" s="10657" t="s">
        <v>22</v>
      </c>
      <c r="BT14" s="10157" t="s">
        <v>22</v>
      </c>
      <c r="BU14" s="10657" t="s">
        <v>22</v>
      </c>
      <c r="BV14" s="10157" t="s">
        <v>22</v>
      </c>
      <c r="BW14" s="10657" t="s">
        <v>22</v>
      </c>
      <c r="BX14" s="10157" t="s">
        <v>22</v>
      </c>
      <c r="BY14" s="10657" t="s">
        <v>22</v>
      </c>
      <c r="BZ14" s="10157" t="s">
        <v>22</v>
      </c>
      <c r="CA14" s="10657" t="s">
        <v>22</v>
      </c>
      <c r="CB14" s="10157" t="s">
        <v>22</v>
      </c>
      <c r="CC14" s="10657" t="s">
        <v>22</v>
      </c>
      <c r="CD14" s="10157" t="s">
        <v>22</v>
      </c>
      <c r="CE14" s="10657" t="s">
        <v>22</v>
      </c>
      <c r="CF14" s="10157" t="s">
        <v>22</v>
      </c>
      <c r="CG14" s="10657" t="s">
        <v>22</v>
      </c>
      <c r="CH14" s="10157" t="s">
        <v>22</v>
      </c>
      <c r="CI14" s="10657" t="s">
        <v>22</v>
      </c>
      <c r="CJ14" s="10157" t="s">
        <v>22</v>
      </c>
      <c r="CK14" s="10657" t="s">
        <v>22</v>
      </c>
      <c r="CL14" s="10157" t="s">
        <v>22</v>
      </c>
      <c r="CM14" s="10657" t="s">
        <v>22</v>
      </c>
      <c r="CN14" s="10157" t="s">
        <v>22</v>
      </c>
      <c r="CO14" s="10657" t="s">
        <v>22</v>
      </c>
      <c r="CP14" s="10157" t="s">
        <v>22</v>
      </c>
      <c r="CQ14" s="10657" t="s">
        <v>22</v>
      </c>
      <c r="CR14" s="10157" t="s">
        <v>22</v>
      </c>
      <c r="CS14" s="10657" t="s">
        <v>22</v>
      </c>
      <c r="CT14" s="10157" t="s">
        <v>22</v>
      </c>
      <c r="CU14" s="10657" t="s">
        <v>22</v>
      </c>
      <c r="CV14" s="10157" t="s">
        <v>22</v>
      </c>
      <c r="CW14" s="10657" t="s">
        <v>22</v>
      </c>
      <c r="CX14" s="10157" t="s">
        <v>22</v>
      </c>
      <c r="CY14" s="10657" t="s">
        <v>22</v>
      </c>
      <c r="CZ14" s="10157" t="s">
        <v>22</v>
      </c>
      <c r="DA14" s="10657" t="s">
        <v>22</v>
      </c>
      <c r="DB14" s="10157" t="s">
        <v>22</v>
      </c>
      <c r="DC14" s="10657" t="s">
        <v>22</v>
      </c>
      <c r="DD14" s="10157" t="s">
        <v>22</v>
      </c>
      <c r="DE14" s="10657" t="s">
        <v>22</v>
      </c>
      <c r="DF14" s="10157" t="s">
        <v>22</v>
      </c>
      <c r="DG14" s="10657" t="s">
        <v>22</v>
      </c>
      <c r="DH14" s="10157" t="s">
        <v>22</v>
      </c>
      <c r="DI14" s="10657" t="s">
        <v>22</v>
      </c>
      <c r="DJ14" s="10157" t="s">
        <v>22</v>
      </c>
      <c r="DK14" s="10657" t="s">
        <v>22</v>
      </c>
      <c r="DL14" s="10157" t="s">
        <v>22</v>
      </c>
      <c r="DM14" s="516" t="s">
        <v>1102</v>
      </c>
      <c r="DX14" s="732">
        <v>0</v>
      </c>
    </row>
    <row s="12330" customFormat="1" customHeight="1" ht="15" hidden="1">
      <c r="C15" s="899"/>
      <c r="K15" s="4086"/>
      <c r="L15" s="4086"/>
      <c r="M15" s="4086"/>
      <c r="N15" s="4086"/>
      <c r="O15" s="4086"/>
      <c r="P15" s="4086"/>
      <c r="Q15" s="4086"/>
      <c r="R15" s="4086"/>
      <c r="S15" s="4086"/>
      <c r="T15" s="4086"/>
      <c r="U15" s="4086"/>
      <c r="V15" s="4086"/>
      <c r="W15" s="9691"/>
      <c r="X15" s="9691"/>
      <c r="Y15" s="9691"/>
      <c r="Z15" s="9691"/>
      <c r="AA15" s="9691"/>
      <c r="AB15" s="9691"/>
      <c r="AC15" s="9691"/>
      <c r="AD15" s="9691"/>
      <c r="AE15" s="9691"/>
      <c r="AF15" s="9691"/>
      <c r="AG15" s="9691"/>
      <c r="AH15" s="9691"/>
      <c r="AI15" s="9691"/>
      <c r="AJ15" s="9691"/>
      <c r="AK15" s="9691"/>
      <c r="AL15" s="9691"/>
      <c r="AM15" s="9691"/>
      <c r="AN15" s="9691"/>
      <c r="AO15" s="9691"/>
      <c r="AP15" s="9691"/>
      <c r="AQ15" s="9691"/>
      <c r="AR15" s="9691"/>
      <c r="AS15" s="9691"/>
      <c r="AT15" s="9691"/>
      <c r="AU15" s="9691"/>
      <c r="AV15" s="9691"/>
      <c r="AW15" s="9691"/>
      <c r="AX15" s="9691"/>
      <c r="AY15" s="9691"/>
      <c r="AZ15" s="9691"/>
      <c r="BA15" s="9691"/>
      <c r="BB15" s="9691"/>
      <c r="BC15" s="9691"/>
      <c r="BD15" s="9691"/>
      <c r="BE15" s="9691"/>
      <c r="BF15" s="9691"/>
      <c r="BG15" s="9691"/>
      <c r="BH15" s="9691"/>
      <c r="BI15" s="9691"/>
      <c r="BJ15" s="9691"/>
      <c r="BK15" s="9691"/>
      <c r="BL15" s="9691"/>
      <c r="BM15" s="9691"/>
      <c r="BN15" s="9691"/>
      <c r="BO15" s="9691"/>
      <c r="BP15" s="9691"/>
      <c r="BQ15" s="9691"/>
      <c r="BR15" s="9691"/>
      <c r="BS15" s="9691"/>
      <c r="BT15" s="9691"/>
      <c r="BU15" s="9691"/>
      <c r="BV15" s="9691"/>
      <c r="BW15" s="9691"/>
      <c r="BX15" s="9691"/>
      <c r="BY15" s="9691"/>
      <c r="BZ15" s="9691"/>
      <c r="CA15" s="9691"/>
      <c r="CB15" s="9691"/>
      <c r="CC15" s="9691"/>
      <c r="CD15" s="9691"/>
      <c r="CE15" s="9691"/>
      <c r="CF15" s="9691"/>
      <c r="CG15" s="9691"/>
      <c r="CH15" s="9691"/>
      <c r="CI15" s="9691"/>
      <c r="CJ15" s="9691"/>
      <c r="CK15" s="9691"/>
      <c r="CL15" s="9691"/>
      <c r="CM15" s="9691"/>
      <c r="CN15" s="9691"/>
      <c r="CO15" s="9691"/>
      <c r="CP15" s="9691"/>
      <c r="CQ15" s="9691"/>
      <c r="CR15" s="9691"/>
      <c r="CS15" s="9691"/>
      <c r="CT15" s="9691"/>
      <c r="CU15" s="9691"/>
      <c r="CV15" s="9691"/>
      <c r="CW15" s="9691"/>
      <c r="CX15" s="9691"/>
      <c r="CY15" s="9691"/>
      <c r="CZ15" s="9691"/>
      <c r="DA15" s="9691"/>
      <c r="DB15" s="9691"/>
      <c r="DC15" s="9691"/>
      <c r="DD15" s="9691"/>
      <c r="DE15" s="9691"/>
      <c r="DF15" s="9691"/>
      <c r="DG15" s="9691"/>
      <c r="DH15" s="9691"/>
      <c r="DI15" s="9691"/>
      <c r="DJ15" s="9691"/>
      <c r="DK15" s="9691"/>
      <c r="DL15" s="9691"/>
      <c r="DW15" s="647"/>
      <c r="DX15" s="644">
        <v>0</v>
      </c>
    </row>
    <row s="12330" customFormat="1" customHeight="1" ht="15" hidden="1">
      <c r="C16" s="899"/>
      <c r="K16" s="4086"/>
      <c r="L16" s="4086"/>
      <c r="M16" s="4086"/>
      <c r="N16" s="4086"/>
      <c r="O16" s="4086"/>
      <c r="P16" s="4086"/>
      <c r="Q16" s="4086"/>
      <c r="R16" s="4086"/>
      <c r="S16" s="4086"/>
      <c r="T16" s="4086"/>
      <c r="U16" s="4086"/>
      <c r="V16" s="4086"/>
      <c r="W16" s="9691"/>
      <c r="X16" s="9691"/>
      <c r="Y16" s="9691"/>
      <c r="Z16" s="9691"/>
      <c r="AA16" s="9691"/>
      <c r="AB16" s="9691"/>
      <c r="AC16" s="9691"/>
      <c r="AD16" s="9691"/>
      <c r="AE16" s="9691"/>
      <c r="AF16" s="9691"/>
      <c r="AG16" s="9691"/>
      <c r="AH16" s="9691"/>
      <c r="AI16" s="9691"/>
      <c r="AJ16" s="9691"/>
      <c r="AK16" s="9691"/>
      <c r="AL16" s="9691"/>
      <c r="AM16" s="9691"/>
      <c r="AN16" s="9691"/>
      <c r="AO16" s="9691"/>
      <c r="AP16" s="9691"/>
      <c r="AQ16" s="9691"/>
      <c r="AR16" s="9691"/>
      <c r="AS16" s="9691"/>
      <c r="AT16" s="9691"/>
      <c r="AU16" s="9691"/>
      <c r="AV16" s="9691"/>
      <c r="AW16" s="9691"/>
      <c r="AX16" s="9691"/>
      <c r="AY16" s="9691"/>
      <c r="AZ16" s="9691"/>
      <c r="BA16" s="9691"/>
      <c r="BB16" s="9691"/>
      <c r="BC16" s="9691"/>
      <c r="BD16" s="9691"/>
      <c r="BE16" s="9691"/>
      <c r="BF16" s="9691"/>
      <c r="BG16" s="9691"/>
      <c r="BH16" s="9691"/>
      <c r="BI16" s="9691"/>
      <c r="BJ16" s="9691"/>
      <c r="BK16" s="9691"/>
      <c r="BL16" s="9691"/>
      <c r="BM16" s="9691"/>
      <c r="BN16" s="9691"/>
      <c r="BO16" s="9691"/>
      <c r="BP16" s="9691"/>
      <c r="BQ16" s="9691"/>
      <c r="BR16" s="9691"/>
      <c r="BS16" s="9691"/>
      <c r="BT16" s="9691"/>
      <c r="BU16" s="9691"/>
      <c r="BV16" s="9691"/>
      <c r="BW16" s="9691"/>
      <c r="BX16" s="9691"/>
      <c r="BY16" s="9691"/>
      <c r="BZ16" s="9691"/>
      <c r="CA16" s="9691"/>
      <c r="CB16" s="9691"/>
      <c r="CC16" s="9691"/>
      <c r="CD16" s="9691"/>
      <c r="CE16" s="9691"/>
      <c r="CF16" s="9691"/>
      <c r="CG16" s="9691"/>
      <c r="CH16" s="9691"/>
      <c r="CI16" s="9691"/>
      <c r="CJ16" s="9691"/>
      <c r="CK16" s="9691"/>
      <c r="CL16" s="9691"/>
      <c r="CM16" s="9691"/>
      <c r="CN16" s="9691"/>
      <c r="CO16" s="9691"/>
      <c r="CP16" s="9691"/>
      <c r="CQ16" s="9691"/>
      <c r="CR16" s="9691"/>
      <c r="CS16" s="9691"/>
      <c r="CT16" s="9691"/>
      <c r="CU16" s="9691"/>
      <c r="CV16" s="9691"/>
      <c r="CW16" s="9691"/>
      <c r="CX16" s="9691"/>
      <c r="CY16" s="9691"/>
      <c r="CZ16" s="9691"/>
      <c r="DA16" s="9691"/>
      <c r="DB16" s="9691"/>
      <c r="DC16" s="9691"/>
      <c r="DD16" s="9691"/>
      <c r="DE16" s="9691"/>
      <c r="DF16" s="9691"/>
      <c r="DG16" s="9691"/>
      <c r="DH16" s="9691"/>
      <c r="DI16" s="9691"/>
      <c r="DJ16" s="9691"/>
      <c r="DK16" s="9691"/>
      <c r="DL16" s="9691"/>
      <c r="DW16" s="647"/>
      <c r="DX16" s="644">
        <v>0</v>
      </c>
    </row>
    <row s="12330" customFormat="1" customHeight="1" ht="15" hidden="1">
      <c r="C17" s="899"/>
      <c r="K17" s="4086"/>
      <c r="L17" s="4086"/>
      <c r="M17" s="4086"/>
      <c r="N17" s="4086"/>
      <c r="O17" s="4086"/>
      <c r="P17" s="4086"/>
      <c r="Q17" s="4086"/>
      <c r="R17" s="4086"/>
      <c r="S17" s="4086"/>
      <c r="T17" s="4086"/>
      <c r="U17" s="4086"/>
      <c r="V17" s="4086"/>
      <c r="W17" s="9691"/>
      <c r="X17" s="9691"/>
      <c r="Y17" s="9691"/>
      <c r="Z17" s="9691"/>
      <c r="AA17" s="9691"/>
      <c r="AB17" s="9691"/>
      <c r="AC17" s="9691"/>
      <c r="AD17" s="9691"/>
      <c r="AE17" s="9691"/>
      <c r="AF17" s="9691"/>
      <c r="AG17" s="9691"/>
      <c r="AH17" s="9691"/>
      <c r="AI17" s="9691"/>
      <c r="AJ17" s="9691"/>
      <c r="AK17" s="9691"/>
      <c r="AL17" s="9691"/>
      <c r="AM17" s="9691"/>
      <c r="AN17" s="9691"/>
      <c r="AO17" s="9691"/>
      <c r="AP17" s="9691"/>
      <c r="AQ17" s="9691"/>
      <c r="AR17" s="9691"/>
      <c r="AS17" s="9691"/>
      <c r="AT17" s="9691"/>
      <c r="AU17" s="9691"/>
      <c r="AV17" s="9691"/>
      <c r="AW17" s="9691"/>
      <c r="AX17" s="9691"/>
      <c r="AY17" s="9691"/>
      <c r="AZ17" s="9691"/>
      <c r="BA17" s="9691"/>
      <c r="BB17" s="9691"/>
      <c r="BC17" s="9691"/>
      <c r="BD17" s="9691"/>
      <c r="BE17" s="9691"/>
      <c r="BF17" s="9691"/>
      <c r="BG17" s="9691"/>
      <c r="BH17" s="9691"/>
      <c r="BI17" s="9691"/>
      <c r="BJ17" s="9691"/>
      <c r="BK17" s="9691"/>
      <c r="BL17" s="9691"/>
      <c r="BM17" s="9691"/>
      <c r="BN17" s="9691"/>
      <c r="BO17" s="9691"/>
      <c r="BP17" s="9691"/>
      <c r="BQ17" s="9691"/>
      <c r="BR17" s="9691"/>
      <c r="BS17" s="9691"/>
      <c r="BT17" s="9691"/>
      <c r="BU17" s="9691"/>
      <c r="BV17" s="9691"/>
      <c r="BW17" s="9691"/>
      <c r="BX17" s="9691"/>
      <c r="BY17" s="9691"/>
      <c r="BZ17" s="9691"/>
      <c r="CA17" s="9691"/>
      <c r="CB17" s="9691"/>
      <c r="CC17" s="9691"/>
      <c r="CD17" s="9691"/>
      <c r="CE17" s="9691"/>
      <c r="CF17" s="9691"/>
      <c r="CG17" s="9691"/>
      <c r="CH17" s="9691"/>
      <c r="CI17" s="9691"/>
      <c r="CJ17" s="9691"/>
      <c r="CK17" s="9691"/>
      <c r="CL17" s="9691"/>
      <c r="CM17" s="9691"/>
      <c r="CN17" s="9691"/>
      <c r="CO17" s="9691"/>
      <c r="CP17" s="9691"/>
      <c r="CQ17" s="9691"/>
      <c r="CR17" s="9691"/>
      <c r="CS17" s="9691"/>
      <c r="CT17" s="9691"/>
      <c r="CU17" s="9691"/>
      <c r="CV17" s="9691"/>
      <c r="CW17" s="9691"/>
      <c r="CX17" s="9691"/>
      <c r="CY17" s="9691"/>
      <c r="CZ17" s="9691"/>
      <c r="DA17" s="9691"/>
      <c r="DB17" s="9691"/>
      <c r="DC17" s="9691"/>
      <c r="DD17" s="9691"/>
      <c r="DE17" s="9691"/>
      <c r="DF17" s="9691"/>
      <c r="DG17" s="9691"/>
      <c r="DH17" s="9691"/>
      <c r="DI17" s="9691"/>
      <c r="DJ17" s="9691"/>
      <c r="DK17" s="9691"/>
      <c r="DL17" s="9691"/>
      <c r="DW17" s="647"/>
      <c r="DX17" s="644">
        <v>0</v>
      </c>
    </row>
    <row s="12330" customFormat="1" customHeight="1" ht="15" hidden="1">
      <c r="C18" s="899"/>
      <c r="K18" s="4086"/>
      <c r="L18" s="4086"/>
      <c r="M18" s="4086"/>
      <c r="N18" s="4086"/>
      <c r="O18" s="4086"/>
      <c r="P18" s="4086"/>
      <c r="Q18" s="4086"/>
      <c r="R18" s="4086"/>
      <c r="S18" s="4086"/>
      <c r="T18" s="4086"/>
      <c r="U18" s="4086"/>
      <c r="V18" s="4086"/>
      <c r="W18" s="9691"/>
      <c r="X18" s="9691"/>
      <c r="Y18" s="9691"/>
      <c r="Z18" s="9691"/>
      <c r="AA18" s="9691"/>
      <c r="AB18" s="9691"/>
      <c r="AC18" s="9691"/>
      <c r="AD18" s="9691"/>
      <c r="AE18" s="9691"/>
      <c r="AF18" s="9691"/>
      <c r="AG18" s="9691"/>
      <c r="AH18" s="9691"/>
      <c r="AI18" s="9691"/>
      <c r="AJ18" s="9691"/>
      <c r="AK18" s="9691"/>
      <c r="AL18" s="9691"/>
      <c r="AM18" s="9691"/>
      <c r="AN18" s="9691"/>
      <c r="AO18" s="9691"/>
      <c r="AP18" s="9691"/>
      <c r="AQ18" s="9691"/>
      <c r="AR18" s="9691"/>
      <c r="AS18" s="9691"/>
      <c r="AT18" s="9691"/>
      <c r="AU18" s="9691"/>
      <c r="AV18" s="9691"/>
      <c r="AW18" s="9691"/>
      <c r="AX18" s="9691"/>
      <c r="AY18" s="9691"/>
      <c r="AZ18" s="9691"/>
      <c r="BA18" s="9691"/>
      <c r="BB18" s="9691"/>
      <c r="BC18" s="9691"/>
      <c r="BD18" s="9691"/>
      <c r="BE18" s="9691"/>
      <c r="BF18" s="9691"/>
      <c r="BG18" s="9691"/>
      <c r="BH18" s="9691"/>
      <c r="BI18" s="9691"/>
      <c r="BJ18" s="9691"/>
      <c r="BK18" s="9691"/>
      <c r="BL18" s="9691"/>
      <c r="BM18" s="9691"/>
      <c r="BN18" s="9691"/>
      <c r="BO18" s="9691"/>
      <c r="BP18" s="9691"/>
      <c r="BQ18" s="9691"/>
      <c r="BR18" s="9691"/>
      <c r="BS18" s="9691"/>
      <c r="BT18" s="9691"/>
      <c r="BU18" s="9691"/>
      <c r="BV18" s="9691"/>
      <c r="BW18" s="9691"/>
      <c r="BX18" s="9691"/>
      <c r="BY18" s="9691"/>
      <c r="BZ18" s="9691"/>
      <c r="CA18" s="9691"/>
      <c r="CB18" s="9691"/>
      <c r="CC18" s="9691"/>
      <c r="CD18" s="9691"/>
      <c r="CE18" s="9691"/>
      <c r="CF18" s="9691"/>
      <c r="CG18" s="9691"/>
      <c r="CH18" s="9691"/>
      <c r="CI18" s="9691"/>
      <c r="CJ18" s="9691"/>
      <c r="CK18" s="9691"/>
      <c r="CL18" s="9691"/>
      <c r="CM18" s="9691"/>
      <c r="CN18" s="9691"/>
      <c r="CO18" s="9691"/>
      <c r="CP18" s="9691"/>
      <c r="CQ18" s="9691"/>
      <c r="CR18" s="9691"/>
      <c r="CS18" s="9691"/>
      <c r="CT18" s="9691"/>
      <c r="CU18" s="9691"/>
      <c r="CV18" s="9691"/>
      <c r="CW18" s="9691"/>
      <c r="CX18" s="9691"/>
      <c r="CY18" s="9691"/>
      <c r="CZ18" s="9691"/>
      <c r="DA18" s="9691"/>
      <c r="DB18" s="9691"/>
      <c r="DC18" s="9691"/>
      <c r="DD18" s="9691"/>
      <c r="DE18" s="9691"/>
      <c r="DF18" s="9691"/>
      <c r="DG18" s="9691"/>
      <c r="DH18" s="9691"/>
      <c r="DI18" s="9691"/>
      <c r="DJ18" s="9691"/>
      <c r="DK18" s="9691"/>
      <c r="DL18" s="9691"/>
      <c r="DW18" s="647"/>
      <c r="DX18" s="644">
        <v>0</v>
      </c>
    </row>
    <row s="12330" customFormat="1" customHeight="1" ht="15" hidden="1">
      <c r="C19" s="899"/>
      <c r="K19" s="4086"/>
      <c r="L19" s="4086"/>
      <c r="M19" s="4086"/>
      <c r="N19" s="4086"/>
      <c r="O19" s="4086"/>
      <c r="P19" s="4086"/>
      <c r="Q19" s="4086"/>
      <c r="R19" s="4086"/>
      <c r="S19" s="4086"/>
      <c r="T19" s="4086"/>
      <c r="U19" s="4086"/>
      <c r="V19" s="4086"/>
      <c r="W19" s="9691"/>
      <c r="X19" s="9691"/>
      <c r="Y19" s="9691"/>
      <c r="Z19" s="9691"/>
      <c r="AA19" s="9691"/>
      <c r="AB19" s="9691"/>
      <c r="AC19" s="9691"/>
      <c r="AD19" s="9691"/>
      <c r="AE19" s="9691"/>
      <c r="AF19" s="9691"/>
      <c r="AG19" s="9691"/>
      <c r="AH19" s="9691"/>
      <c r="AI19" s="9691"/>
      <c r="AJ19" s="9691"/>
      <c r="AK19" s="9691"/>
      <c r="AL19" s="9691"/>
      <c r="AM19" s="9691"/>
      <c r="AN19" s="9691"/>
      <c r="AO19" s="9691"/>
      <c r="AP19" s="9691"/>
      <c r="AQ19" s="9691"/>
      <c r="AR19" s="9691"/>
      <c r="AS19" s="9691"/>
      <c r="AT19" s="9691"/>
      <c r="AU19" s="9691"/>
      <c r="AV19" s="9691"/>
      <c r="AW19" s="9691"/>
      <c r="AX19" s="9691"/>
      <c r="AY19" s="9691"/>
      <c r="AZ19" s="9691"/>
      <c r="BA19" s="9691"/>
      <c r="BB19" s="9691"/>
      <c r="BC19" s="9691"/>
      <c r="BD19" s="9691"/>
      <c r="BE19" s="9691"/>
      <c r="BF19" s="9691"/>
      <c r="BG19" s="9691"/>
      <c r="BH19" s="9691"/>
      <c r="BI19" s="9691"/>
      <c r="BJ19" s="9691"/>
      <c r="BK19" s="9691"/>
      <c r="BL19" s="9691"/>
      <c r="BM19" s="9691"/>
      <c r="BN19" s="9691"/>
      <c r="BO19" s="9691"/>
      <c r="BP19" s="9691"/>
      <c r="BQ19" s="9691"/>
      <c r="BR19" s="9691"/>
      <c r="BS19" s="9691"/>
      <c r="BT19" s="9691"/>
      <c r="BU19" s="9691"/>
      <c r="BV19" s="9691"/>
      <c r="BW19" s="9691"/>
      <c r="BX19" s="9691"/>
      <c r="BY19" s="9691"/>
      <c r="BZ19" s="9691"/>
      <c r="CA19" s="9691"/>
      <c r="CB19" s="9691"/>
      <c r="CC19" s="9691"/>
      <c r="CD19" s="9691"/>
      <c r="CE19" s="9691"/>
      <c r="CF19" s="9691"/>
      <c r="CG19" s="9691"/>
      <c r="CH19" s="9691"/>
      <c r="CI19" s="9691"/>
      <c r="CJ19" s="9691"/>
      <c r="CK19" s="9691"/>
      <c r="CL19" s="9691"/>
      <c r="CM19" s="9691"/>
      <c r="CN19" s="9691"/>
      <c r="CO19" s="9691"/>
      <c r="CP19" s="9691"/>
      <c r="CQ19" s="9691"/>
      <c r="CR19" s="9691"/>
      <c r="CS19" s="9691"/>
      <c r="CT19" s="9691"/>
      <c r="CU19" s="9691"/>
      <c r="CV19" s="9691"/>
      <c r="CW19" s="9691"/>
      <c r="CX19" s="9691"/>
      <c r="CY19" s="9691"/>
      <c r="CZ19" s="9691"/>
      <c r="DA19" s="9691"/>
      <c r="DB19" s="9691"/>
      <c r="DC19" s="9691"/>
      <c r="DD19" s="9691"/>
      <c r="DE19" s="9691"/>
      <c r="DF19" s="9691"/>
      <c r="DG19" s="9691"/>
      <c r="DH19" s="9691"/>
      <c r="DI19" s="9691"/>
      <c r="DJ19" s="9691"/>
      <c r="DK19" s="9691"/>
      <c r="DL19" s="9691"/>
      <c r="DW19" s="647"/>
      <c r="DX19" s="644">
        <v>0</v>
      </c>
    </row>
    <row s="12330" customFormat="1" customHeight="1" ht="15" hidden="1">
      <c r="C20" s="899"/>
      <c r="K20" s="4086"/>
      <c r="L20" s="4086"/>
      <c r="M20" s="4086"/>
      <c r="N20" s="4086"/>
      <c r="O20" s="4086"/>
      <c r="P20" s="4086"/>
      <c r="Q20" s="4086"/>
      <c r="R20" s="4086"/>
      <c r="S20" s="4086"/>
      <c r="T20" s="4086"/>
      <c r="U20" s="4086"/>
      <c r="V20" s="4086"/>
      <c r="W20" s="9691"/>
      <c r="X20" s="9691"/>
      <c r="Y20" s="9691"/>
      <c r="Z20" s="9691"/>
      <c r="AA20" s="9691"/>
      <c r="AB20" s="9691"/>
      <c r="AC20" s="9691"/>
      <c r="AD20" s="9691"/>
      <c r="AE20" s="9691"/>
      <c r="AF20" s="9691"/>
      <c r="AG20" s="9691"/>
      <c r="AH20" s="9691"/>
      <c r="AI20" s="9691"/>
      <c r="AJ20" s="9691"/>
      <c r="AK20" s="9691"/>
      <c r="AL20" s="9691"/>
      <c r="AM20" s="9691"/>
      <c r="AN20" s="9691"/>
      <c r="AO20" s="9691"/>
      <c r="AP20" s="9691"/>
      <c r="AQ20" s="9691"/>
      <c r="AR20" s="9691"/>
      <c r="AS20" s="9691"/>
      <c r="AT20" s="9691"/>
      <c r="AU20" s="9691"/>
      <c r="AV20" s="9691"/>
      <c r="AW20" s="9691"/>
      <c r="AX20" s="9691"/>
      <c r="AY20" s="9691"/>
      <c r="AZ20" s="9691"/>
      <c r="BA20" s="9691"/>
      <c r="BB20" s="9691"/>
      <c r="BC20" s="9691"/>
      <c r="BD20" s="9691"/>
      <c r="BE20" s="9691"/>
      <c r="BF20" s="9691"/>
      <c r="BG20" s="9691"/>
      <c r="BH20" s="9691"/>
      <c r="BI20" s="9691"/>
      <c r="BJ20" s="9691"/>
      <c r="BK20" s="9691"/>
      <c r="BL20" s="9691"/>
      <c r="BM20" s="9691"/>
      <c r="BN20" s="9691"/>
      <c r="BO20" s="9691"/>
      <c r="BP20" s="9691"/>
      <c r="BQ20" s="9691"/>
      <c r="BR20" s="9691"/>
      <c r="BS20" s="9691"/>
      <c r="BT20" s="9691"/>
      <c r="BU20" s="9691"/>
      <c r="BV20" s="9691"/>
      <c r="BW20" s="9691"/>
      <c r="BX20" s="9691"/>
      <c r="BY20" s="9691"/>
      <c r="BZ20" s="9691"/>
      <c r="CA20" s="9691"/>
      <c r="CB20" s="9691"/>
      <c r="CC20" s="9691"/>
      <c r="CD20" s="9691"/>
      <c r="CE20" s="9691"/>
      <c r="CF20" s="9691"/>
      <c r="CG20" s="9691"/>
      <c r="CH20" s="9691"/>
      <c r="CI20" s="9691"/>
      <c r="CJ20" s="9691"/>
      <c r="CK20" s="9691"/>
      <c r="CL20" s="9691"/>
      <c r="CM20" s="9691"/>
      <c r="CN20" s="9691"/>
      <c r="CO20" s="9691"/>
      <c r="CP20" s="9691"/>
      <c r="CQ20" s="9691"/>
      <c r="CR20" s="9691"/>
      <c r="CS20" s="9691"/>
      <c r="CT20" s="9691"/>
      <c r="CU20" s="9691"/>
      <c r="CV20" s="9691"/>
      <c r="CW20" s="9691"/>
      <c r="CX20" s="9691"/>
      <c r="CY20" s="9691"/>
      <c r="CZ20" s="9691"/>
      <c r="DA20" s="9691"/>
      <c r="DB20" s="9691"/>
      <c r="DC20" s="9691"/>
      <c r="DD20" s="9691"/>
      <c r="DE20" s="9691"/>
      <c r="DF20" s="9691"/>
      <c r="DG20" s="9691"/>
      <c r="DH20" s="9691"/>
      <c r="DI20" s="9691"/>
      <c r="DJ20" s="9691"/>
      <c r="DK20" s="9691"/>
      <c r="DL20" s="9691"/>
      <c r="DW20" s="647"/>
      <c r="DX20" s="644">
        <v>0</v>
      </c>
    </row>
    <row customHeight="1" ht="15.75">
      <c r="C21" s="403"/>
      <c r="D21" s="736"/>
      <c r="E21" s="736"/>
      <c r="F21" s="736"/>
      <c r="G21" s="736"/>
      <c r="H21" s="736"/>
      <c r="I21" s="736"/>
      <c r="J21" s="736"/>
      <c r="K21" s="4065"/>
      <c r="L21" s="4065"/>
      <c r="M21" s="4065"/>
      <c r="N21" s="4065"/>
      <c r="O21" s="4065"/>
      <c r="P21" s="4065"/>
      <c r="Q21" s="4065"/>
      <c r="R21" s="4065"/>
      <c r="S21" s="4065"/>
      <c r="T21" s="4065"/>
      <c r="U21" s="4065"/>
      <c r="V21" s="4065"/>
      <c r="W21" s="9665"/>
      <c r="X21" s="9665"/>
      <c r="Y21" s="9665"/>
      <c r="Z21" s="9665"/>
      <c r="AA21" s="9665"/>
      <c r="AB21" s="9665"/>
      <c r="AC21" s="9665"/>
      <c r="AD21" s="9665"/>
      <c r="AE21" s="9665"/>
      <c r="AF21" s="9665"/>
      <c r="AG21" s="9665"/>
      <c r="AH21" s="9665"/>
      <c r="AI21" s="9665"/>
      <c r="AJ21" s="9665"/>
      <c r="AK21" s="9665"/>
      <c r="AL21" s="9665"/>
      <c r="AM21" s="9665"/>
      <c r="AN21" s="9665"/>
      <c r="AO21" s="9665"/>
      <c r="AP21" s="9665"/>
      <c r="AQ21" s="9665"/>
      <c r="AR21" s="9665"/>
      <c r="AS21" s="9665"/>
      <c r="AT21" s="9665"/>
      <c r="AU21" s="9665"/>
      <c r="AV21" s="9665"/>
      <c r="AW21" s="9665"/>
      <c r="AX21" s="9665"/>
      <c r="AY21" s="9665"/>
      <c r="AZ21" s="9665"/>
      <c r="BA21" s="9665"/>
      <c r="BB21" s="9665"/>
      <c r="BC21" s="9665"/>
      <c r="BD21" s="9665"/>
      <c r="BE21" s="9665"/>
      <c r="BF21" s="9665"/>
      <c r="BG21" s="9665"/>
      <c r="BH21" s="9665"/>
      <c r="BI21" s="9665"/>
      <c r="BJ21" s="9665"/>
      <c r="BK21" s="9665"/>
      <c r="BL21" s="9665"/>
      <c r="BM21" s="9665"/>
      <c r="BN21" s="9665"/>
      <c r="BO21" s="9665"/>
      <c r="BP21" s="9665"/>
      <c r="BQ21" s="9665"/>
      <c r="BR21" s="9665"/>
      <c r="BS21" s="9665"/>
      <c r="BT21" s="9665"/>
      <c r="BU21" s="9665"/>
      <c r="BV21" s="9665"/>
      <c r="BW21" s="9665"/>
      <c r="BX21" s="9665"/>
      <c r="BY21" s="9665"/>
      <c r="BZ21" s="9665"/>
      <c r="CA21" s="9665"/>
      <c r="CB21" s="9665"/>
      <c r="CC21" s="9665"/>
      <c r="CD21" s="9665"/>
      <c r="CE21" s="9665"/>
      <c r="CF21" s="9665"/>
      <c r="CG21" s="9665"/>
      <c r="CH21" s="9665"/>
      <c r="CI21" s="9665"/>
      <c r="CJ21" s="9665"/>
      <c r="CK21" s="9665"/>
      <c r="CL21" s="9665"/>
      <c r="CM21" s="9665"/>
      <c r="CN21" s="9665"/>
      <c r="CO21" s="9665"/>
      <c r="CP21" s="9665"/>
      <c r="CQ21" s="9665"/>
      <c r="CR21" s="9665"/>
      <c r="CS21" s="9665"/>
      <c r="CT21" s="9665"/>
      <c r="CU21" s="9665"/>
      <c r="CV21" s="9665"/>
      <c r="CW21" s="9665"/>
      <c r="CX21" s="9665"/>
      <c r="CY21" s="9665"/>
      <c r="CZ21" s="9665"/>
      <c r="DA21" s="9665"/>
      <c r="DB21" s="9665"/>
      <c r="DC21" s="9665"/>
      <c r="DD21" s="9665"/>
      <c r="DE21" s="9665"/>
      <c r="DF21" s="9665"/>
      <c r="DG21" s="9665"/>
      <c r="DH21" s="9665"/>
      <c r="DI21" s="9665"/>
      <c r="DJ21" s="9665"/>
      <c r="DK21" s="9665"/>
      <c r="DL21" s="9665"/>
      <c r="DX21" s="732">
        <v>15</v>
      </c>
    </row>
    <row customHeight="1" ht="23.25">
      <c r="C22" s="403"/>
      <c r="D22" s="246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64"/>
      <c r="F22" s="2464"/>
      <c r="G22" s="2464"/>
      <c r="H22" s="2464"/>
      <c r="I22" s="2464"/>
      <c r="J22" s="903"/>
      <c r="K22" s="4097"/>
      <c r="L22" s="4097"/>
      <c r="M22" s="4097"/>
      <c r="N22" s="4097"/>
      <c r="O22" s="4097"/>
      <c r="P22" s="4097"/>
      <c r="Q22" s="4097"/>
      <c r="R22" s="4097"/>
      <c r="S22" s="4097"/>
      <c r="T22" s="4097"/>
      <c r="U22" s="4097"/>
      <c r="V22" s="4097"/>
      <c r="W22" s="9705"/>
      <c r="X22" s="9705"/>
      <c r="Y22" s="9705"/>
      <c r="Z22" s="9705"/>
      <c r="AA22" s="9705"/>
      <c r="AB22" s="9705"/>
      <c r="AC22" s="9705"/>
      <c r="AD22" s="9705"/>
      <c r="AE22" s="9705"/>
      <c r="AF22" s="9705"/>
      <c r="AG22" s="9705"/>
      <c r="AH22" s="9705"/>
      <c r="AI22" s="9705"/>
      <c r="AJ22" s="9705"/>
      <c r="AK22" s="9705"/>
      <c r="AL22" s="9705"/>
      <c r="AM22" s="9705"/>
      <c r="AN22" s="9705"/>
      <c r="AO22" s="9705"/>
      <c r="AP22" s="9705"/>
      <c r="AQ22" s="9705"/>
      <c r="AR22" s="9705"/>
      <c r="AS22" s="9705"/>
      <c r="AT22" s="9705"/>
      <c r="AU22" s="9705"/>
      <c r="AV22" s="9705"/>
      <c r="AW22" s="9705"/>
      <c r="AX22" s="9705"/>
      <c r="AY22" s="9705"/>
      <c r="AZ22" s="9705"/>
      <c r="BA22" s="9705"/>
      <c r="BB22" s="9705"/>
      <c r="BC22" s="9705"/>
      <c r="BD22" s="9705"/>
      <c r="BE22" s="9705"/>
      <c r="BF22" s="9705"/>
      <c r="BG22" s="9705"/>
      <c r="BH22" s="9705"/>
      <c r="BI22" s="9705"/>
      <c r="BJ22" s="9705"/>
      <c r="BK22" s="9705"/>
      <c r="BL22" s="9705"/>
      <c r="BM22" s="9705"/>
      <c r="BN22" s="9705"/>
      <c r="BO22" s="9705"/>
      <c r="BP22" s="9705"/>
      <c r="BQ22" s="9705"/>
      <c r="BR22" s="9705"/>
      <c r="BS22" s="9705"/>
      <c r="BT22" s="9705"/>
      <c r="BU22" s="9705"/>
      <c r="BV22" s="9705"/>
      <c r="BW22" s="9705"/>
      <c r="BX22" s="9705"/>
      <c r="BY22" s="9705"/>
      <c r="BZ22" s="9705"/>
      <c r="CA22" s="9705"/>
      <c r="CB22" s="9705"/>
      <c r="CC22" s="9705"/>
      <c r="CD22" s="9705"/>
      <c r="CE22" s="9705"/>
      <c r="CF22" s="9705"/>
      <c r="CG22" s="9705"/>
      <c r="CH22" s="9705"/>
      <c r="CI22" s="9705"/>
      <c r="CJ22" s="9705"/>
      <c r="CK22" s="9705"/>
      <c r="CL22" s="9705"/>
      <c r="CM22" s="9705"/>
      <c r="CN22" s="9705"/>
      <c r="CO22" s="9705"/>
      <c r="CP22" s="9705"/>
      <c r="CQ22" s="9705"/>
      <c r="CR22" s="9705"/>
      <c r="CS22" s="9705"/>
      <c r="CT22" s="9705"/>
      <c r="CU22" s="9705"/>
      <c r="CV22" s="9705"/>
      <c r="CW22" s="9705"/>
      <c r="CX22" s="9705"/>
      <c r="CY22" s="9705"/>
      <c r="CZ22" s="9705"/>
      <c r="DA22" s="9705"/>
      <c r="DB22" s="9705"/>
      <c r="DC22" s="9705"/>
      <c r="DD22" s="9705"/>
      <c r="DE22" s="9705"/>
      <c r="DF22" s="9705"/>
      <c r="DG22" s="9705"/>
      <c r="DH22" s="9705"/>
      <c r="DI22" s="9705"/>
      <c r="DJ22" s="9705"/>
      <c r="DK22" s="9705"/>
      <c r="DL22" s="9705"/>
      <c r="DM22" s="764"/>
      <c r="DX22" s="732">
        <v>22</v>
      </c>
    </row>
    <row customHeight="1" ht="15.75">
      <c r="C23" s="403"/>
      <c r="D23" s="2403" t="str">
        <f>IF(org=0,"Не определено",org)</f>
        <v>АО "Байкалэнерго"</v>
      </c>
      <c r="E23" s="2403"/>
      <c r="F23" s="2403"/>
      <c r="G23" s="2403"/>
      <c r="H23" s="2403"/>
      <c r="I23" s="2403"/>
      <c r="J23" s="903"/>
      <c r="K23" s="4099"/>
      <c r="L23" s="4099"/>
      <c r="M23" s="4099"/>
      <c r="N23" s="4099"/>
      <c r="O23" s="4099"/>
      <c r="P23" s="4099"/>
      <c r="Q23" s="4099"/>
      <c r="R23" s="4099"/>
      <c r="S23" s="4099"/>
      <c r="T23" s="4099"/>
      <c r="U23" s="4099"/>
      <c r="V23" s="4099"/>
      <c r="W23" s="9708"/>
      <c r="X23" s="9708"/>
      <c r="Y23" s="9708"/>
      <c r="Z23" s="9708"/>
      <c r="AA23" s="9708"/>
      <c r="AB23" s="9708"/>
      <c r="AC23" s="9708"/>
      <c r="AD23" s="9708"/>
      <c r="AE23" s="9708"/>
      <c r="AF23" s="9708"/>
      <c r="AG23" s="9708"/>
      <c r="AH23" s="9708"/>
      <c r="AI23" s="9708"/>
      <c r="AJ23" s="9708"/>
      <c r="AK23" s="9708"/>
      <c r="AL23" s="9708"/>
      <c r="AM23" s="9708"/>
      <c r="AN23" s="9708"/>
      <c r="AO23" s="9708"/>
      <c r="AP23" s="9708"/>
      <c r="AQ23" s="9708"/>
      <c r="AR23" s="9708"/>
      <c r="AS23" s="9708"/>
      <c r="AT23" s="9708"/>
      <c r="AU23" s="9708"/>
      <c r="AV23" s="9708"/>
      <c r="AW23" s="9708"/>
      <c r="AX23" s="9708"/>
      <c r="AY23" s="9708"/>
      <c r="AZ23" s="9708"/>
      <c r="BA23" s="9708"/>
      <c r="BB23" s="9708"/>
      <c r="BC23" s="9708"/>
      <c r="BD23" s="9708"/>
      <c r="BE23" s="9708"/>
      <c r="BF23" s="9708"/>
      <c r="BG23" s="9708"/>
      <c r="BH23" s="9708"/>
      <c r="BI23" s="9708"/>
      <c r="BJ23" s="9708"/>
      <c r="BK23" s="9708"/>
      <c r="BL23" s="9708"/>
      <c r="BM23" s="9708"/>
      <c r="BN23" s="9708"/>
      <c r="BO23" s="9708"/>
      <c r="BP23" s="9708"/>
      <c r="BQ23" s="9708"/>
      <c r="BR23" s="9708"/>
      <c r="BS23" s="9708"/>
      <c r="BT23" s="9708"/>
      <c r="BU23" s="9708"/>
      <c r="BV23" s="9708"/>
      <c r="BW23" s="9708"/>
      <c r="BX23" s="9708"/>
      <c r="BY23" s="9708"/>
      <c r="BZ23" s="9708"/>
      <c r="CA23" s="9708"/>
      <c r="CB23" s="9708"/>
      <c r="CC23" s="9708"/>
      <c r="CD23" s="9708"/>
      <c r="CE23" s="9708"/>
      <c r="CF23" s="9708"/>
      <c r="CG23" s="9708"/>
      <c r="CH23" s="9708"/>
      <c r="CI23" s="9708"/>
      <c r="CJ23" s="9708"/>
      <c r="CK23" s="9708"/>
      <c r="CL23" s="9708"/>
      <c r="CM23" s="9708"/>
      <c r="CN23" s="9708"/>
      <c r="CO23" s="9708"/>
      <c r="CP23" s="9708"/>
      <c r="CQ23" s="9708"/>
      <c r="CR23" s="9708"/>
      <c r="CS23" s="9708"/>
      <c r="CT23" s="9708"/>
      <c r="CU23" s="9708"/>
      <c r="CV23" s="9708"/>
      <c r="CW23" s="9708"/>
      <c r="CX23" s="9708"/>
      <c r="CY23" s="9708"/>
      <c r="CZ23" s="9708"/>
      <c r="DA23" s="9708"/>
      <c r="DB23" s="9708"/>
      <c r="DC23" s="9708"/>
      <c r="DD23" s="9708"/>
      <c r="DE23" s="9708"/>
      <c r="DF23" s="9708"/>
      <c r="DG23" s="9708"/>
      <c r="DH23" s="9708"/>
      <c r="DI23" s="9708"/>
      <c r="DJ23" s="9708"/>
      <c r="DK23" s="9708"/>
      <c r="DL23" s="9708"/>
      <c r="DM23" s="764"/>
      <c r="DX23" s="732">
        <v>15</v>
      </c>
    </row>
    <row customHeight="1" ht="15.75">
      <c r="C24" s="403"/>
      <c r="D24" s="736"/>
      <c r="E24" s="736"/>
      <c r="F24" s="736"/>
      <c r="G24" s="764">
        <v>22</v>
      </c>
      <c r="H24" s="979"/>
      <c r="I24" s="764">
        <v>22</v>
      </c>
      <c r="J24" s="979"/>
      <c r="K24" s="4086" t="s">
        <v>22</v>
      </c>
      <c r="L24" s="4460"/>
      <c r="M24" s="4086" t="s">
        <v>22</v>
      </c>
      <c r="N24" s="4460"/>
      <c r="O24" s="4086" t="s">
        <v>22</v>
      </c>
      <c r="P24" s="4460"/>
      <c r="Q24" s="4086" t="s">
        <v>22</v>
      </c>
      <c r="R24" s="4460"/>
      <c r="S24" s="4086" t="s">
        <v>22</v>
      </c>
      <c r="T24" s="4460"/>
      <c r="U24" s="4086" t="s">
        <v>22</v>
      </c>
      <c r="V24" s="4460"/>
      <c r="W24" s="9691" t="s">
        <v>22</v>
      </c>
      <c r="X24" s="10532"/>
      <c r="Y24" s="9691" t="s">
        <v>22</v>
      </c>
      <c r="Z24" s="10532"/>
      <c r="AA24" s="9691" t="s">
        <v>22</v>
      </c>
      <c r="AB24" s="10532"/>
      <c r="AC24" s="9691" t="s">
        <v>22</v>
      </c>
      <c r="AD24" s="10532"/>
      <c r="AE24" s="9691" t="s">
        <v>22</v>
      </c>
      <c r="AF24" s="10532"/>
      <c r="AG24" s="9691" t="s">
        <v>22</v>
      </c>
      <c r="AH24" s="10532"/>
      <c r="AI24" s="9691" t="s">
        <v>22</v>
      </c>
      <c r="AJ24" s="10532"/>
      <c r="AK24" s="9691" t="s">
        <v>22</v>
      </c>
      <c r="AL24" s="10532"/>
      <c r="AM24" s="9691" t="s">
        <v>22</v>
      </c>
      <c r="AN24" s="10532"/>
      <c r="AO24" s="9691" t="s">
        <v>22</v>
      </c>
      <c r="AP24" s="10532"/>
      <c r="AQ24" s="9691" t="s">
        <v>22</v>
      </c>
      <c r="AR24" s="10532"/>
      <c r="AS24" s="9691" t="s">
        <v>22</v>
      </c>
      <c r="AT24" s="10532"/>
      <c r="AU24" s="9691" t="s">
        <v>22</v>
      </c>
      <c r="AV24" s="10532"/>
      <c r="AW24" s="9691" t="s">
        <v>22</v>
      </c>
      <c r="AX24" s="10532"/>
      <c r="AY24" s="9691" t="s">
        <v>22</v>
      </c>
      <c r="AZ24" s="10532"/>
      <c r="BA24" s="9691" t="s">
        <v>22</v>
      </c>
      <c r="BB24" s="10532"/>
      <c r="BC24" s="9691" t="s">
        <v>22</v>
      </c>
      <c r="BD24" s="10532"/>
      <c r="BE24" s="9691" t="s">
        <v>22</v>
      </c>
      <c r="BF24" s="10532"/>
      <c r="BG24" s="9691" t="s">
        <v>22</v>
      </c>
      <c r="BH24" s="10532"/>
      <c r="BI24" s="9691" t="s">
        <v>22</v>
      </c>
      <c r="BJ24" s="10532"/>
      <c r="BK24" s="9691" t="s">
        <v>22</v>
      </c>
      <c r="BL24" s="10532"/>
      <c r="BM24" s="9691" t="s">
        <v>22</v>
      </c>
      <c r="BN24" s="10532"/>
      <c r="BO24" s="9691" t="s">
        <v>22</v>
      </c>
      <c r="BP24" s="10532"/>
      <c r="BQ24" s="9691" t="s">
        <v>22</v>
      </c>
      <c r="BR24" s="10532"/>
      <c r="BS24" s="9691" t="s">
        <v>22</v>
      </c>
      <c r="BT24" s="10532"/>
      <c r="BU24" s="9691" t="s">
        <v>22</v>
      </c>
      <c r="BV24" s="10532"/>
      <c r="BW24" s="9691" t="s">
        <v>22</v>
      </c>
      <c r="BX24" s="10532"/>
      <c r="BY24" s="9691" t="s">
        <v>22</v>
      </c>
      <c r="BZ24" s="10532"/>
      <c r="CA24" s="9691" t="s">
        <v>22</v>
      </c>
      <c r="CB24" s="10532"/>
      <c r="CC24" s="9691" t="s">
        <v>22</v>
      </c>
      <c r="CD24" s="10532"/>
      <c r="CE24" s="9691" t="s">
        <v>22</v>
      </c>
      <c r="CF24" s="10532"/>
      <c r="CG24" s="9691" t="s">
        <v>22</v>
      </c>
      <c r="CH24" s="10532"/>
      <c r="CI24" s="9691" t="s">
        <v>22</v>
      </c>
      <c r="CJ24" s="10532"/>
      <c r="CK24" s="9691" t="s">
        <v>22</v>
      </c>
      <c r="CL24" s="10532"/>
      <c r="CM24" s="9691" t="s">
        <v>22</v>
      </c>
      <c r="CN24" s="10532"/>
      <c r="CO24" s="9691" t="s">
        <v>22</v>
      </c>
      <c r="CP24" s="10532"/>
      <c r="CQ24" s="9691" t="s">
        <v>22</v>
      </c>
      <c r="CR24" s="10532"/>
      <c r="CS24" s="9691" t="s">
        <v>22</v>
      </c>
      <c r="CT24" s="10532"/>
      <c r="CU24" s="9691" t="s">
        <v>22</v>
      </c>
      <c r="CV24" s="10532"/>
      <c r="CW24" s="9691" t="s">
        <v>22</v>
      </c>
      <c r="CX24" s="10532"/>
      <c r="CY24" s="9691" t="s">
        <v>22</v>
      </c>
      <c r="CZ24" s="10532"/>
      <c r="DA24" s="9691" t="s">
        <v>22</v>
      </c>
      <c r="DB24" s="10532"/>
      <c r="DC24" s="9691" t="s">
        <v>22</v>
      </c>
      <c r="DD24" s="10532"/>
      <c r="DE24" s="9691" t="s">
        <v>22</v>
      </c>
      <c r="DF24" s="10532"/>
      <c r="DG24" s="9691" t="s">
        <v>22</v>
      </c>
      <c r="DH24" s="10532"/>
      <c r="DI24" s="9691" t="s">
        <v>22</v>
      </c>
      <c r="DJ24" s="10532"/>
      <c r="DK24" s="9691" t="s">
        <v>22</v>
      </c>
      <c r="DL24" s="10532"/>
      <c r="DX24" s="732">
        <v>15</v>
      </c>
    </row>
    <row s="12253" customFormat="1" customHeight="1" ht="1.05">
      <c r="A25" s="986"/>
      <c r="C25" s="403"/>
      <c r="D25" s="736"/>
      <c r="E25" s="736"/>
      <c r="F25" s="736"/>
      <c r="G25" s="764"/>
      <c r="H25" s="979"/>
      <c r="I25" s="764" t="s">
        <v>123</v>
      </c>
      <c r="J25" s="979"/>
      <c r="K25" s="4086" t="s">
        <v>127</v>
      </c>
      <c r="L25" s="4460"/>
      <c r="M25" s="4086" t="s">
        <v>129</v>
      </c>
      <c r="N25" s="4460"/>
      <c r="O25" s="4086" t="s">
        <v>131</v>
      </c>
      <c r="P25" s="4460"/>
      <c r="Q25" s="4086" t="s">
        <v>133</v>
      </c>
      <c r="R25" s="4460"/>
      <c r="S25" s="4086" t="s">
        <v>194</v>
      </c>
      <c r="T25" s="4460"/>
      <c r="U25" s="4086" t="s">
        <v>197</v>
      </c>
      <c r="V25" s="4460"/>
      <c r="W25" s="9691" t="s">
        <v>136</v>
      </c>
      <c r="X25" s="10532"/>
      <c r="Y25" s="9691" t="s">
        <v>643</v>
      </c>
      <c r="Z25" s="10532"/>
      <c r="AA25" s="9691" t="s">
        <v>200</v>
      </c>
      <c r="AB25" s="10532"/>
      <c r="AC25" s="9691" t="s">
        <v>644</v>
      </c>
      <c r="AD25" s="10532"/>
      <c r="AE25" s="9691" t="s">
        <v>645</v>
      </c>
      <c r="AF25" s="10532"/>
      <c r="AG25" s="9691" t="s">
        <v>646</v>
      </c>
      <c r="AH25" s="10532"/>
      <c r="AI25" s="9691" t="s">
        <v>647</v>
      </c>
      <c r="AJ25" s="10532"/>
      <c r="AK25" s="9691" t="s">
        <v>648</v>
      </c>
      <c r="AL25" s="10532"/>
      <c r="AM25" s="9691" t="s">
        <v>649</v>
      </c>
      <c r="AN25" s="10532"/>
      <c r="AO25" s="9691" t="s">
        <v>650</v>
      </c>
      <c r="AP25" s="10532"/>
      <c r="AQ25" s="9691" t="s">
        <v>651</v>
      </c>
      <c r="AR25" s="10532"/>
      <c r="AS25" s="9691" t="s">
        <v>652</v>
      </c>
      <c r="AT25" s="10532"/>
      <c r="AU25" s="9691" t="s">
        <v>653</v>
      </c>
      <c r="AV25" s="10532"/>
      <c r="AW25" s="9691" t="s">
        <v>654</v>
      </c>
      <c r="AX25" s="10532"/>
      <c r="AY25" s="9691" t="s">
        <v>655</v>
      </c>
      <c r="AZ25" s="10532"/>
      <c r="BA25" s="9691" t="s">
        <v>656</v>
      </c>
      <c r="BB25" s="10532"/>
      <c r="BC25" s="9691" t="s">
        <v>657</v>
      </c>
      <c r="BD25" s="10532"/>
      <c r="BE25" s="9691" t="s">
        <v>658</v>
      </c>
      <c r="BF25" s="10532"/>
      <c r="BG25" s="9691" t="s">
        <v>659</v>
      </c>
      <c r="BH25" s="10532"/>
      <c r="BI25" s="9691" t="s">
        <v>660</v>
      </c>
      <c r="BJ25" s="10532"/>
      <c r="BK25" s="9691" t="s">
        <v>661</v>
      </c>
      <c r="BL25" s="10532"/>
      <c r="BM25" s="9691" t="s">
        <v>662</v>
      </c>
      <c r="BN25" s="10532"/>
      <c r="BO25" s="9691" t="s">
        <v>663</v>
      </c>
      <c r="BP25" s="10532"/>
      <c r="BQ25" s="9691" t="s">
        <v>203</v>
      </c>
      <c r="BR25" s="10532"/>
      <c r="BS25" s="9691" t="s">
        <v>205</v>
      </c>
      <c r="BT25" s="10532"/>
      <c r="BU25" s="9691" t="s">
        <v>207</v>
      </c>
      <c r="BV25" s="10532"/>
      <c r="BW25" s="9691" t="s">
        <v>138</v>
      </c>
      <c r="BX25" s="10532"/>
      <c r="BY25" s="9691" t="s">
        <v>140</v>
      </c>
      <c r="BZ25" s="10532"/>
      <c r="CA25" s="9691" t="s">
        <v>142</v>
      </c>
      <c r="CB25" s="10532"/>
      <c r="CC25" s="9691" t="s">
        <v>144</v>
      </c>
      <c r="CD25" s="10532"/>
      <c r="CE25" s="9691" t="s">
        <v>146</v>
      </c>
      <c r="CF25" s="10532"/>
      <c r="CG25" s="9691" t="s">
        <v>148</v>
      </c>
      <c r="CH25" s="10532"/>
      <c r="CI25" s="9691" t="s">
        <v>150</v>
      </c>
      <c r="CJ25" s="10532"/>
      <c r="CK25" s="9691" t="s">
        <v>153</v>
      </c>
      <c r="CL25" s="10532"/>
      <c r="CM25" s="9691" t="s">
        <v>156</v>
      </c>
      <c r="CN25" s="10532"/>
      <c r="CO25" s="9691" t="s">
        <v>159</v>
      </c>
      <c r="CP25" s="10532"/>
      <c r="CQ25" s="9691" t="s">
        <v>162</v>
      </c>
      <c r="CR25" s="10532"/>
      <c r="CS25" s="9691" t="s">
        <v>165</v>
      </c>
      <c r="CT25" s="10532"/>
      <c r="CU25" s="9691" t="s">
        <v>168</v>
      </c>
      <c r="CV25" s="10532"/>
      <c r="CW25" s="9691" t="s">
        <v>171</v>
      </c>
      <c r="CX25" s="10532"/>
      <c r="CY25" s="9691" t="s">
        <v>174</v>
      </c>
      <c r="CZ25" s="10532"/>
      <c r="DA25" s="9691" t="s">
        <v>177</v>
      </c>
      <c r="DB25" s="10532"/>
      <c r="DC25" s="9691" t="s">
        <v>180</v>
      </c>
      <c r="DD25" s="10532"/>
      <c r="DE25" s="9691" t="s">
        <v>183</v>
      </c>
      <c r="DF25" s="10532"/>
      <c r="DG25" s="9691" t="s">
        <v>186</v>
      </c>
      <c r="DH25" s="10532"/>
      <c r="DI25" s="9691" t="s">
        <v>189</v>
      </c>
      <c r="DJ25" s="10532"/>
      <c r="DK25" s="9691" t="s">
        <v>192</v>
      </c>
      <c r="DL25" s="10532"/>
      <c r="DM25" s="644"/>
      <c r="DW25" s="902"/>
      <c r="DX25" s="985">
        <v>1</v>
      </c>
    </row>
    <row customHeight="1" ht="15.75">
      <c r="C26" s="403"/>
      <c r="D26" s="938"/>
      <c r="E26" s="2594" t="s">
        <v>111</v>
      </c>
      <c r="F26" s="2595"/>
      <c r="G26" s="2622" t="str">
        <f>IF(G25="","",INDEX(DIFFERENTIATION_UNMERGE_VD,MATCH(G25,DIFFERENTIATION_ID_DIFF,0)))</f>
        <v/>
      </c>
      <c r="H26" s="2623"/>
      <c r="I26" s="2622" t="str">
        <f>IF(I25="","",INDEX(DIFFERENTIATION_UNMERGE_VD,MATCH(I25,DIFFERENTIATION_ID_DIFF,0)))</f>
        <v>Производство тепловой энергии. Некомбинированная выработка</v>
      </c>
      <c r="J26" s="2623"/>
      <c r="K26" s="4561" t="str">
        <f>IF(K25="","",INDEX(DIFFERENTIATION_UNMERGE_VD,MATCH(K25,DIFFERENTIATION_ID_DIFF,0)))</f>
        <v>Производство тепловой энергии. Некомбинированная выработка</v>
      </c>
      <c r="L26" s="4562"/>
      <c r="M26" s="4561" t="str">
        <f>IF(M25="","",INDEX(DIFFERENTIATION_UNMERGE_VD,MATCH(M25,DIFFERENTIATION_ID_DIFF,0)))</f>
        <v>Производство тепловой энергии. Некомбинированная выработка</v>
      </c>
      <c r="N26" s="4562"/>
      <c r="O26" s="4561" t="str">
        <f>IF(O25="","",INDEX(DIFFERENTIATION_UNMERGE_VD,MATCH(O25,DIFFERENTIATION_ID_DIFF,0)))</f>
        <v>Производство тепловой энергии. Некомбинированная выработка</v>
      </c>
      <c r="P26" s="4562"/>
      <c r="Q26" s="4561" t="str">
        <f>IF(Q25="","",INDEX(DIFFERENTIATION_UNMERGE_VD,MATCH(Q25,DIFFERENTIATION_ID_DIFF,0)))</f>
        <v>Производство тепловой энергии. Некомбинированная выработка</v>
      </c>
      <c r="R26" s="4562"/>
      <c r="S26" s="4561" t="str">
        <f>IF(S25="","",INDEX(DIFFERENTIATION_UNMERGE_VD,MATCH(S25,DIFFERENTIATION_ID_DIFF,0)))</f>
        <v>Производство. Теплоноситель</v>
      </c>
      <c r="T26" s="4562"/>
      <c r="U26" s="4561" t="str">
        <f>IF(U25="","",INDEX(DIFFERENTIATION_UNMERGE_VD,MATCH(U25,DIFFERENTIATION_ID_DIFF,0)))</f>
        <v>Передача. Теплоноситель</v>
      </c>
      <c r="V26" s="4562"/>
      <c r="W26" s="10663" t="str">
        <f>IF(W25="","",INDEX(DIFFERENTIATION_UNMERGE_VD,MATCH(W25,DIFFERENTIATION_ID_DIFF,0)))</f>
        <v>Производство тепловой энергии. Некомбинированная выработка</v>
      </c>
      <c r="X26" s="10664"/>
      <c r="Y26" s="10663">
        <f>IF(Y25="","",INDEX(DIFFERENTIATION_UNMERGE_VD,MATCH(Y25,DIFFERENTIATION_ID_DIFF,0)))</f>
      </c>
      <c r="Z26" s="10664"/>
      <c r="AA26" s="10663" t="str">
        <f>IF(AA25="","",INDEX(DIFFERENTIATION_UNMERGE_VD,MATCH(AA25,DIFFERENTIATION_ID_DIFF,0)))</f>
        <v>Передача. Тепловая энергия</v>
      </c>
      <c r="AB26" s="10664"/>
      <c r="AC26" s="10663">
        <f>IF(AC25="","",INDEX(DIFFERENTIATION_UNMERGE_VD,MATCH(AC25,DIFFERENTIATION_ID_DIFF,0)))</f>
      </c>
      <c r="AD26" s="10664"/>
      <c r="AE26" s="10663">
        <f>IF(AE25="","",INDEX(DIFFERENTIATION_UNMERGE_VD,MATCH(AE25,DIFFERENTIATION_ID_DIFF,0)))</f>
      </c>
      <c r="AF26" s="10664"/>
      <c r="AG26" s="10663">
        <f>IF(AG25="","",INDEX(DIFFERENTIATION_UNMERGE_VD,MATCH(AG25,DIFFERENTIATION_ID_DIFF,0)))</f>
      </c>
      <c r="AH26" s="10664"/>
      <c r="AI26" s="10663">
        <f>IF(AI25="","",INDEX(DIFFERENTIATION_UNMERGE_VD,MATCH(AI25,DIFFERENTIATION_ID_DIFF,0)))</f>
      </c>
      <c r="AJ26" s="10664"/>
      <c r="AK26" s="10663">
        <f>IF(AK25="","",INDEX(DIFFERENTIATION_UNMERGE_VD,MATCH(AK25,DIFFERENTIATION_ID_DIFF,0)))</f>
      </c>
      <c r="AL26" s="10664"/>
      <c r="AM26" s="10663">
        <f>IF(AM25="","",INDEX(DIFFERENTIATION_UNMERGE_VD,MATCH(AM25,DIFFERENTIATION_ID_DIFF,0)))</f>
      </c>
      <c r="AN26" s="10664"/>
      <c r="AO26" s="10663">
        <f>IF(AO25="","",INDEX(DIFFERENTIATION_UNMERGE_VD,MATCH(AO25,DIFFERENTIATION_ID_DIFF,0)))</f>
      </c>
      <c r="AP26" s="10664"/>
      <c r="AQ26" s="10663">
        <f>IF(AQ25="","",INDEX(DIFFERENTIATION_UNMERGE_VD,MATCH(AQ25,DIFFERENTIATION_ID_DIFF,0)))</f>
      </c>
      <c r="AR26" s="10664"/>
      <c r="AS26" s="10663">
        <f>IF(AS25="","",INDEX(DIFFERENTIATION_UNMERGE_VD,MATCH(AS25,DIFFERENTIATION_ID_DIFF,0)))</f>
      </c>
      <c r="AT26" s="10664"/>
      <c r="AU26" s="10663">
        <f>IF(AU25="","",INDEX(DIFFERENTIATION_UNMERGE_VD,MATCH(AU25,DIFFERENTIATION_ID_DIFF,0)))</f>
      </c>
      <c r="AV26" s="10664"/>
      <c r="AW26" s="10663">
        <f>IF(AW25="","",INDEX(DIFFERENTIATION_UNMERGE_VD,MATCH(AW25,DIFFERENTIATION_ID_DIFF,0)))</f>
      </c>
      <c r="AX26" s="10664"/>
      <c r="AY26" s="10663">
        <f>IF(AY25="","",INDEX(DIFFERENTIATION_UNMERGE_VD,MATCH(AY25,DIFFERENTIATION_ID_DIFF,0)))</f>
      </c>
      <c r="AZ26" s="10664"/>
      <c r="BA26" s="10663">
        <f>IF(BA25="","",INDEX(DIFFERENTIATION_UNMERGE_VD,MATCH(BA25,DIFFERENTIATION_ID_DIFF,0)))</f>
      </c>
      <c r="BB26" s="10664"/>
      <c r="BC26" s="10663">
        <f>IF(BC25="","",INDEX(DIFFERENTIATION_UNMERGE_VD,MATCH(BC25,DIFFERENTIATION_ID_DIFF,0)))</f>
      </c>
      <c r="BD26" s="10664"/>
      <c r="BE26" s="10663">
        <f>IF(BE25="","",INDEX(DIFFERENTIATION_UNMERGE_VD,MATCH(BE25,DIFFERENTIATION_ID_DIFF,0)))</f>
      </c>
      <c r="BF26" s="10664"/>
      <c r="BG26" s="10663">
        <f>IF(BG25="","",INDEX(DIFFERENTIATION_UNMERGE_VD,MATCH(BG25,DIFFERENTIATION_ID_DIFF,0)))</f>
      </c>
      <c r="BH26" s="10664"/>
      <c r="BI26" s="10663">
        <f>IF(BI25="","",INDEX(DIFFERENTIATION_UNMERGE_VD,MATCH(BI25,DIFFERENTIATION_ID_DIFF,0)))</f>
      </c>
      <c r="BJ26" s="10664"/>
      <c r="BK26" s="10663">
        <f>IF(BK25="","",INDEX(DIFFERENTIATION_UNMERGE_VD,MATCH(BK25,DIFFERENTIATION_ID_DIFF,0)))</f>
      </c>
      <c r="BL26" s="10664"/>
      <c r="BM26" s="10663">
        <f>IF(BM25="","",INDEX(DIFFERENTIATION_UNMERGE_VD,MATCH(BM25,DIFFERENTIATION_ID_DIFF,0)))</f>
      </c>
      <c r="BN26" s="10664"/>
      <c r="BO26" s="10663">
        <f>IF(BO25="","",INDEX(DIFFERENTIATION_UNMERGE_VD,MATCH(BO25,DIFFERENTIATION_ID_DIFF,0)))</f>
      </c>
      <c r="BP26" s="10664"/>
      <c r="BQ26" s="10663" t="str">
        <f>IF(BQ25="","",INDEX(DIFFERENTIATION_UNMERGE_VD,MATCH(BQ25,DIFFERENTIATION_ID_DIFF,0)))</f>
        <v>Передача. Тепловая энергия</v>
      </c>
      <c r="BR26" s="10664"/>
      <c r="BS26" s="10663" t="str">
        <f>IF(BS25="","",INDEX(DIFFERENTIATION_UNMERGE_VD,MATCH(BS25,DIFFERENTIATION_ID_DIFF,0)))</f>
        <v>Передача. Тепловая энергия</v>
      </c>
      <c r="BT26" s="10664"/>
      <c r="BU26" s="10663" t="str">
        <f>IF(BU25="","",INDEX(DIFFERENTIATION_UNMERGE_VD,MATCH(BU25,DIFFERENTIATION_ID_DIFF,0)))</f>
        <v>Передача. Тепловая энергия</v>
      </c>
      <c r="BV26" s="10664"/>
      <c r="BW26" s="10663" t="str">
        <f>IF(BW25="","",INDEX(DIFFERENTIATION_UNMERGE_VD,MATCH(BW25,DIFFERENTIATION_ID_DIFF,0)))</f>
        <v>Производство тепловой энергии. Некомбинированная выработка</v>
      </c>
      <c r="BX26" s="10664"/>
      <c r="BY26" s="10663" t="str">
        <f>IF(BY25="","",INDEX(DIFFERENTIATION_UNMERGE_VD,MATCH(BY25,DIFFERENTIATION_ID_DIFF,0)))</f>
        <v>Производство тепловой энергии. Некомбинированная выработка</v>
      </c>
      <c r="BZ26" s="10664"/>
      <c r="CA26" s="10663" t="str">
        <f>IF(CA25="","",INDEX(DIFFERENTIATION_UNMERGE_VD,MATCH(CA25,DIFFERENTIATION_ID_DIFF,0)))</f>
        <v>Производство тепловой энергии. Некомбинированная выработка</v>
      </c>
      <c r="CB26" s="10664"/>
      <c r="CC26" s="10663" t="str">
        <f>IF(CC25="","",INDEX(DIFFERENTIATION_UNMERGE_VD,MATCH(CC25,DIFFERENTIATION_ID_DIFF,0)))</f>
        <v>Производство тепловой энергии. Некомбинированная выработка</v>
      </c>
      <c r="CD26" s="10664"/>
      <c r="CE26" s="10663" t="str">
        <f>IF(CE25="","",INDEX(DIFFERENTIATION_UNMERGE_VD,MATCH(CE25,DIFFERENTIATION_ID_DIFF,0)))</f>
        <v>Производство тепловой энергии. Некомбинированная выработка</v>
      </c>
      <c r="CF26" s="10664"/>
      <c r="CG26" s="10663" t="str">
        <f>IF(CG25="","",INDEX(DIFFERENTIATION_UNMERGE_VD,MATCH(CG25,DIFFERENTIATION_ID_DIFF,0)))</f>
        <v>Производство тепловой энергии. Некомбинированная выработка</v>
      </c>
      <c r="CH26" s="10664"/>
      <c r="CI26" s="10663" t="str">
        <f>IF(CI25="","",INDEX(DIFFERENTIATION_UNMERGE_VD,MATCH(CI25,DIFFERENTIATION_ID_DIFF,0)))</f>
        <v>Производство тепловой энергии. Некомбинированная выработка</v>
      </c>
      <c r="CJ26" s="10664"/>
      <c r="CK26" s="10663" t="str">
        <f>IF(CK25="","",INDEX(DIFFERENTIATION_UNMERGE_VD,MATCH(CK25,DIFFERENTIATION_ID_DIFF,0)))</f>
        <v>Производство тепловой энергии. Некомбинированная выработка</v>
      </c>
      <c r="CL26" s="10664"/>
      <c r="CM26" s="10663" t="str">
        <f>IF(CM25="","",INDEX(DIFFERENTIATION_UNMERGE_VD,MATCH(CM25,DIFFERENTIATION_ID_DIFF,0)))</f>
        <v>Производство тепловой энергии. Некомбинированная выработка</v>
      </c>
      <c r="CN26" s="10664"/>
      <c r="CO26" s="10663" t="str">
        <f>IF(CO25="","",INDEX(DIFFERENTIATION_UNMERGE_VD,MATCH(CO25,DIFFERENTIATION_ID_DIFF,0)))</f>
        <v>Производство тепловой энергии. Некомбинированная выработка</v>
      </c>
      <c r="CP26" s="10664"/>
      <c r="CQ26" s="10663" t="str">
        <f>IF(CQ25="","",INDEX(DIFFERENTIATION_UNMERGE_VD,MATCH(CQ25,DIFFERENTIATION_ID_DIFF,0)))</f>
        <v>Производство тепловой энергии. Некомбинированная выработка</v>
      </c>
      <c r="CR26" s="10664"/>
      <c r="CS26" s="10663" t="str">
        <f>IF(CS25="","",INDEX(DIFFERENTIATION_UNMERGE_VD,MATCH(CS25,DIFFERENTIATION_ID_DIFF,0)))</f>
        <v>Производство тепловой энергии. Некомбинированная выработка</v>
      </c>
      <c r="CT26" s="10664"/>
      <c r="CU26" s="10663" t="str">
        <f>IF(CU25="","",INDEX(DIFFERENTIATION_UNMERGE_VD,MATCH(CU25,DIFFERENTIATION_ID_DIFF,0)))</f>
        <v>Производство тепловой энергии. Некомбинированная выработка</v>
      </c>
      <c r="CV26" s="10664"/>
      <c r="CW26" s="10663" t="str">
        <f>IF(CW25="","",INDEX(DIFFERENTIATION_UNMERGE_VD,MATCH(CW25,DIFFERENTIATION_ID_DIFF,0)))</f>
        <v>Производство тепловой энергии. Некомбинированная выработка</v>
      </c>
      <c r="CX26" s="10664"/>
      <c r="CY26" s="10663" t="str">
        <f>IF(CY25="","",INDEX(DIFFERENTIATION_UNMERGE_VD,MATCH(CY25,DIFFERENTIATION_ID_DIFF,0)))</f>
        <v>Производство тепловой энергии. Некомбинированная выработка</v>
      </c>
      <c r="CZ26" s="10664"/>
      <c r="DA26" s="10663" t="str">
        <f>IF(DA25="","",INDEX(DIFFERENTIATION_UNMERGE_VD,MATCH(DA25,DIFFERENTIATION_ID_DIFF,0)))</f>
        <v>Производство тепловой энергии. Некомбинированная выработка</v>
      </c>
      <c r="DB26" s="10664"/>
      <c r="DC26" s="10663" t="str">
        <f>IF(DC25="","",INDEX(DIFFERENTIATION_UNMERGE_VD,MATCH(DC25,DIFFERENTIATION_ID_DIFF,0)))</f>
        <v>Производство тепловой энергии. Некомбинированная выработка</v>
      </c>
      <c r="DD26" s="10664"/>
      <c r="DE26" s="10663" t="str">
        <f>IF(DE25="","",INDEX(DIFFERENTIATION_UNMERGE_VD,MATCH(DE25,DIFFERENTIATION_ID_DIFF,0)))</f>
        <v>Производство тепловой энергии. Некомбинированная выработка</v>
      </c>
      <c r="DF26" s="10664"/>
      <c r="DG26" s="10663" t="str">
        <f>IF(DG25="","",INDEX(DIFFERENTIATION_UNMERGE_VD,MATCH(DG25,DIFFERENTIATION_ID_DIFF,0)))</f>
        <v>Производство тепловой энергии. Некомбинированная выработка</v>
      </c>
      <c r="DH26" s="10664"/>
      <c r="DI26" s="10663" t="str">
        <f>IF(DI25="","",INDEX(DIFFERENTIATION_UNMERGE_VD,MATCH(DI25,DIFFERENTIATION_ID_DIFF,0)))</f>
        <v>Производство тепловой энергии. Некомбинированная выработка</v>
      </c>
      <c r="DJ26" s="10664"/>
      <c r="DK26" s="10663" t="str">
        <f>IF(DK25="","",INDEX(DIFFERENTIATION_UNMERGE_VD,MATCH(DK25,DIFFERENTIATION_ID_DIFF,0)))</f>
        <v>Производство тепловой энергии. Некомбинированная выработка</v>
      </c>
      <c r="DL26" s="10664"/>
      <c r="DM26" s="2402" t="s">
        <v>380</v>
      </c>
      <c r="DX26" s="732">
        <v>15</v>
      </c>
    </row>
    <row s="12253" customFormat="1" customHeight="1" ht="15.75">
      <c r="A27" s="986"/>
      <c r="C27" s="403"/>
      <c r="D27" s="938"/>
      <c r="E27" s="2594" t="s">
        <v>664</v>
      </c>
      <c r="F27" s="2595"/>
      <c r="G27" s="2622" t="str">
        <f>IF(G25="","",INDEX(DIFFERENTIATION_UNMERGE_AREA,MATCH(G25,DIFFERENTIATION_ID_DIFF,0)))</f>
        <v/>
      </c>
      <c r="H27" s="2623"/>
      <c r="I27" s="2622" t="str">
        <f>IF(I25="","",INDEX(DIFFERENTIATION_UNMERGE_AREA,MATCH(I25,DIFFERENTIATION_ID_DIFF,0)))</f>
        <v>Территория 1</v>
      </c>
      <c r="J27" s="2623"/>
      <c r="K27" s="4561" t="str">
        <f>IF(K25="","",INDEX(DIFFERENTIATION_UNMERGE_AREA,MATCH(K25,DIFFERENTIATION_ID_DIFF,0)))</f>
        <v>Территория 1</v>
      </c>
      <c r="L27" s="4562"/>
      <c r="M27" s="4561" t="str">
        <f>IF(M25="","",INDEX(DIFFERENTIATION_UNMERGE_AREA,MATCH(M25,DIFFERENTIATION_ID_DIFF,0)))</f>
        <v>Территория 1</v>
      </c>
      <c r="N27" s="4562"/>
      <c r="O27" s="4561" t="str">
        <f>IF(O25="","",INDEX(DIFFERENTIATION_UNMERGE_AREA,MATCH(O25,DIFFERENTIATION_ID_DIFF,0)))</f>
        <v>Территория 1</v>
      </c>
      <c r="P27" s="4562"/>
      <c r="Q27" s="4561" t="str">
        <f>IF(Q25="","",INDEX(DIFFERENTIATION_UNMERGE_AREA,MATCH(Q25,DIFFERENTIATION_ID_DIFF,0)))</f>
        <v>Территория 1</v>
      </c>
      <c r="R27" s="4562"/>
      <c r="S27" s="4561" t="str">
        <f>IF(S25="","",INDEX(DIFFERENTIATION_UNMERGE_AREA,MATCH(S25,DIFFERENTIATION_ID_DIFF,0)))</f>
        <v>Территория 1</v>
      </c>
      <c r="T27" s="4562"/>
      <c r="U27" s="4561" t="str">
        <f>IF(U25="","",INDEX(DIFFERENTIATION_UNMERGE_AREA,MATCH(U25,DIFFERENTIATION_ID_DIFF,0)))</f>
        <v>Территория 1</v>
      </c>
      <c r="V27" s="4562"/>
      <c r="W27" s="10663" t="str">
        <f>IF(W25="","",INDEX(DIFFERENTIATION_UNMERGE_AREA,MATCH(W25,DIFFERENTIATION_ID_DIFF,0)))</f>
        <v>Территория 2</v>
      </c>
      <c r="X27" s="10664"/>
      <c r="Y27" s="10663">
        <f>IF(Y25="","",INDEX(DIFFERENTIATION_UNMERGE_AREA,MATCH(Y25,DIFFERENTIATION_ID_DIFF,0)))</f>
      </c>
      <c r="Z27" s="10664"/>
      <c r="AA27" s="10663" t="str">
        <f>IF(AA25="","",INDEX(DIFFERENTIATION_UNMERGE_AREA,MATCH(AA25,DIFFERENTIATION_ID_DIFF,0)))</f>
        <v>Территория 2</v>
      </c>
      <c r="AB27" s="10664"/>
      <c r="AC27" s="10663">
        <f>IF(AC25="","",INDEX(DIFFERENTIATION_UNMERGE_AREA,MATCH(AC25,DIFFERENTIATION_ID_DIFF,0)))</f>
      </c>
      <c r="AD27" s="10664"/>
      <c r="AE27" s="10663">
        <f>IF(AE25="","",INDEX(DIFFERENTIATION_UNMERGE_AREA,MATCH(AE25,DIFFERENTIATION_ID_DIFF,0)))</f>
      </c>
      <c r="AF27" s="10664"/>
      <c r="AG27" s="10663">
        <f>IF(AG25="","",INDEX(DIFFERENTIATION_UNMERGE_AREA,MATCH(AG25,DIFFERENTIATION_ID_DIFF,0)))</f>
      </c>
      <c r="AH27" s="10664"/>
      <c r="AI27" s="10663">
        <f>IF(AI25="","",INDEX(DIFFERENTIATION_UNMERGE_AREA,MATCH(AI25,DIFFERENTIATION_ID_DIFF,0)))</f>
      </c>
      <c r="AJ27" s="10664"/>
      <c r="AK27" s="10663">
        <f>IF(AK25="","",INDEX(DIFFERENTIATION_UNMERGE_AREA,MATCH(AK25,DIFFERENTIATION_ID_DIFF,0)))</f>
      </c>
      <c r="AL27" s="10664"/>
      <c r="AM27" s="10663">
        <f>IF(AM25="","",INDEX(DIFFERENTIATION_UNMERGE_AREA,MATCH(AM25,DIFFERENTIATION_ID_DIFF,0)))</f>
      </c>
      <c r="AN27" s="10664"/>
      <c r="AO27" s="10663">
        <f>IF(AO25="","",INDEX(DIFFERENTIATION_UNMERGE_AREA,MATCH(AO25,DIFFERENTIATION_ID_DIFF,0)))</f>
      </c>
      <c r="AP27" s="10664"/>
      <c r="AQ27" s="10663">
        <f>IF(AQ25="","",INDEX(DIFFERENTIATION_UNMERGE_AREA,MATCH(AQ25,DIFFERENTIATION_ID_DIFF,0)))</f>
      </c>
      <c r="AR27" s="10664"/>
      <c r="AS27" s="10663">
        <f>IF(AS25="","",INDEX(DIFFERENTIATION_UNMERGE_AREA,MATCH(AS25,DIFFERENTIATION_ID_DIFF,0)))</f>
      </c>
      <c r="AT27" s="10664"/>
      <c r="AU27" s="10663">
        <f>IF(AU25="","",INDEX(DIFFERENTIATION_UNMERGE_AREA,MATCH(AU25,DIFFERENTIATION_ID_DIFF,0)))</f>
      </c>
      <c r="AV27" s="10664"/>
      <c r="AW27" s="10663">
        <f>IF(AW25="","",INDEX(DIFFERENTIATION_UNMERGE_AREA,MATCH(AW25,DIFFERENTIATION_ID_DIFF,0)))</f>
      </c>
      <c r="AX27" s="10664"/>
      <c r="AY27" s="10663">
        <f>IF(AY25="","",INDEX(DIFFERENTIATION_UNMERGE_AREA,MATCH(AY25,DIFFERENTIATION_ID_DIFF,0)))</f>
      </c>
      <c r="AZ27" s="10664"/>
      <c r="BA27" s="10663">
        <f>IF(BA25="","",INDEX(DIFFERENTIATION_UNMERGE_AREA,MATCH(BA25,DIFFERENTIATION_ID_DIFF,0)))</f>
      </c>
      <c r="BB27" s="10664"/>
      <c r="BC27" s="10663">
        <f>IF(BC25="","",INDEX(DIFFERENTIATION_UNMERGE_AREA,MATCH(BC25,DIFFERENTIATION_ID_DIFF,0)))</f>
      </c>
      <c r="BD27" s="10664"/>
      <c r="BE27" s="10663">
        <f>IF(BE25="","",INDEX(DIFFERENTIATION_UNMERGE_AREA,MATCH(BE25,DIFFERENTIATION_ID_DIFF,0)))</f>
      </c>
      <c r="BF27" s="10664"/>
      <c r="BG27" s="10663">
        <f>IF(BG25="","",INDEX(DIFFERENTIATION_UNMERGE_AREA,MATCH(BG25,DIFFERENTIATION_ID_DIFF,0)))</f>
      </c>
      <c r="BH27" s="10664"/>
      <c r="BI27" s="10663">
        <f>IF(BI25="","",INDEX(DIFFERENTIATION_UNMERGE_AREA,MATCH(BI25,DIFFERENTIATION_ID_DIFF,0)))</f>
      </c>
      <c r="BJ27" s="10664"/>
      <c r="BK27" s="10663">
        <f>IF(BK25="","",INDEX(DIFFERENTIATION_UNMERGE_AREA,MATCH(BK25,DIFFERENTIATION_ID_DIFF,0)))</f>
      </c>
      <c r="BL27" s="10664"/>
      <c r="BM27" s="10663">
        <f>IF(BM25="","",INDEX(DIFFERENTIATION_UNMERGE_AREA,MATCH(BM25,DIFFERENTIATION_ID_DIFF,0)))</f>
      </c>
      <c r="BN27" s="10664"/>
      <c r="BO27" s="10663">
        <f>IF(BO25="","",INDEX(DIFFERENTIATION_UNMERGE_AREA,MATCH(BO25,DIFFERENTIATION_ID_DIFF,0)))</f>
      </c>
      <c r="BP27" s="10664"/>
      <c r="BQ27" s="10663" t="str">
        <f>IF(BQ25="","",INDEX(DIFFERENTIATION_UNMERGE_AREA,MATCH(BQ25,DIFFERENTIATION_ID_DIFF,0)))</f>
        <v>Территория 2</v>
      </c>
      <c r="BR27" s="10664"/>
      <c r="BS27" s="10663" t="str">
        <f>IF(BS25="","",INDEX(DIFFERENTIATION_UNMERGE_AREA,MATCH(BS25,DIFFERENTIATION_ID_DIFF,0)))</f>
        <v>Территория 2</v>
      </c>
      <c r="BT27" s="10664"/>
      <c r="BU27" s="10663" t="str">
        <f>IF(BU25="","",INDEX(DIFFERENTIATION_UNMERGE_AREA,MATCH(BU25,DIFFERENTIATION_ID_DIFF,0)))</f>
        <v>Территория 2</v>
      </c>
      <c r="BV27" s="10664"/>
      <c r="BW27" s="10663" t="str">
        <f>IF(BW25="","",INDEX(DIFFERENTIATION_UNMERGE_AREA,MATCH(BW25,DIFFERENTIATION_ID_DIFF,0)))</f>
        <v>Территория 2</v>
      </c>
      <c r="BX27" s="10664"/>
      <c r="BY27" s="10663" t="str">
        <f>IF(BY25="","",INDEX(DIFFERENTIATION_UNMERGE_AREA,MATCH(BY25,DIFFERENTIATION_ID_DIFF,0)))</f>
        <v>Территория 2</v>
      </c>
      <c r="BZ27" s="10664"/>
      <c r="CA27" s="10663" t="str">
        <f>IF(CA25="","",INDEX(DIFFERENTIATION_UNMERGE_AREA,MATCH(CA25,DIFFERENTIATION_ID_DIFF,0)))</f>
        <v>Территория 2</v>
      </c>
      <c r="CB27" s="10664"/>
      <c r="CC27" s="10663" t="str">
        <f>IF(CC25="","",INDEX(DIFFERENTIATION_UNMERGE_AREA,MATCH(CC25,DIFFERENTIATION_ID_DIFF,0)))</f>
        <v>Территория 2</v>
      </c>
      <c r="CD27" s="10664"/>
      <c r="CE27" s="10663" t="str">
        <f>IF(CE25="","",INDEX(DIFFERENTIATION_UNMERGE_AREA,MATCH(CE25,DIFFERENTIATION_ID_DIFF,0)))</f>
        <v>Территория 2</v>
      </c>
      <c r="CF27" s="10664"/>
      <c r="CG27" s="10663" t="str">
        <f>IF(CG25="","",INDEX(DIFFERENTIATION_UNMERGE_AREA,MATCH(CG25,DIFFERENTIATION_ID_DIFF,0)))</f>
        <v>Территория 2</v>
      </c>
      <c r="CH27" s="10664"/>
      <c r="CI27" s="10663" t="str">
        <f>IF(CI25="","",INDEX(DIFFERENTIATION_UNMERGE_AREA,MATCH(CI25,DIFFERENTIATION_ID_DIFF,0)))</f>
        <v>Территория 2</v>
      </c>
      <c r="CJ27" s="10664"/>
      <c r="CK27" s="10663" t="str">
        <f>IF(CK25="","",INDEX(DIFFERENTIATION_UNMERGE_AREA,MATCH(CK25,DIFFERENTIATION_ID_DIFF,0)))</f>
        <v>Территория 2</v>
      </c>
      <c r="CL27" s="10664"/>
      <c r="CM27" s="10663" t="str">
        <f>IF(CM25="","",INDEX(DIFFERENTIATION_UNMERGE_AREA,MATCH(CM25,DIFFERENTIATION_ID_DIFF,0)))</f>
        <v>Территория 2</v>
      </c>
      <c r="CN27" s="10664"/>
      <c r="CO27" s="10663" t="str">
        <f>IF(CO25="","",INDEX(DIFFERENTIATION_UNMERGE_AREA,MATCH(CO25,DIFFERENTIATION_ID_DIFF,0)))</f>
        <v>Территория 2</v>
      </c>
      <c r="CP27" s="10664"/>
      <c r="CQ27" s="10663" t="str">
        <f>IF(CQ25="","",INDEX(DIFFERENTIATION_UNMERGE_AREA,MATCH(CQ25,DIFFERENTIATION_ID_DIFF,0)))</f>
        <v>Территория 2</v>
      </c>
      <c r="CR27" s="10664"/>
      <c r="CS27" s="10663" t="str">
        <f>IF(CS25="","",INDEX(DIFFERENTIATION_UNMERGE_AREA,MATCH(CS25,DIFFERENTIATION_ID_DIFF,0)))</f>
        <v>Территория 2</v>
      </c>
      <c r="CT27" s="10664"/>
      <c r="CU27" s="10663" t="str">
        <f>IF(CU25="","",INDEX(DIFFERENTIATION_UNMERGE_AREA,MATCH(CU25,DIFFERENTIATION_ID_DIFF,0)))</f>
        <v>Территория 2</v>
      </c>
      <c r="CV27" s="10664"/>
      <c r="CW27" s="10663" t="str">
        <f>IF(CW25="","",INDEX(DIFFERENTIATION_UNMERGE_AREA,MATCH(CW25,DIFFERENTIATION_ID_DIFF,0)))</f>
        <v>Территория 2</v>
      </c>
      <c r="CX27" s="10664"/>
      <c r="CY27" s="10663" t="str">
        <f>IF(CY25="","",INDEX(DIFFERENTIATION_UNMERGE_AREA,MATCH(CY25,DIFFERENTIATION_ID_DIFF,0)))</f>
        <v>Территория 2</v>
      </c>
      <c r="CZ27" s="10664"/>
      <c r="DA27" s="10663" t="str">
        <f>IF(DA25="","",INDEX(DIFFERENTIATION_UNMERGE_AREA,MATCH(DA25,DIFFERENTIATION_ID_DIFF,0)))</f>
        <v>Территория 2</v>
      </c>
      <c r="DB27" s="10664"/>
      <c r="DC27" s="10663" t="str">
        <f>IF(DC25="","",INDEX(DIFFERENTIATION_UNMERGE_AREA,MATCH(DC25,DIFFERENTIATION_ID_DIFF,0)))</f>
        <v>Территория 2</v>
      </c>
      <c r="DD27" s="10664"/>
      <c r="DE27" s="10663" t="str">
        <f>IF(DE25="","",INDEX(DIFFERENTIATION_UNMERGE_AREA,MATCH(DE25,DIFFERENTIATION_ID_DIFF,0)))</f>
        <v>Территория 2</v>
      </c>
      <c r="DF27" s="10664"/>
      <c r="DG27" s="10663" t="str">
        <f>IF(DG25="","",INDEX(DIFFERENTIATION_UNMERGE_AREA,MATCH(DG25,DIFFERENTIATION_ID_DIFF,0)))</f>
        <v>Территория 2</v>
      </c>
      <c r="DH27" s="10664"/>
      <c r="DI27" s="10663" t="str">
        <f>IF(DI25="","",INDEX(DIFFERENTIATION_UNMERGE_AREA,MATCH(DI25,DIFFERENTIATION_ID_DIFF,0)))</f>
        <v>Территория 2</v>
      </c>
      <c r="DJ27" s="10664"/>
      <c r="DK27" s="10663" t="str">
        <f>IF(DK25="","",INDEX(DIFFERENTIATION_UNMERGE_AREA,MATCH(DK25,DIFFERENTIATION_ID_DIFF,0)))</f>
        <v>Территория 2</v>
      </c>
      <c r="DL27" s="10664"/>
      <c r="DM27" s="2422"/>
      <c r="DW27" s="902"/>
      <c r="DX27" s="985">
        <v>15</v>
      </c>
    </row>
    <row s="12253" customFormat="1" customHeight="1" ht="15.75">
      <c r="A28" s="986"/>
      <c r="C28" s="403"/>
      <c r="D28" s="938"/>
      <c r="E28" s="2594" t="s">
        <v>665</v>
      </c>
      <c r="F28" s="2595"/>
      <c r="G28" s="2622" t="str">
        <f>IF(G25="","",INDEX(DIFFERENTIATION_UNMERGE_SYSTEM,MATCH(G25,DIFFERENTIATION_ID_DIFF,0)))</f>
        <v/>
      </c>
      <c r="H28" s="2623"/>
      <c r="I28" s="2622" t="str">
        <f>IF(I25="","",INDEX(DIFFERENTIATION_UNMERGE_SYSTEM,MATCH(I25,DIFFERENTIATION_ID_DIFF,0)))</f>
        <v>Котельная №1</v>
      </c>
      <c r="J28" s="2623"/>
      <c r="K28" s="4561" t="str">
        <f>IF(K25="","",INDEX(DIFFERENTIATION_UNMERGE_SYSTEM,MATCH(K25,DIFFERENTIATION_ID_DIFF,0)))</f>
        <v>Котельная №2</v>
      </c>
      <c r="L28" s="4562"/>
      <c r="M28" s="4561" t="str">
        <f>IF(M25="","",INDEX(DIFFERENTIATION_UNMERGE_SYSTEM,MATCH(M25,DIFFERENTIATION_ID_DIFF,0)))</f>
        <v>Котельная №3</v>
      </c>
      <c r="N28" s="4562"/>
      <c r="O28" s="4561" t="str">
        <f>IF(O25="","",INDEX(DIFFERENTIATION_UNMERGE_SYSTEM,MATCH(O25,DIFFERENTIATION_ID_DIFF,0)))</f>
        <v>Котельная №4</v>
      </c>
      <c r="P28" s="4562"/>
      <c r="Q28" s="4561" t="str">
        <f>IF(Q25="","",INDEX(DIFFERENTIATION_UNMERGE_SYSTEM,MATCH(Q25,DIFFERENTIATION_ID_DIFF,0)))</f>
        <v>Котельная №5</v>
      </c>
      <c r="R28" s="4562"/>
      <c r="S28" s="4561" t="str">
        <f>IF(S25="","",INDEX(DIFFERENTIATION_UNMERGE_SYSTEM,MATCH(S25,DIFFERENTIATION_ID_DIFF,0)))</f>
        <v>Котельная №1</v>
      </c>
      <c r="T28" s="4562"/>
      <c r="U28" s="4561" t="str">
        <f>IF(U25="","",INDEX(DIFFERENTIATION_UNMERGE_SYSTEM,MATCH(U25,DIFFERENTIATION_ID_DIFF,0)))</f>
        <v>Тепловые сети</v>
      </c>
      <c r="V28" s="4562"/>
      <c r="W28" s="10663" t="str">
        <f>IF(W25="","",INDEX(DIFFERENTIATION_UNMERGE_SYSTEM,MATCH(W25,DIFFERENTIATION_ID_DIFF,0)))</f>
        <v>Ленская 6</v>
      </c>
      <c r="X28" s="10664"/>
      <c r="Y28" s="10663">
        <f>IF(Y25="","",INDEX(DIFFERENTIATION_UNMERGE_SYSTEM,MATCH(Y25,DIFFERENTIATION_ID_DIFF,0)))</f>
      </c>
      <c r="Z28" s="10664"/>
      <c r="AA28" s="10663" t="str">
        <f>IF(AA25="","",INDEX(DIFFERENTIATION_UNMERGE_SYSTEM,MATCH(AA25,DIFFERENTIATION_ID_DIFF,0)))</f>
        <v>Тепловые сети источник Ново-Иркутская ТЭЦ</v>
      </c>
      <c r="AB28" s="10664"/>
      <c r="AC28" s="10663">
        <f>IF(AC25="","",INDEX(DIFFERENTIATION_UNMERGE_SYSTEM,MATCH(AC25,DIFFERENTIATION_ID_DIFF,0)))</f>
      </c>
      <c r="AD28" s="10664"/>
      <c r="AE28" s="10663">
        <f>IF(AE25="","",INDEX(DIFFERENTIATION_UNMERGE_SYSTEM,MATCH(AE25,DIFFERENTIATION_ID_DIFF,0)))</f>
      </c>
      <c r="AF28" s="10664"/>
      <c r="AG28" s="10663">
        <f>IF(AG25="","",INDEX(DIFFERENTIATION_UNMERGE_SYSTEM,MATCH(AG25,DIFFERENTIATION_ID_DIFF,0)))</f>
      </c>
      <c r="AH28" s="10664"/>
      <c r="AI28" s="10663">
        <f>IF(AI25="","",INDEX(DIFFERENTIATION_UNMERGE_SYSTEM,MATCH(AI25,DIFFERENTIATION_ID_DIFF,0)))</f>
      </c>
      <c r="AJ28" s="10664"/>
      <c r="AK28" s="10663">
        <f>IF(AK25="","",INDEX(DIFFERENTIATION_UNMERGE_SYSTEM,MATCH(AK25,DIFFERENTIATION_ID_DIFF,0)))</f>
      </c>
      <c r="AL28" s="10664"/>
      <c r="AM28" s="10663">
        <f>IF(AM25="","",INDEX(DIFFERENTIATION_UNMERGE_SYSTEM,MATCH(AM25,DIFFERENTIATION_ID_DIFF,0)))</f>
      </c>
      <c r="AN28" s="10664"/>
      <c r="AO28" s="10663">
        <f>IF(AO25="","",INDEX(DIFFERENTIATION_UNMERGE_SYSTEM,MATCH(AO25,DIFFERENTIATION_ID_DIFF,0)))</f>
      </c>
      <c r="AP28" s="10664"/>
      <c r="AQ28" s="10663">
        <f>IF(AQ25="","",INDEX(DIFFERENTIATION_UNMERGE_SYSTEM,MATCH(AQ25,DIFFERENTIATION_ID_DIFF,0)))</f>
      </c>
      <c r="AR28" s="10664"/>
      <c r="AS28" s="10663">
        <f>IF(AS25="","",INDEX(DIFFERENTIATION_UNMERGE_SYSTEM,MATCH(AS25,DIFFERENTIATION_ID_DIFF,0)))</f>
      </c>
      <c r="AT28" s="10664"/>
      <c r="AU28" s="10663">
        <f>IF(AU25="","",INDEX(DIFFERENTIATION_UNMERGE_SYSTEM,MATCH(AU25,DIFFERENTIATION_ID_DIFF,0)))</f>
      </c>
      <c r="AV28" s="10664"/>
      <c r="AW28" s="10663">
        <f>IF(AW25="","",INDEX(DIFFERENTIATION_UNMERGE_SYSTEM,MATCH(AW25,DIFFERENTIATION_ID_DIFF,0)))</f>
      </c>
      <c r="AX28" s="10664"/>
      <c r="AY28" s="10663">
        <f>IF(AY25="","",INDEX(DIFFERENTIATION_UNMERGE_SYSTEM,MATCH(AY25,DIFFERENTIATION_ID_DIFF,0)))</f>
      </c>
      <c r="AZ28" s="10664"/>
      <c r="BA28" s="10663">
        <f>IF(BA25="","",INDEX(DIFFERENTIATION_UNMERGE_SYSTEM,MATCH(BA25,DIFFERENTIATION_ID_DIFF,0)))</f>
      </c>
      <c r="BB28" s="10664"/>
      <c r="BC28" s="10663">
        <f>IF(BC25="","",INDEX(DIFFERENTIATION_UNMERGE_SYSTEM,MATCH(BC25,DIFFERENTIATION_ID_DIFF,0)))</f>
      </c>
      <c r="BD28" s="10664"/>
      <c r="BE28" s="10663">
        <f>IF(BE25="","",INDEX(DIFFERENTIATION_UNMERGE_SYSTEM,MATCH(BE25,DIFFERENTIATION_ID_DIFF,0)))</f>
      </c>
      <c r="BF28" s="10664"/>
      <c r="BG28" s="10663">
        <f>IF(BG25="","",INDEX(DIFFERENTIATION_UNMERGE_SYSTEM,MATCH(BG25,DIFFERENTIATION_ID_DIFF,0)))</f>
      </c>
      <c r="BH28" s="10664"/>
      <c r="BI28" s="10663">
        <f>IF(BI25="","",INDEX(DIFFERENTIATION_UNMERGE_SYSTEM,MATCH(BI25,DIFFERENTIATION_ID_DIFF,0)))</f>
      </c>
      <c r="BJ28" s="10664"/>
      <c r="BK28" s="10663">
        <f>IF(BK25="","",INDEX(DIFFERENTIATION_UNMERGE_SYSTEM,MATCH(BK25,DIFFERENTIATION_ID_DIFF,0)))</f>
      </c>
      <c r="BL28" s="10664"/>
      <c r="BM28" s="10663">
        <f>IF(BM25="","",INDEX(DIFFERENTIATION_UNMERGE_SYSTEM,MATCH(BM25,DIFFERENTIATION_ID_DIFF,0)))</f>
      </c>
      <c r="BN28" s="10664"/>
      <c r="BO28" s="10663">
        <f>IF(BO25="","",INDEX(DIFFERENTIATION_UNMERGE_SYSTEM,MATCH(BO25,DIFFERENTIATION_ID_DIFF,0)))</f>
      </c>
      <c r="BP28" s="10664"/>
      <c r="BQ28" s="10663" t="str">
        <f>IF(BQ25="","",INDEX(DIFFERENTIATION_UNMERGE_SYSTEM,MATCH(BQ25,DIFFERENTIATION_ID_DIFF,0)))</f>
        <v>Сибтехинвест, Полярная, 97</v>
      </c>
      <c r="BR28" s="10664"/>
      <c r="BS28" s="10663" t="str">
        <f>IF(BS25="","",INDEX(DIFFERENTIATION_UNMERGE_SYSTEM,MATCH(BS25,DIFFERENTIATION_ID_DIFF,0)))</f>
        <v>Иркутскнефтепродукт, Полярная, 199</v>
      </c>
      <c r="BT28" s="10664"/>
      <c r="BU28" s="10663" t="str">
        <f>IF(BU25="","",INDEX(DIFFERENTIATION_UNMERGE_SYSTEM,MATCH(BU25,DIFFERENTIATION_ID_DIFF,0)))</f>
        <v>РТРС, 4 Советская, 1</v>
      </c>
      <c r="BV28" s="10664"/>
      <c r="BW28" s="10663" t="str">
        <f>IF(BW25="","",INDEX(DIFFERENTIATION_UNMERGE_SYSTEM,MATCH(BW25,DIFFERENTIATION_ID_DIFF,0)))</f>
        <v>Баррикад 159</v>
      </c>
      <c r="BX28" s="10664"/>
      <c r="BY28" s="10663" t="str">
        <f>IF(BY25="","",INDEX(DIFFERENTIATION_UNMERGE_SYSTEM,MATCH(BY25,DIFFERENTIATION_ID_DIFF,0)))</f>
        <v>Баррикад 145</v>
      </c>
      <c r="BZ28" s="10664"/>
      <c r="CA28" s="10663" t="str">
        <f>IF(CA25="","",INDEX(DIFFERENTIATION_UNMERGE_SYSTEM,MATCH(CA25,DIFFERENTIATION_ID_DIFF,0)))</f>
        <v>Зимняя 6</v>
      </c>
      <c r="CB28" s="10664"/>
      <c r="CC28" s="10663" t="str">
        <f>IF(CC25="","",INDEX(DIFFERENTIATION_UNMERGE_SYSTEM,MATCH(CC25,DIFFERENTIATION_ID_DIFF,0)))</f>
        <v>Радищева 67</v>
      </c>
      <c r="CD28" s="10664"/>
      <c r="CE28" s="10663" t="str">
        <f>IF(CE25="","",INDEX(DIFFERENTIATION_UNMERGE_SYSTEM,MATCH(CE25,DIFFERENTIATION_ID_DIFF,0)))</f>
        <v>Нестерова 14</v>
      </c>
      <c r="CF28" s="10664"/>
      <c r="CG28" s="10663" t="str">
        <f>IF(CG25="","",INDEX(DIFFERENTIATION_UNMERGE_SYSTEM,MATCH(CG25,DIFFERENTIATION_ID_DIFF,0)))</f>
        <v>Нестерова 32</v>
      </c>
      <c r="CH28" s="10664"/>
      <c r="CI28" s="10663" t="str">
        <f>IF(CI25="","",INDEX(DIFFERENTIATION_UNMERGE_SYSTEM,MATCH(CI25,DIFFERENTIATION_ID_DIFF,0)))</f>
        <v>4 Советская 1</v>
      </c>
      <c r="CJ28" s="10664"/>
      <c r="CK28" s="10663" t="str">
        <f>IF(CK25="","",INDEX(DIFFERENTIATION_UNMERGE_SYSTEM,MATCH(CK25,DIFFERENTIATION_ID_DIFF,0)))</f>
        <v>Вьюжная 2</v>
      </c>
      <c r="CL28" s="10664"/>
      <c r="CM28" s="10663" t="str">
        <f>IF(CM25="","",INDEX(DIFFERENTIATION_UNMERGE_SYSTEM,MATCH(CM25,DIFFERENTIATION_ID_DIFF,0)))</f>
        <v>Шахтерская 22</v>
      </c>
      <c r="CN28" s="10664"/>
      <c r="CO28" s="10663" t="str">
        <f>IF(CO25="","",INDEX(DIFFERENTIATION_UNMERGE_SYSTEM,MATCH(CO25,DIFFERENTIATION_ID_DIFF,0)))</f>
        <v>Иртышская 5</v>
      </c>
      <c r="CP28" s="10664"/>
      <c r="CQ28" s="10663" t="str">
        <f>IF(CQ25="","",INDEX(DIFFERENTIATION_UNMERGE_SYSTEM,MATCH(CQ25,DIFFERENTIATION_ID_DIFF,0)))</f>
        <v>Сварщик</v>
      </c>
      <c r="CR28" s="10664"/>
      <c r="CS28" s="10663" t="str">
        <f>IF(CS25="","",INDEX(DIFFERENTIATION_UNMERGE_SYSTEM,MATCH(CS25,DIFFERENTIATION_ID_DIFF,0)))</f>
        <v>Школа, 20</v>
      </c>
      <c r="CT28" s="10664"/>
      <c r="CU28" s="10663" t="str">
        <f>IF(CU25="","",INDEX(DIFFERENTIATION_UNMERGE_SYSTEM,MATCH(CU25,DIFFERENTIATION_ID_DIFF,0)))</f>
        <v>Воровского, 18а</v>
      </c>
      <c r="CV28" s="10664"/>
      <c r="CW28" s="10663" t="str">
        <f>IF(CW25="","",INDEX(DIFFERENTIATION_UNMERGE_SYSTEM,MATCH(CW25,DIFFERENTIATION_ID_DIFF,0)))</f>
        <v>1 Московская 1а</v>
      </c>
      <c r="CX28" s="10664"/>
      <c r="CY28" s="10663" t="str">
        <f>IF(CY25="","",INDEX(DIFFERENTIATION_UNMERGE_SYSTEM,MATCH(CY25,DIFFERENTIATION_ID_DIFF,0)))</f>
        <v>Завод "Стройдеталь"</v>
      </c>
      <c r="CZ28" s="10664"/>
      <c r="DA28" s="10663" t="str">
        <f>IF(DA25="","",INDEX(DIFFERENTIATION_UNMERGE_SYSTEM,MATCH(DA25,DIFFERENTIATION_ID_DIFF,0)))</f>
        <v>КСПУ</v>
      </c>
      <c r="DB28" s="10664"/>
      <c r="DC28" s="10663" t="str">
        <f>IF(DC25="","",INDEX(DIFFERENTIATION_UNMERGE_SYSTEM,MATCH(DC25,DIFFERENTIATION_ID_DIFF,0)))</f>
        <v>Напольная 90</v>
      </c>
      <c r="DD28" s="10664"/>
      <c r="DE28" s="10663" t="str">
        <f>IF(DE25="","",INDEX(DIFFERENTIATION_UNMERGE_SYSTEM,MATCH(DE25,DIFFERENTIATION_ID_DIFF,0)))</f>
        <v>ДИБ</v>
      </c>
      <c r="DF28" s="10664"/>
      <c r="DG28" s="10663" t="str">
        <f>IF(DG25="","",INDEX(DIFFERENTIATION_UNMERGE_SYSTEM,MATCH(DG25,DIFFERENTIATION_ID_DIFF,0)))</f>
        <v>ИЗО</v>
      </c>
      <c r="DH28" s="10664"/>
      <c r="DI28" s="10663" t="str">
        <f>IF(DI25="","",INDEX(DIFFERENTIATION_UNMERGE_SYSTEM,MATCH(DI25,DIFFERENTIATION_ID_DIFF,0)))</f>
        <v>Вересовка</v>
      </c>
      <c r="DJ28" s="10664"/>
      <c r="DK28" s="10663" t="str">
        <f>IF(DK25="","",INDEX(DIFFERENTIATION_UNMERGE_SYSTEM,MATCH(DK25,DIFFERENTIATION_ID_DIFF,0)))</f>
        <v>Падь Еловая</v>
      </c>
      <c r="DL28" s="10664"/>
      <c r="DM28" s="2422"/>
      <c r="DW28" s="902"/>
      <c r="DX28" s="985">
        <v>15</v>
      </c>
    </row>
    <row s="12253" customFormat="1" customHeight="1" ht="15.75">
      <c r="A29" s="986"/>
      <c r="C29" s="403"/>
      <c r="D29" s="2596" t="s">
        <v>379</v>
      </c>
      <c r="E29" s="2597"/>
      <c r="F29" s="2597"/>
      <c r="G29" s="1114"/>
      <c r="H29" s="1114"/>
      <c r="I29" s="1114"/>
      <c r="J29" s="1115"/>
      <c r="K29" s="4112"/>
      <c r="L29" s="4112"/>
      <c r="M29" s="4112"/>
      <c r="N29" s="4112"/>
      <c r="O29" s="4112"/>
      <c r="P29" s="4112"/>
      <c r="Q29" s="4112"/>
      <c r="R29" s="4112"/>
      <c r="S29" s="4112"/>
      <c r="T29" s="4112"/>
      <c r="U29" s="4112"/>
      <c r="V29" s="4112"/>
      <c r="W29" s="9725"/>
      <c r="X29" s="9725"/>
      <c r="Y29" s="9725"/>
      <c r="Z29" s="9725"/>
      <c r="AA29" s="9725"/>
      <c r="AB29" s="9725"/>
      <c r="AC29" s="9725"/>
      <c r="AD29" s="9725"/>
      <c r="AE29" s="9725"/>
      <c r="AF29" s="9725"/>
      <c r="AG29" s="9725"/>
      <c r="AH29" s="9725"/>
      <c r="AI29" s="9725"/>
      <c r="AJ29" s="9725"/>
      <c r="AK29" s="9725"/>
      <c r="AL29" s="9725"/>
      <c r="AM29" s="9725"/>
      <c r="AN29" s="9725"/>
      <c r="AO29" s="9725"/>
      <c r="AP29" s="9725"/>
      <c r="AQ29" s="9725"/>
      <c r="AR29" s="9725"/>
      <c r="AS29" s="9725"/>
      <c r="AT29" s="9725"/>
      <c r="AU29" s="9725"/>
      <c r="AV29" s="9725"/>
      <c r="AW29" s="9725"/>
      <c r="AX29" s="9725"/>
      <c r="AY29" s="9725"/>
      <c r="AZ29" s="9725"/>
      <c r="BA29" s="9725"/>
      <c r="BB29" s="9725"/>
      <c r="BC29" s="9725"/>
      <c r="BD29" s="9725"/>
      <c r="BE29" s="9725"/>
      <c r="BF29" s="9725"/>
      <c r="BG29" s="9725"/>
      <c r="BH29" s="9725"/>
      <c r="BI29" s="9725"/>
      <c r="BJ29" s="9725"/>
      <c r="BK29" s="9725"/>
      <c r="BL29" s="9725"/>
      <c r="BM29" s="9725"/>
      <c r="BN29" s="9725"/>
      <c r="BO29" s="9725"/>
      <c r="BP29" s="9725"/>
      <c r="BQ29" s="9725"/>
      <c r="BR29" s="9725"/>
      <c r="BS29" s="9725"/>
      <c r="BT29" s="9725"/>
      <c r="BU29" s="9725"/>
      <c r="BV29" s="9725"/>
      <c r="BW29" s="9725"/>
      <c r="BX29" s="9725"/>
      <c r="BY29" s="9725"/>
      <c r="BZ29" s="9725"/>
      <c r="CA29" s="9725"/>
      <c r="CB29" s="9725"/>
      <c r="CC29" s="9725"/>
      <c r="CD29" s="9725"/>
      <c r="CE29" s="9725"/>
      <c r="CF29" s="9725"/>
      <c r="CG29" s="9725"/>
      <c r="CH29" s="9725"/>
      <c r="CI29" s="9725"/>
      <c r="CJ29" s="9725"/>
      <c r="CK29" s="9725"/>
      <c r="CL29" s="9725"/>
      <c r="CM29" s="9725"/>
      <c r="CN29" s="9725"/>
      <c r="CO29" s="9725"/>
      <c r="CP29" s="9725"/>
      <c r="CQ29" s="9725"/>
      <c r="CR29" s="9725"/>
      <c r="CS29" s="9725"/>
      <c r="CT29" s="9725"/>
      <c r="CU29" s="9725"/>
      <c r="CV29" s="9725"/>
      <c r="CW29" s="9725"/>
      <c r="CX29" s="9725"/>
      <c r="CY29" s="9725"/>
      <c r="CZ29" s="9725"/>
      <c r="DA29" s="9725"/>
      <c r="DB29" s="9725"/>
      <c r="DC29" s="9725"/>
      <c r="DD29" s="9725"/>
      <c r="DE29" s="9725"/>
      <c r="DF29" s="9725"/>
      <c r="DG29" s="9725"/>
      <c r="DH29" s="9725"/>
      <c r="DI29" s="9725"/>
      <c r="DJ29" s="9725"/>
      <c r="DK29" s="9725"/>
      <c r="DL29" s="9725"/>
      <c r="DM29" s="2422"/>
      <c r="DW29" s="902"/>
      <c r="DX29" s="985">
        <v>15</v>
      </c>
    </row>
    <row customHeight="1" ht="35.699999999999996">
      <c r="C30" s="403"/>
      <c r="D30" s="988" t="s">
        <v>87</v>
      </c>
      <c r="E30" s="987" t="s">
        <v>381</v>
      </c>
      <c r="F30" s="987" t="s">
        <v>666</v>
      </c>
      <c r="G30" s="1035" t="s">
        <v>382</v>
      </c>
      <c r="H30" s="1034" t="s">
        <v>469</v>
      </c>
      <c r="I30" s="911" t="s">
        <v>382</v>
      </c>
      <c r="J30" s="692" t="s">
        <v>469</v>
      </c>
      <c r="K30" s="4355" t="s">
        <v>382</v>
      </c>
      <c r="L30" s="4071" t="s">
        <v>469</v>
      </c>
      <c r="M30" s="4355" t="s">
        <v>382</v>
      </c>
      <c r="N30" s="4071" t="s">
        <v>469</v>
      </c>
      <c r="O30" s="4355" t="s">
        <v>382</v>
      </c>
      <c r="P30" s="4071" t="s">
        <v>469</v>
      </c>
      <c r="Q30" s="4355" t="s">
        <v>382</v>
      </c>
      <c r="R30" s="4071" t="s">
        <v>469</v>
      </c>
      <c r="S30" s="4355" t="s">
        <v>382</v>
      </c>
      <c r="T30" s="4071" t="s">
        <v>469</v>
      </c>
      <c r="U30" s="4355" t="s">
        <v>382</v>
      </c>
      <c r="V30" s="4071" t="s">
        <v>469</v>
      </c>
      <c r="W30" s="10278" t="s">
        <v>382</v>
      </c>
      <c r="X30" s="9672" t="s">
        <v>469</v>
      </c>
      <c r="Y30" s="10278" t="s">
        <v>382</v>
      </c>
      <c r="Z30" s="9672" t="s">
        <v>469</v>
      </c>
      <c r="AA30" s="10278" t="s">
        <v>382</v>
      </c>
      <c r="AB30" s="9672" t="s">
        <v>469</v>
      </c>
      <c r="AC30" s="10278" t="s">
        <v>382</v>
      </c>
      <c r="AD30" s="9672" t="s">
        <v>469</v>
      </c>
      <c r="AE30" s="10278" t="s">
        <v>382</v>
      </c>
      <c r="AF30" s="9672" t="s">
        <v>469</v>
      </c>
      <c r="AG30" s="10278" t="s">
        <v>382</v>
      </c>
      <c r="AH30" s="9672" t="s">
        <v>469</v>
      </c>
      <c r="AI30" s="10278" t="s">
        <v>382</v>
      </c>
      <c r="AJ30" s="9672" t="s">
        <v>469</v>
      </c>
      <c r="AK30" s="10278" t="s">
        <v>382</v>
      </c>
      <c r="AL30" s="9672" t="s">
        <v>469</v>
      </c>
      <c r="AM30" s="10278" t="s">
        <v>382</v>
      </c>
      <c r="AN30" s="9672" t="s">
        <v>469</v>
      </c>
      <c r="AO30" s="10278" t="s">
        <v>382</v>
      </c>
      <c r="AP30" s="9672" t="s">
        <v>469</v>
      </c>
      <c r="AQ30" s="10278" t="s">
        <v>382</v>
      </c>
      <c r="AR30" s="9672" t="s">
        <v>469</v>
      </c>
      <c r="AS30" s="10278" t="s">
        <v>382</v>
      </c>
      <c r="AT30" s="9672" t="s">
        <v>469</v>
      </c>
      <c r="AU30" s="10278" t="s">
        <v>382</v>
      </c>
      <c r="AV30" s="9672" t="s">
        <v>469</v>
      </c>
      <c r="AW30" s="10278" t="s">
        <v>382</v>
      </c>
      <c r="AX30" s="9672" t="s">
        <v>469</v>
      </c>
      <c r="AY30" s="10278" t="s">
        <v>382</v>
      </c>
      <c r="AZ30" s="9672" t="s">
        <v>469</v>
      </c>
      <c r="BA30" s="10278" t="s">
        <v>382</v>
      </c>
      <c r="BB30" s="9672" t="s">
        <v>469</v>
      </c>
      <c r="BC30" s="10278" t="s">
        <v>382</v>
      </c>
      <c r="BD30" s="9672" t="s">
        <v>469</v>
      </c>
      <c r="BE30" s="10278" t="s">
        <v>382</v>
      </c>
      <c r="BF30" s="9672" t="s">
        <v>469</v>
      </c>
      <c r="BG30" s="10278" t="s">
        <v>382</v>
      </c>
      <c r="BH30" s="9672" t="s">
        <v>469</v>
      </c>
      <c r="BI30" s="10278" t="s">
        <v>382</v>
      </c>
      <c r="BJ30" s="9672" t="s">
        <v>469</v>
      </c>
      <c r="BK30" s="10278" t="s">
        <v>382</v>
      </c>
      <c r="BL30" s="9672" t="s">
        <v>469</v>
      </c>
      <c r="BM30" s="10278" t="s">
        <v>382</v>
      </c>
      <c r="BN30" s="9672" t="s">
        <v>469</v>
      </c>
      <c r="BO30" s="10278" t="s">
        <v>382</v>
      </c>
      <c r="BP30" s="9672" t="s">
        <v>469</v>
      </c>
      <c r="BQ30" s="10278" t="s">
        <v>382</v>
      </c>
      <c r="BR30" s="9672" t="s">
        <v>469</v>
      </c>
      <c r="BS30" s="10278" t="s">
        <v>382</v>
      </c>
      <c r="BT30" s="9672" t="s">
        <v>469</v>
      </c>
      <c r="BU30" s="10278" t="s">
        <v>382</v>
      </c>
      <c r="BV30" s="9672" t="s">
        <v>469</v>
      </c>
      <c r="BW30" s="10278" t="s">
        <v>382</v>
      </c>
      <c r="BX30" s="9672" t="s">
        <v>469</v>
      </c>
      <c r="BY30" s="10278" t="s">
        <v>382</v>
      </c>
      <c r="BZ30" s="9672" t="s">
        <v>469</v>
      </c>
      <c r="CA30" s="10278" t="s">
        <v>382</v>
      </c>
      <c r="CB30" s="9672" t="s">
        <v>469</v>
      </c>
      <c r="CC30" s="10278" t="s">
        <v>382</v>
      </c>
      <c r="CD30" s="9672" t="s">
        <v>469</v>
      </c>
      <c r="CE30" s="10278" t="s">
        <v>382</v>
      </c>
      <c r="CF30" s="9672" t="s">
        <v>469</v>
      </c>
      <c r="CG30" s="10278" t="s">
        <v>382</v>
      </c>
      <c r="CH30" s="9672" t="s">
        <v>469</v>
      </c>
      <c r="CI30" s="10278" t="s">
        <v>382</v>
      </c>
      <c r="CJ30" s="9672" t="s">
        <v>469</v>
      </c>
      <c r="CK30" s="10278" t="s">
        <v>382</v>
      </c>
      <c r="CL30" s="9672" t="s">
        <v>469</v>
      </c>
      <c r="CM30" s="10278" t="s">
        <v>382</v>
      </c>
      <c r="CN30" s="9672" t="s">
        <v>469</v>
      </c>
      <c r="CO30" s="10278" t="s">
        <v>382</v>
      </c>
      <c r="CP30" s="9672" t="s">
        <v>469</v>
      </c>
      <c r="CQ30" s="10278" t="s">
        <v>382</v>
      </c>
      <c r="CR30" s="9672" t="s">
        <v>469</v>
      </c>
      <c r="CS30" s="10278" t="s">
        <v>382</v>
      </c>
      <c r="CT30" s="9672" t="s">
        <v>469</v>
      </c>
      <c r="CU30" s="10278" t="s">
        <v>382</v>
      </c>
      <c r="CV30" s="9672" t="s">
        <v>469</v>
      </c>
      <c r="CW30" s="10278" t="s">
        <v>382</v>
      </c>
      <c r="CX30" s="9672" t="s">
        <v>469</v>
      </c>
      <c r="CY30" s="10278" t="s">
        <v>382</v>
      </c>
      <c r="CZ30" s="9672" t="s">
        <v>469</v>
      </c>
      <c r="DA30" s="10278" t="s">
        <v>382</v>
      </c>
      <c r="DB30" s="9672" t="s">
        <v>469</v>
      </c>
      <c r="DC30" s="10278" t="s">
        <v>382</v>
      </c>
      <c r="DD30" s="9672" t="s">
        <v>469</v>
      </c>
      <c r="DE30" s="10278" t="s">
        <v>382</v>
      </c>
      <c r="DF30" s="9672" t="s">
        <v>469</v>
      </c>
      <c r="DG30" s="10278" t="s">
        <v>382</v>
      </c>
      <c r="DH30" s="9672" t="s">
        <v>469</v>
      </c>
      <c r="DI30" s="10278" t="s">
        <v>382</v>
      </c>
      <c r="DJ30" s="9672" t="s">
        <v>469</v>
      </c>
      <c r="DK30" s="10278" t="s">
        <v>382</v>
      </c>
      <c r="DL30" s="9672" t="s">
        <v>469</v>
      </c>
      <c r="DM30" s="2428"/>
      <c r="DX30" s="732">
        <v>34</v>
      </c>
    </row>
    <row customHeight="1" ht="15" hidden="1">
      <c r="C31" s="403"/>
      <c r="D31" s="820"/>
      <c r="E31" s="820"/>
      <c r="F31" s="820"/>
      <c r="G31" s="886"/>
      <c r="H31" s="886"/>
      <c r="I31" s="886"/>
      <c r="J31" s="886"/>
      <c r="K31" s="4569"/>
      <c r="L31" s="4569"/>
      <c r="M31" s="4569"/>
      <c r="N31" s="4569"/>
      <c r="O31" s="4569"/>
      <c r="P31" s="4569"/>
      <c r="Q31" s="4569"/>
      <c r="R31" s="4569"/>
      <c r="S31" s="4569"/>
      <c r="T31" s="4569"/>
      <c r="U31" s="4569"/>
      <c r="V31" s="4569"/>
      <c r="W31" s="10672"/>
      <c r="X31" s="10672"/>
      <c r="Y31" s="10672"/>
      <c r="Z31" s="10672"/>
      <c r="AA31" s="10672"/>
      <c r="AB31" s="10672"/>
      <c r="AC31" s="10672"/>
      <c r="AD31" s="10672"/>
      <c r="AE31" s="10672"/>
      <c r="AF31" s="10672"/>
      <c r="AG31" s="10672"/>
      <c r="AH31" s="10672"/>
      <c r="AI31" s="10672"/>
      <c r="AJ31" s="10672"/>
      <c r="AK31" s="10672"/>
      <c r="AL31" s="10672"/>
      <c r="AM31" s="10672"/>
      <c r="AN31" s="10672"/>
      <c r="AO31" s="10672"/>
      <c r="AP31" s="10672"/>
      <c r="AQ31" s="10672"/>
      <c r="AR31" s="10672"/>
      <c r="AS31" s="10672"/>
      <c r="AT31" s="10672"/>
      <c r="AU31" s="10672"/>
      <c r="AV31" s="10672"/>
      <c r="AW31" s="10672"/>
      <c r="AX31" s="10672"/>
      <c r="AY31" s="10672"/>
      <c r="AZ31" s="10672"/>
      <c r="BA31" s="10672"/>
      <c r="BB31" s="10672"/>
      <c r="BC31" s="10672"/>
      <c r="BD31" s="10672"/>
      <c r="BE31" s="10672"/>
      <c r="BF31" s="10672"/>
      <c r="BG31" s="10672"/>
      <c r="BH31" s="10672"/>
      <c r="BI31" s="10672"/>
      <c r="BJ31" s="10672"/>
      <c r="BK31" s="10672"/>
      <c r="BL31" s="10672"/>
      <c r="BM31" s="10672"/>
      <c r="BN31" s="10672"/>
      <c r="BO31" s="10672"/>
      <c r="BP31" s="10672"/>
      <c r="BQ31" s="10672"/>
      <c r="BR31" s="10672"/>
      <c r="BS31" s="10672"/>
      <c r="BT31" s="10672"/>
      <c r="BU31" s="10672"/>
      <c r="BV31" s="10672"/>
      <c r="BW31" s="10672"/>
      <c r="BX31" s="10672"/>
      <c r="BY31" s="10672"/>
      <c r="BZ31" s="10672"/>
      <c r="CA31" s="10672"/>
      <c r="CB31" s="10672"/>
      <c r="CC31" s="10672"/>
      <c r="CD31" s="10672"/>
      <c r="CE31" s="10672"/>
      <c r="CF31" s="10672"/>
      <c r="CG31" s="10672"/>
      <c r="CH31" s="10672"/>
      <c r="CI31" s="10672"/>
      <c r="CJ31" s="10672"/>
      <c r="CK31" s="10672"/>
      <c r="CL31" s="10672"/>
      <c r="CM31" s="10672"/>
      <c r="CN31" s="10672"/>
      <c r="CO31" s="10672"/>
      <c r="CP31" s="10672"/>
      <c r="CQ31" s="10672"/>
      <c r="CR31" s="10672"/>
      <c r="CS31" s="10672"/>
      <c r="CT31" s="10672"/>
      <c r="CU31" s="10672"/>
      <c r="CV31" s="10672"/>
      <c r="CW31" s="10672"/>
      <c r="CX31" s="10672"/>
      <c r="CY31" s="10672"/>
      <c r="CZ31" s="10672"/>
      <c r="DA31" s="10672"/>
      <c r="DB31" s="10672"/>
      <c r="DC31" s="10672"/>
      <c r="DD31" s="10672"/>
      <c r="DE31" s="10672"/>
      <c r="DF31" s="10672"/>
      <c r="DG31" s="10672"/>
      <c r="DH31" s="10672"/>
      <c r="DI31" s="10672"/>
      <c r="DJ31" s="10672"/>
      <c r="DK31" s="10672"/>
      <c r="DL31" s="10672"/>
      <c r="DM31" s="516"/>
      <c r="DX31" s="732">
        <v>0</v>
      </c>
    </row>
    <row customHeight="1" ht="24">
      <c r="A32" s="732"/>
      <c r="B32" s="732" t="s">
        <v>1103</v>
      </c>
      <c r="C32" s="753"/>
      <c r="D32" s="919">
        <v>1</v>
      </c>
      <c r="E32" s="920" t="s">
        <v>1104</v>
      </c>
      <c r="F32" s="918" t="s">
        <v>385</v>
      </c>
      <c r="G32" s="1040" t="s">
        <v>385</v>
      </c>
      <c r="H32" s="1040" t="s">
        <v>385</v>
      </c>
      <c r="I32" s="918" t="s">
        <v>385</v>
      </c>
      <c r="J32" s="918" t="s">
        <v>385</v>
      </c>
      <c r="K32" s="4573" t="s">
        <v>385</v>
      </c>
      <c r="L32" s="4573" t="s">
        <v>385</v>
      </c>
      <c r="M32" s="4573" t="s">
        <v>385</v>
      </c>
      <c r="N32" s="4573" t="s">
        <v>385</v>
      </c>
      <c r="O32" s="4573" t="s">
        <v>385</v>
      </c>
      <c r="P32" s="4573" t="s">
        <v>385</v>
      </c>
      <c r="Q32" s="4573" t="s">
        <v>385</v>
      </c>
      <c r="R32" s="4573" t="s">
        <v>385</v>
      </c>
      <c r="S32" s="4573" t="s">
        <v>385</v>
      </c>
      <c r="T32" s="4573" t="s">
        <v>385</v>
      </c>
      <c r="U32" s="4573" t="s">
        <v>385</v>
      </c>
      <c r="V32" s="4573" t="s">
        <v>385</v>
      </c>
      <c r="W32" s="10677" t="s">
        <v>385</v>
      </c>
      <c r="X32" s="10677" t="s">
        <v>385</v>
      </c>
      <c r="Y32" s="10677" t="s">
        <v>385</v>
      </c>
      <c r="Z32" s="10677" t="s">
        <v>385</v>
      </c>
      <c r="AA32" s="10677" t="s">
        <v>385</v>
      </c>
      <c r="AB32" s="10677" t="s">
        <v>385</v>
      </c>
      <c r="AC32" s="10677" t="s">
        <v>385</v>
      </c>
      <c r="AD32" s="10677" t="s">
        <v>385</v>
      </c>
      <c r="AE32" s="10677" t="s">
        <v>385</v>
      </c>
      <c r="AF32" s="10677" t="s">
        <v>385</v>
      </c>
      <c r="AG32" s="10677" t="s">
        <v>385</v>
      </c>
      <c r="AH32" s="10677" t="s">
        <v>385</v>
      </c>
      <c r="AI32" s="10677" t="s">
        <v>385</v>
      </c>
      <c r="AJ32" s="10677" t="s">
        <v>385</v>
      </c>
      <c r="AK32" s="10677" t="s">
        <v>385</v>
      </c>
      <c r="AL32" s="10677" t="s">
        <v>385</v>
      </c>
      <c r="AM32" s="10677" t="s">
        <v>385</v>
      </c>
      <c r="AN32" s="10677" t="s">
        <v>385</v>
      </c>
      <c r="AO32" s="10677" t="s">
        <v>385</v>
      </c>
      <c r="AP32" s="10677" t="s">
        <v>385</v>
      </c>
      <c r="AQ32" s="10677" t="s">
        <v>385</v>
      </c>
      <c r="AR32" s="10677" t="s">
        <v>385</v>
      </c>
      <c r="AS32" s="10677" t="s">
        <v>385</v>
      </c>
      <c r="AT32" s="10677" t="s">
        <v>385</v>
      </c>
      <c r="AU32" s="10677" t="s">
        <v>385</v>
      </c>
      <c r="AV32" s="10677" t="s">
        <v>385</v>
      </c>
      <c r="AW32" s="10677" t="s">
        <v>385</v>
      </c>
      <c r="AX32" s="10677" t="s">
        <v>385</v>
      </c>
      <c r="AY32" s="10677" t="s">
        <v>385</v>
      </c>
      <c r="AZ32" s="10677" t="s">
        <v>385</v>
      </c>
      <c r="BA32" s="10677" t="s">
        <v>385</v>
      </c>
      <c r="BB32" s="10677" t="s">
        <v>385</v>
      </c>
      <c r="BC32" s="10677" t="s">
        <v>385</v>
      </c>
      <c r="BD32" s="10677" t="s">
        <v>385</v>
      </c>
      <c r="BE32" s="10677" t="s">
        <v>385</v>
      </c>
      <c r="BF32" s="10677" t="s">
        <v>385</v>
      </c>
      <c r="BG32" s="10677" t="s">
        <v>385</v>
      </c>
      <c r="BH32" s="10677" t="s">
        <v>385</v>
      </c>
      <c r="BI32" s="10677" t="s">
        <v>385</v>
      </c>
      <c r="BJ32" s="10677" t="s">
        <v>385</v>
      </c>
      <c r="BK32" s="10677" t="s">
        <v>385</v>
      </c>
      <c r="BL32" s="10677" t="s">
        <v>385</v>
      </c>
      <c r="BM32" s="10677" t="s">
        <v>385</v>
      </c>
      <c r="BN32" s="10677" t="s">
        <v>385</v>
      </c>
      <c r="BO32" s="10677" t="s">
        <v>385</v>
      </c>
      <c r="BP32" s="10677" t="s">
        <v>385</v>
      </c>
      <c r="BQ32" s="10677" t="s">
        <v>385</v>
      </c>
      <c r="BR32" s="10677" t="s">
        <v>385</v>
      </c>
      <c r="BS32" s="10677" t="s">
        <v>385</v>
      </c>
      <c r="BT32" s="10677" t="s">
        <v>385</v>
      </c>
      <c r="BU32" s="10677" t="s">
        <v>385</v>
      </c>
      <c r="BV32" s="10677" t="s">
        <v>385</v>
      </c>
      <c r="BW32" s="10677" t="s">
        <v>385</v>
      </c>
      <c r="BX32" s="10677" t="s">
        <v>385</v>
      </c>
      <c r="BY32" s="10677" t="s">
        <v>385</v>
      </c>
      <c r="BZ32" s="10677" t="s">
        <v>385</v>
      </c>
      <c r="CA32" s="10677" t="s">
        <v>385</v>
      </c>
      <c r="CB32" s="10677" t="s">
        <v>385</v>
      </c>
      <c r="CC32" s="10677" t="s">
        <v>385</v>
      </c>
      <c r="CD32" s="10677" t="s">
        <v>385</v>
      </c>
      <c r="CE32" s="10677" t="s">
        <v>385</v>
      </c>
      <c r="CF32" s="10677" t="s">
        <v>385</v>
      </c>
      <c r="CG32" s="10677" t="s">
        <v>385</v>
      </c>
      <c r="CH32" s="10677" t="s">
        <v>385</v>
      </c>
      <c r="CI32" s="10677" t="s">
        <v>385</v>
      </c>
      <c r="CJ32" s="10677" t="s">
        <v>385</v>
      </c>
      <c r="CK32" s="10677" t="s">
        <v>385</v>
      </c>
      <c r="CL32" s="10677" t="s">
        <v>385</v>
      </c>
      <c r="CM32" s="10677" t="s">
        <v>385</v>
      </c>
      <c r="CN32" s="10677" t="s">
        <v>385</v>
      </c>
      <c r="CO32" s="10677" t="s">
        <v>385</v>
      </c>
      <c r="CP32" s="10677" t="s">
        <v>385</v>
      </c>
      <c r="CQ32" s="10677" t="s">
        <v>385</v>
      </c>
      <c r="CR32" s="10677" t="s">
        <v>385</v>
      </c>
      <c r="CS32" s="10677" t="s">
        <v>385</v>
      </c>
      <c r="CT32" s="10677" t="s">
        <v>385</v>
      </c>
      <c r="CU32" s="10677" t="s">
        <v>385</v>
      </c>
      <c r="CV32" s="10677" t="s">
        <v>385</v>
      </c>
      <c r="CW32" s="10677" t="s">
        <v>385</v>
      </c>
      <c r="CX32" s="10677" t="s">
        <v>385</v>
      </c>
      <c r="CY32" s="10677" t="s">
        <v>385</v>
      </c>
      <c r="CZ32" s="10677" t="s">
        <v>385</v>
      </c>
      <c r="DA32" s="10677" t="s">
        <v>385</v>
      </c>
      <c r="DB32" s="10677" t="s">
        <v>385</v>
      </c>
      <c r="DC32" s="10677" t="s">
        <v>385</v>
      </c>
      <c r="DD32" s="10677" t="s">
        <v>385</v>
      </c>
      <c r="DE32" s="10677" t="s">
        <v>385</v>
      </c>
      <c r="DF32" s="10677" t="s">
        <v>385</v>
      </c>
      <c r="DG32" s="10677" t="s">
        <v>385</v>
      </c>
      <c r="DH32" s="10677" t="s">
        <v>385</v>
      </c>
      <c r="DI32" s="10677" t="s">
        <v>385</v>
      </c>
      <c r="DJ32" s="10677" t="s">
        <v>385</v>
      </c>
      <c r="DK32" s="10677" t="s">
        <v>385</v>
      </c>
      <c r="DL32" s="10677" t="s">
        <v>385</v>
      </c>
      <c r="DM32" s="516"/>
      <c r="DX32" s="732">
        <v>23</v>
      </c>
    </row>
    <row customHeight="1" ht="11.549999999999999">
      <c r="A33" s="732"/>
      <c r="C33" s="732"/>
      <c r="D33" s="574"/>
      <c r="E33" s="807" t="s">
        <v>686</v>
      </c>
      <c r="F33" s="799"/>
      <c r="G33" s="799"/>
      <c r="H33" s="799"/>
      <c r="I33" s="799"/>
      <c r="J33" s="799"/>
      <c r="K33" s="4574"/>
      <c r="L33" s="4575"/>
      <c r="M33" s="4576"/>
      <c r="N33" s="4577"/>
      <c r="O33" s="4578"/>
      <c r="P33" s="4579"/>
      <c r="Q33" s="4580"/>
      <c r="R33" s="4581"/>
      <c r="S33" s="4582"/>
      <c r="T33" s="4583"/>
      <c r="U33" s="4584"/>
      <c r="V33" s="4585"/>
      <c r="W33" s="10690"/>
      <c r="X33" s="10691"/>
      <c r="Y33" s="10692"/>
      <c r="Z33" s="10693"/>
      <c r="AA33" s="10694"/>
      <c r="AB33" s="10695"/>
      <c r="AC33" s="10696"/>
      <c r="AD33" s="10697"/>
      <c r="AE33" s="10698"/>
      <c r="AF33" s="10699"/>
      <c r="AG33" s="10700"/>
      <c r="AH33" s="10701"/>
      <c r="AI33" s="10702"/>
      <c r="AJ33" s="10703"/>
      <c r="AK33" s="10704"/>
      <c r="AL33" s="10705"/>
      <c r="AM33" s="10706"/>
      <c r="AN33" s="10707"/>
      <c r="AO33" s="10708"/>
      <c r="AP33" s="10709"/>
      <c r="AQ33" s="10710"/>
      <c r="AR33" s="10711"/>
      <c r="AS33" s="10712"/>
      <c r="AT33" s="10713"/>
      <c r="AU33" s="10714"/>
      <c r="AV33" s="10715"/>
      <c r="AW33" s="10716"/>
      <c r="AX33" s="10717"/>
      <c r="AY33" s="10718"/>
      <c r="AZ33" s="10719"/>
      <c r="BA33" s="10720"/>
      <c r="BB33" s="10721"/>
      <c r="BC33" s="10722"/>
      <c r="BD33" s="10723"/>
      <c r="BE33" s="10724"/>
      <c r="BF33" s="10725"/>
      <c r="BG33" s="10726"/>
      <c r="BH33" s="10727"/>
      <c r="BI33" s="10728"/>
      <c r="BJ33" s="10729"/>
      <c r="BK33" s="10730"/>
      <c r="BL33" s="10731"/>
      <c r="BM33" s="10732"/>
      <c r="BN33" s="10733"/>
      <c r="BO33" s="10734"/>
      <c r="BP33" s="10735"/>
      <c r="BQ33" s="10736"/>
      <c r="BR33" s="10737"/>
      <c r="BS33" s="10738"/>
      <c r="BT33" s="10739"/>
      <c r="BU33" s="10740"/>
      <c r="BV33" s="10741"/>
      <c r="BW33" s="10742"/>
      <c r="BX33" s="10743"/>
      <c r="BY33" s="10744"/>
      <c r="BZ33" s="10745"/>
      <c r="CA33" s="10746"/>
      <c r="CB33" s="10747"/>
      <c r="CC33" s="10748"/>
      <c r="CD33" s="10749"/>
      <c r="CE33" s="10750"/>
      <c r="CF33" s="10751"/>
      <c r="CG33" s="10752"/>
      <c r="CH33" s="10753"/>
      <c r="CI33" s="10754"/>
      <c r="CJ33" s="10755"/>
      <c r="CK33" s="10756"/>
      <c r="CL33" s="10757"/>
      <c r="CM33" s="10758"/>
      <c r="CN33" s="10759"/>
      <c r="CO33" s="10760"/>
      <c r="CP33" s="10761"/>
      <c r="CQ33" s="10762"/>
      <c r="CR33" s="10763"/>
      <c r="CS33" s="10764"/>
      <c r="CT33" s="10765"/>
      <c r="CU33" s="10766"/>
      <c r="CV33" s="10767"/>
      <c r="CW33" s="10768"/>
      <c r="CX33" s="10769"/>
      <c r="CY33" s="10770"/>
      <c r="CZ33" s="10771"/>
      <c r="DA33" s="10772"/>
      <c r="DB33" s="10773"/>
      <c r="DC33" s="10774"/>
      <c r="DD33" s="10775"/>
      <c r="DE33" s="10776"/>
      <c r="DF33" s="10777"/>
      <c r="DG33" s="10778"/>
      <c r="DH33" s="10779"/>
      <c r="DI33" s="10780"/>
      <c r="DJ33" s="10781"/>
      <c r="DK33" s="10782"/>
      <c r="DL33" s="10783"/>
      <c r="DM33" s="800"/>
      <c r="DW33" s="732"/>
      <c r="DX33" s="732">
        <v>11</v>
      </c>
    </row>
    <row customHeight="1" ht="24">
      <c r="A34" s="732"/>
      <c r="B34" s="808" t="s">
        <v>789</v>
      </c>
      <c r="C34" s="753"/>
      <c r="D34" s="919">
        <v>2</v>
      </c>
      <c r="E34" s="920" t="s">
        <v>1105</v>
      </c>
      <c r="F34" s="1047" t="s">
        <v>385</v>
      </c>
      <c r="G34" s="1047" t="s">
        <v>385</v>
      </c>
      <c r="H34" s="1047" t="s">
        <v>385</v>
      </c>
      <c r="I34" s="918"/>
      <c r="J34" s="918"/>
      <c r="K34" s="4573" t="s">
        <v>385</v>
      </c>
      <c r="L34" s="4573" t="s">
        <v>385</v>
      </c>
      <c r="M34" s="4573" t="s">
        <v>385</v>
      </c>
      <c r="N34" s="4573" t="s">
        <v>385</v>
      </c>
      <c r="O34" s="4573" t="s">
        <v>385</v>
      </c>
      <c r="P34" s="4573" t="s">
        <v>385</v>
      </c>
      <c r="Q34" s="4573" t="s">
        <v>385</v>
      </c>
      <c r="R34" s="4573" t="s">
        <v>385</v>
      </c>
      <c r="S34" s="4573" t="s">
        <v>385</v>
      </c>
      <c r="T34" s="4573" t="s">
        <v>385</v>
      </c>
      <c r="U34" s="4573" t="s">
        <v>385</v>
      </c>
      <c r="V34" s="4573" t="s">
        <v>385</v>
      </c>
      <c r="W34" s="10677" t="s">
        <v>385</v>
      </c>
      <c r="X34" s="10677" t="s">
        <v>385</v>
      </c>
      <c r="Y34" s="10677" t="s">
        <v>385</v>
      </c>
      <c r="Z34" s="10677" t="s">
        <v>385</v>
      </c>
      <c r="AA34" s="10677" t="s">
        <v>385</v>
      </c>
      <c r="AB34" s="10677" t="s">
        <v>385</v>
      </c>
      <c r="AC34" s="10677" t="s">
        <v>385</v>
      </c>
      <c r="AD34" s="10677" t="s">
        <v>385</v>
      </c>
      <c r="AE34" s="10677" t="s">
        <v>385</v>
      </c>
      <c r="AF34" s="10677" t="s">
        <v>385</v>
      </c>
      <c r="AG34" s="10677" t="s">
        <v>385</v>
      </c>
      <c r="AH34" s="10677" t="s">
        <v>385</v>
      </c>
      <c r="AI34" s="10677" t="s">
        <v>385</v>
      </c>
      <c r="AJ34" s="10677" t="s">
        <v>385</v>
      </c>
      <c r="AK34" s="10677" t="s">
        <v>385</v>
      </c>
      <c r="AL34" s="10677" t="s">
        <v>385</v>
      </c>
      <c r="AM34" s="10677" t="s">
        <v>385</v>
      </c>
      <c r="AN34" s="10677" t="s">
        <v>385</v>
      </c>
      <c r="AO34" s="10677" t="s">
        <v>385</v>
      </c>
      <c r="AP34" s="10677" t="s">
        <v>385</v>
      </c>
      <c r="AQ34" s="10677" t="s">
        <v>385</v>
      </c>
      <c r="AR34" s="10677" t="s">
        <v>385</v>
      </c>
      <c r="AS34" s="10677" t="s">
        <v>385</v>
      </c>
      <c r="AT34" s="10677" t="s">
        <v>385</v>
      </c>
      <c r="AU34" s="10677" t="s">
        <v>385</v>
      </c>
      <c r="AV34" s="10677" t="s">
        <v>385</v>
      </c>
      <c r="AW34" s="10677" t="s">
        <v>385</v>
      </c>
      <c r="AX34" s="10677" t="s">
        <v>385</v>
      </c>
      <c r="AY34" s="10677" t="s">
        <v>385</v>
      </c>
      <c r="AZ34" s="10677" t="s">
        <v>385</v>
      </c>
      <c r="BA34" s="10677" t="s">
        <v>385</v>
      </c>
      <c r="BB34" s="10677" t="s">
        <v>385</v>
      </c>
      <c r="BC34" s="10677" t="s">
        <v>385</v>
      </c>
      <c r="BD34" s="10677" t="s">
        <v>385</v>
      </c>
      <c r="BE34" s="10677" t="s">
        <v>385</v>
      </c>
      <c r="BF34" s="10677" t="s">
        <v>385</v>
      </c>
      <c r="BG34" s="10677" t="s">
        <v>385</v>
      </c>
      <c r="BH34" s="10677" t="s">
        <v>385</v>
      </c>
      <c r="BI34" s="10677" t="s">
        <v>385</v>
      </c>
      <c r="BJ34" s="10677" t="s">
        <v>385</v>
      </c>
      <c r="BK34" s="10677" t="s">
        <v>385</v>
      </c>
      <c r="BL34" s="10677" t="s">
        <v>385</v>
      </c>
      <c r="BM34" s="10677" t="s">
        <v>385</v>
      </c>
      <c r="BN34" s="10677" t="s">
        <v>385</v>
      </c>
      <c r="BO34" s="10677" t="s">
        <v>385</v>
      </c>
      <c r="BP34" s="10677" t="s">
        <v>385</v>
      </c>
      <c r="BQ34" s="10677" t="s">
        <v>385</v>
      </c>
      <c r="BR34" s="10677" t="s">
        <v>385</v>
      </c>
      <c r="BS34" s="10677" t="s">
        <v>385</v>
      </c>
      <c r="BT34" s="10677" t="s">
        <v>385</v>
      </c>
      <c r="BU34" s="10677" t="s">
        <v>385</v>
      </c>
      <c r="BV34" s="10677" t="s">
        <v>385</v>
      </c>
      <c r="BW34" s="10677" t="s">
        <v>385</v>
      </c>
      <c r="BX34" s="10677" t="s">
        <v>385</v>
      </c>
      <c r="BY34" s="10677" t="s">
        <v>385</v>
      </c>
      <c r="BZ34" s="10677" t="s">
        <v>385</v>
      </c>
      <c r="CA34" s="10677" t="s">
        <v>385</v>
      </c>
      <c r="CB34" s="10677" t="s">
        <v>385</v>
      </c>
      <c r="CC34" s="10677" t="s">
        <v>385</v>
      </c>
      <c r="CD34" s="10677" t="s">
        <v>385</v>
      </c>
      <c r="CE34" s="10677" t="s">
        <v>385</v>
      </c>
      <c r="CF34" s="10677" t="s">
        <v>385</v>
      </c>
      <c r="CG34" s="10677" t="s">
        <v>385</v>
      </c>
      <c r="CH34" s="10677" t="s">
        <v>385</v>
      </c>
      <c r="CI34" s="10677" t="s">
        <v>385</v>
      </c>
      <c r="CJ34" s="10677" t="s">
        <v>385</v>
      </c>
      <c r="CK34" s="10677" t="s">
        <v>385</v>
      </c>
      <c r="CL34" s="10677" t="s">
        <v>385</v>
      </c>
      <c r="CM34" s="10677" t="s">
        <v>385</v>
      </c>
      <c r="CN34" s="10677" t="s">
        <v>385</v>
      </c>
      <c r="CO34" s="10677" t="s">
        <v>385</v>
      </c>
      <c r="CP34" s="10677" t="s">
        <v>385</v>
      </c>
      <c r="CQ34" s="10677" t="s">
        <v>385</v>
      </c>
      <c r="CR34" s="10677" t="s">
        <v>385</v>
      </c>
      <c r="CS34" s="10677" t="s">
        <v>385</v>
      </c>
      <c r="CT34" s="10677" t="s">
        <v>385</v>
      </c>
      <c r="CU34" s="10677" t="s">
        <v>385</v>
      </c>
      <c r="CV34" s="10677" t="s">
        <v>385</v>
      </c>
      <c r="CW34" s="10677" t="s">
        <v>385</v>
      </c>
      <c r="CX34" s="10677" t="s">
        <v>385</v>
      </c>
      <c r="CY34" s="10677" t="s">
        <v>385</v>
      </c>
      <c r="CZ34" s="10677" t="s">
        <v>385</v>
      </c>
      <c r="DA34" s="10677" t="s">
        <v>385</v>
      </c>
      <c r="DB34" s="10677" t="s">
        <v>385</v>
      </c>
      <c r="DC34" s="10677" t="s">
        <v>385</v>
      </c>
      <c r="DD34" s="10677" t="s">
        <v>385</v>
      </c>
      <c r="DE34" s="10677" t="s">
        <v>385</v>
      </c>
      <c r="DF34" s="10677" t="s">
        <v>385</v>
      </c>
      <c r="DG34" s="10677" t="s">
        <v>385</v>
      </c>
      <c r="DH34" s="10677" t="s">
        <v>385</v>
      </c>
      <c r="DI34" s="10677" t="s">
        <v>385</v>
      </c>
      <c r="DJ34" s="10677" t="s">
        <v>385</v>
      </c>
      <c r="DK34" s="10677" t="s">
        <v>385</v>
      </c>
      <c r="DL34" s="10677" t="s">
        <v>385</v>
      </c>
      <c r="DM34" s="516"/>
      <c r="DX34" s="732">
        <v>23</v>
      </c>
    </row>
    <row customHeight="1" ht="11.549999999999999">
      <c r="A35" s="732"/>
      <c r="C35" s="732"/>
      <c r="D35" s="574"/>
      <c r="E35" s="807" t="s">
        <v>1106</v>
      </c>
      <c r="F35" s="799"/>
      <c r="G35" s="921"/>
      <c r="H35" s="799"/>
      <c r="I35" s="921"/>
      <c r="J35" s="799"/>
      <c r="K35" s="4588"/>
      <c r="L35" s="4589"/>
      <c r="M35" s="4590"/>
      <c r="N35" s="4591"/>
      <c r="O35" s="4592"/>
      <c r="P35" s="4593"/>
      <c r="Q35" s="4594"/>
      <c r="R35" s="4595"/>
      <c r="S35" s="4596"/>
      <c r="T35" s="4597"/>
      <c r="U35" s="4598"/>
      <c r="V35" s="4599"/>
      <c r="W35" s="10798"/>
      <c r="X35" s="10799"/>
      <c r="Y35" s="10800"/>
      <c r="Z35" s="10801"/>
      <c r="AA35" s="10802"/>
      <c r="AB35" s="10803"/>
      <c r="AC35" s="10804"/>
      <c r="AD35" s="10805"/>
      <c r="AE35" s="10806"/>
      <c r="AF35" s="10807"/>
      <c r="AG35" s="10808"/>
      <c r="AH35" s="10809"/>
      <c r="AI35" s="10810"/>
      <c r="AJ35" s="10811"/>
      <c r="AK35" s="10812"/>
      <c r="AL35" s="10813"/>
      <c r="AM35" s="10814"/>
      <c r="AN35" s="10815"/>
      <c r="AO35" s="10816"/>
      <c r="AP35" s="10817"/>
      <c r="AQ35" s="10818"/>
      <c r="AR35" s="10819"/>
      <c r="AS35" s="10820"/>
      <c r="AT35" s="10821"/>
      <c r="AU35" s="10822"/>
      <c r="AV35" s="10823"/>
      <c r="AW35" s="10824"/>
      <c r="AX35" s="10825"/>
      <c r="AY35" s="10826"/>
      <c r="AZ35" s="10827"/>
      <c r="BA35" s="10828"/>
      <c r="BB35" s="10829"/>
      <c r="BC35" s="10830"/>
      <c r="BD35" s="10831"/>
      <c r="BE35" s="10832"/>
      <c r="BF35" s="10833"/>
      <c r="BG35" s="10834"/>
      <c r="BH35" s="10835"/>
      <c r="BI35" s="10836"/>
      <c r="BJ35" s="10837"/>
      <c r="BK35" s="10838"/>
      <c r="BL35" s="10839"/>
      <c r="BM35" s="10840"/>
      <c r="BN35" s="10841"/>
      <c r="BO35" s="10842"/>
      <c r="BP35" s="10843"/>
      <c r="BQ35" s="10844"/>
      <c r="BR35" s="10845"/>
      <c r="BS35" s="10846"/>
      <c r="BT35" s="10847"/>
      <c r="BU35" s="10848"/>
      <c r="BV35" s="10849"/>
      <c r="BW35" s="10850"/>
      <c r="BX35" s="10851"/>
      <c r="BY35" s="10852"/>
      <c r="BZ35" s="10853"/>
      <c r="CA35" s="10854"/>
      <c r="CB35" s="10855"/>
      <c r="CC35" s="10856"/>
      <c r="CD35" s="10857"/>
      <c r="CE35" s="10858"/>
      <c r="CF35" s="10859"/>
      <c r="CG35" s="10860"/>
      <c r="CH35" s="10861"/>
      <c r="CI35" s="10862"/>
      <c r="CJ35" s="10863"/>
      <c r="CK35" s="10864"/>
      <c r="CL35" s="10865"/>
      <c r="CM35" s="10866"/>
      <c r="CN35" s="10867"/>
      <c r="CO35" s="10868"/>
      <c r="CP35" s="10869"/>
      <c r="CQ35" s="10870"/>
      <c r="CR35" s="10871"/>
      <c r="CS35" s="10872"/>
      <c r="CT35" s="10873"/>
      <c r="CU35" s="10874"/>
      <c r="CV35" s="10875"/>
      <c r="CW35" s="10876"/>
      <c r="CX35" s="10877"/>
      <c r="CY35" s="10878"/>
      <c r="CZ35" s="10879"/>
      <c r="DA35" s="10880"/>
      <c r="DB35" s="10881"/>
      <c r="DC35" s="10882"/>
      <c r="DD35" s="10883"/>
      <c r="DE35" s="10884"/>
      <c r="DF35" s="10885"/>
      <c r="DG35" s="10886"/>
      <c r="DH35" s="10887"/>
      <c r="DI35" s="10888"/>
      <c r="DJ35" s="10889"/>
      <c r="DK35" s="10890"/>
      <c r="DL35" s="10891"/>
      <c r="DM35" s="800"/>
      <c r="DW35" s="732"/>
      <c r="DX35" s="732">
        <v>11</v>
      </c>
    </row>
    <row customHeight="1" ht="71.25">
      <c r="A36" s="732"/>
      <c r="B36" s="732" t="s">
        <v>1107</v>
      </c>
      <c r="C36" s="753"/>
      <c r="D36" s="919">
        <v>3</v>
      </c>
      <c r="E36" s="920" t="s">
        <v>1108</v>
      </c>
      <c r="F36" s="922" t="s">
        <v>385</v>
      </c>
      <c r="G36" s="1041" t="s">
        <v>1109</v>
      </c>
      <c r="H36" s="1040" t="s">
        <v>385</v>
      </c>
      <c r="I36" s="751" t="s">
        <v>1109</v>
      </c>
      <c r="J36" s="918" t="s">
        <v>385</v>
      </c>
      <c r="K36" s="4603" t="s">
        <v>1109</v>
      </c>
      <c r="L36" s="4573" t="s">
        <v>385</v>
      </c>
      <c r="M36" s="4603" t="s">
        <v>1109</v>
      </c>
      <c r="N36" s="4573" t="s">
        <v>385</v>
      </c>
      <c r="O36" s="4603" t="s">
        <v>1109</v>
      </c>
      <c r="P36" s="4573" t="s">
        <v>385</v>
      </c>
      <c r="Q36" s="4603" t="s">
        <v>1109</v>
      </c>
      <c r="R36" s="4573" t="s">
        <v>385</v>
      </c>
      <c r="S36" s="4603" t="s">
        <v>1109</v>
      </c>
      <c r="T36" s="4573" t="s">
        <v>385</v>
      </c>
      <c r="U36" s="4603" t="s">
        <v>1109</v>
      </c>
      <c r="V36" s="4573" t="s">
        <v>385</v>
      </c>
      <c r="W36" s="10896" t="s">
        <v>1109</v>
      </c>
      <c r="X36" s="10677" t="s">
        <v>385</v>
      </c>
      <c r="Y36" s="10896" t="s">
        <v>1109</v>
      </c>
      <c r="Z36" s="10677" t="s">
        <v>385</v>
      </c>
      <c r="AA36" s="10896" t="s">
        <v>1109</v>
      </c>
      <c r="AB36" s="10677" t="s">
        <v>385</v>
      </c>
      <c r="AC36" s="10896" t="s">
        <v>1109</v>
      </c>
      <c r="AD36" s="10677" t="s">
        <v>385</v>
      </c>
      <c r="AE36" s="10896" t="s">
        <v>1109</v>
      </c>
      <c r="AF36" s="10677" t="s">
        <v>385</v>
      </c>
      <c r="AG36" s="10896" t="s">
        <v>1109</v>
      </c>
      <c r="AH36" s="10677" t="s">
        <v>385</v>
      </c>
      <c r="AI36" s="10896" t="s">
        <v>1109</v>
      </c>
      <c r="AJ36" s="10677" t="s">
        <v>385</v>
      </c>
      <c r="AK36" s="10896" t="s">
        <v>1109</v>
      </c>
      <c r="AL36" s="10677" t="s">
        <v>385</v>
      </c>
      <c r="AM36" s="10896" t="s">
        <v>1109</v>
      </c>
      <c r="AN36" s="10677" t="s">
        <v>385</v>
      </c>
      <c r="AO36" s="10896" t="s">
        <v>1109</v>
      </c>
      <c r="AP36" s="10677" t="s">
        <v>385</v>
      </c>
      <c r="AQ36" s="10896" t="s">
        <v>1109</v>
      </c>
      <c r="AR36" s="10677" t="s">
        <v>385</v>
      </c>
      <c r="AS36" s="10896" t="s">
        <v>1109</v>
      </c>
      <c r="AT36" s="10677" t="s">
        <v>385</v>
      </c>
      <c r="AU36" s="10896" t="s">
        <v>1109</v>
      </c>
      <c r="AV36" s="10677" t="s">
        <v>385</v>
      </c>
      <c r="AW36" s="10896" t="s">
        <v>1109</v>
      </c>
      <c r="AX36" s="10677" t="s">
        <v>385</v>
      </c>
      <c r="AY36" s="10896" t="s">
        <v>1109</v>
      </c>
      <c r="AZ36" s="10677" t="s">
        <v>385</v>
      </c>
      <c r="BA36" s="10896" t="s">
        <v>1109</v>
      </c>
      <c r="BB36" s="10677" t="s">
        <v>385</v>
      </c>
      <c r="BC36" s="10896" t="s">
        <v>1109</v>
      </c>
      <c r="BD36" s="10677" t="s">
        <v>385</v>
      </c>
      <c r="BE36" s="10896" t="s">
        <v>1109</v>
      </c>
      <c r="BF36" s="10677" t="s">
        <v>385</v>
      </c>
      <c r="BG36" s="10896" t="s">
        <v>1109</v>
      </c>
      <c r="BH36" s="10677" t="s">
        <v>385</v>
      </c>
      <c r="BI36" s="10896" t="s">
        <v>1109</v>
      </c>
      <c r="BJ36" s="10677" t="s">
        <v>385</v>
      </c>
      <c r="BK36" s="10896" t="s">
        <v>1109</v>
      </c>
      <c r="BL36" s="10677" t="s">
        <v>385</v>
      </c>
      <c r="BM36" s="10896" t="s">
        <v>1109</v>
      </c>
      <c r="BN36" s="10677" t="s">
        <v>385</v>
      </c>
      <c r="BO36" s="10896" t="s">
        <v>1109</v>
      </c>
      <c r="BP36" s="10677" t="s">
        <v>385</v>
      </c>
      <c r="BQ36" s="10896" t="s">
        <v>1109</v>
      </c>
      <c r="BR36" s="10677" t="s">
        <v>385</v>
      </c>
      <c r="BS36" s="10896" t="s">
        <v>1109</v>
      </c>
      <c r="BT36" s="10677" t="s">
        <v>385</v>
      </c>
      <c r="BU36" s="10896" t="s">
        <v>1109</v>
      </c>
      <c r="BV36" s="10677" t="s">
        <v>385</v>
      </c>
      <c r="BW36" s="10896" t="s">
        <v>1109</v>
      </c>
      <c r="BX36" s="10677" t="s">
        <v>385</v>
      </c>
      <c r="BY36" s="10896" t="s">
        <v>1109</v>
      </c>
      <c r="BZ36" s="10677" t="s">
        <v>385</v>
      </c>
      <c r="CA36" s="10896" t="s">
        <v>1109</v>
      </c>
      <c r="CB36" s="10677" t="s">
        <v>385</v>
      </c>
      <c r="CC36" s="10896" t="s">
        <v>1109</v>
      </c>
      <c r="CD36" s="10677" t="s">
        <v>385</v>
      </c>
      <c r="CE36" s="10896" t="s">
        <v>1109</v>
      </c>
      <c r="CF36" s="10677" t="s">
        <v>385</v>
      </c>
      <c r="CG36" s="10896" t="s">
        <v>1109</v>
      </c>
      <c r="CH36" s="10677" t="s">
        <v>385</v>
      </c>
      <c r="CI36" s="10896" t="s">
        <v>1109</v>
      </c>
      <c r="CJ36" s="10677" t="s">
        <v>385</v>
      </c>
      <c r="CK36" s="10896" t="s">
        <v>1109</v>
      </c>
      <c r="CL36" s="10677" t="s">
        <v>385</v>
      </c>
      <c r="CM36" s="10896" t="s">
        <v>1109</v>
      </c>
      <c r="CN36" s="10677" t="s">
        <v>385</v>
      </c>
      <c r="CO36" s="10896" t="s">
        <v>1109</v>
      </c>
      <c r="CP36" s="10677" t="s">
        <v>385</v>
      </c>
      <c r="CQ36" s="10896" t="s">
        <v>1109</v>
      </c>
      <c r="CR36" s="10677" t="s">
        <v>385</v>
      </c>
      <c r="CS36" s="10896" t="s">
        <v>1109</v>
      </c>
      <c r="CT36" s="10677" t="s">
        <v>385</v>
      </c>
      <c r="CU36" s="10896" t="s">
        <v>1109</v>
      </c>
      <c r="CV36" s="10677" t="s">
        <v>385</v>
      </c>
      <c r="CW36" s="10896" t="s">
        <v>1109</v>
      </c>
      <c r="CX36" s="10677" t="s">
        <v>385</v>
      </c>
      <c r="CY36" s="10896" t="s">
        <v>1109</v>
      </c>
      <c r="CZ36" s="10677" t="s">
        <v>385</v>
      </c>
      <c r="DA36" s="10896" t="s">
        <v>1109</v>
      </c>
      <c r="DB36" s="10677" t="s">
        <v>385</v>
      </c>
      <c r="DC36" s="10896" t="s">
        <v>1109</v>
      </c>
      <c r="DD36" s="10677" t="s">
        <v>385</v>
      </c>
      <c r="DE36" s="10896" t="s">
        <v>1109</v>
      </c>
      <c r="DF36" s="10677" t="s">
        <v>385</v>
      </c>
      <c r="DG36" s="10896" t="s">
        <v>1109</v>
      </c>
      <c r="DH36" s="10677" t="s">
        <v>385</v>
      </c>
      <c r="DI36" s="10896" t="s">
        <v>1109</v>
      </c>
      <c r="DJ36" s="10677" t="s">
        <v>385</v>
      </c>
      <c r="DK36" s="10896" t="s">
        <v>1109</v>
      </c>
      <c r="DL36" s="10677" t="s">
        <v>385</v>
      </c>
      <c r="DM36" s="516" t="s">
        <v>1110</v>
      </c>
      <c r="DX36" s="732">
        <v>68</v>
      </c>
    </row>
    <row customHeight="1" ht="11.549999999999999">
      <c r="A37" s="732"/>
      <c r="C37" s="732"/>
      <c r="D37" s="574"/>
      <c r="E37" s="807" t="s">
        <v>1111</v>
      </c>
      <c r="F37" s="799"/>
      <c r="G37" s="921"/>
      <c r="H37" s="921"/>
      <c r="I37" s="921"/>
      <c r="J37" s="921"/>
      <c r="K37" s="4604"/>
      <c r="L37" s="4605"/>
      <c r="M37" s="4606"/>
      <c r="N37" s="4607"/>
      <c r="O37" s="4608"/>
      <c r="P37" s="4609"/>
      <c r="Q37" s="4610"/>
      <c r="R37" s="4611"/>
      <c r="S37" s="4612"/>
      <c r="T37" s="4613"/>
      <c r="U37" s="4614"/>
      <c r="V37" s="4615"/>
      <c r="W37" s="10909"/>
      <c r="X37" s="10910"/>
      <c r="Y37" s="10911"/>
      <c r="Z37" s="10912"/>
      <c r="AA37" s="10913"/>
      <c r="AB37" s="10914"/>
      <c r="AC37" s="10915"/>
      <c r="AD37" s="10916"/>
      <c r="AE37" s="10917"/>
      <c r="AF37" s="10918"/>
      <c r="AG37" s="10919"/>
      <c r="AH37" s="10920"/>
      <c r="AI37" s="10921"/>
      <c r="AJ37" s="10922"/>
      <c r="AK37" s="10923"/>
      <c r="AL37" s="10924"/>
      <c r="AM37" s="10925"/>
      <c r="AN37" s="10926"/>
      <c r="AO37" s="10927"/>
      <c r="AP37" s="10928"/>
      <c r="AQ37" s="10929"/>
      <c r="AR37" s="10930"/>
      <c r="AS37" s="10931"/>
      <c r="AT37" s="10932"/>
      <c r="AU37" s="10933"/>
      <c r="AV37" s="10934"/>
      <c r="AW37" s="10935"/>
      <c r="AX37" s="10936"/>
      <c r="AY37" s="10937"/>
      <c r="AZ37" s="10938"/>
      <c r="BA37" s="10939"/>
      <c r="BB37" s="10940"/>
      <c r="BC37" s="10941"/>
      <c r="BD37" s="10942"/>
      <c r="BE37" s="10943"/>
      <c r="BF37" s="10944"/>
      <c r="BG37" s="10945"/>
      <c r="BH37" s="10946"/>
      <c r="BI37" s="10947"/>
      <c r="BJ37" s="10948"/>
      <c r="BK37" s="10949"/>
      <c r="BL37" s="10950"/>
      <c r="BM37" s="10951"/>
      <c r="BN37" s="10952"/>
      <c r="BO37" s="10953"/>
      <c r="BP37" s="10954"/>
      <c r="BQ37" s="10955"/>
      <c r="BR37" s="10956"/>
      <c r="BS37" s="10957"/>
      <c r="BT37" s="10958"/>
      <c r="BU37" s="10959"/>
      <c r="BV37" s="10960"/>
      <c r="BW37" s="10961"/>
      <c r="BX37" s="10962"/>
      <c r="BY37" s="10963"/>
      <c r="BZ37" s="10964"/>
      <c r="CA37" s="10965"/>
      <c r="CB37" s="10966"/>
      <c r="CC37" s="10967"/>
      <c r="CD37" s="10968"/>
      <c r="CE37" s="10969"/>
      <c r="CF37" s="10970"/>
      <c r="CG37" s="10971"/>
      <c r="CH37" s="10972"/>
      <c r="CI37" s="10973"/>
      <c r="CJ37" s="10974"/>
      <c r="CK37" s="10975"/>
      <c r="CL37" s="10976"/>
      <c r="CM37" s="10977"/>
      <c r="CN37" s="10978"/>
      <c r="CO37" s="10979"/>
      <c r="CP37" s="10980"/>
      <c r="CQ37" s="10981"/>
      <c r="CR37" s="10982"/>
      <c r="CS37" s="10983"/>
      <c r="CT37" s="10984"/>
      <c r="CU37" s="10985"/>
      <c r="CV37" s="10986"/>
      <c r="CW37" s="10987"/>
      <c r="CX37" s="10988"/>
      <c r="CY37" s="10989"/>
      <c r="CZ37" s="10990"/>
      <c r="DA37" s="10991"/>
      <c r="DB37" s="10992"/>
      <c r="DC37" s="10993"/>
      <c r="DD37" s="10994"/>
      <c r="DE37" s="10995"/>
      <c r="DF37" s="10996"/>
      <c r="DG37" s="10997"/>
      <c r="DH37" s="10998"/>
      <c r="DI37" s="10999"/>
      <c r="DJ37" s="11000"/>
      <c r="DK37" s="11001"/>
      <c r="DL37" s="11002"/>
      <c r="DM37" s="800"/>
      <c r="DW37" s="732"/>
      <c r="DX37" s="732">
        <v>11</v>
      </c>
    </row>
    <row customHeight="1" ht="71.25">
      <c r="A38" s="732"/>
      <c r="B38" s="732" t="s">
        <v>1112</v>
      </c>
      <c r="C38" s="753"/>
      <c r="D38" s="919">
        <v>4</v>
      </c>
      <c r="E38" s="920" t="s">
        <v>1113</v>
      </c>
      <c r="F38" s="922" t="s">
        <v>385</v>
      </c>
      <c r="G38" s="1041" t="s">
        <v>1109</v>
      </c>
      <c r="H38" s="1042" t="s">
        <v>385</v>
      </c>
      <c r="I38" s="751" t="s">
        <v>1109</v>
      </c>
      <c r="J38" s="748" t="s">
        <v>385</v>
      </c>
      <c r="K38" s="4603" t="s">
        <v>1109</v>
      </c>
      <c r="L38" s="4071" t="s">
        <v>385</v>
      </c>
      <c r="M38" s="4603" t="s">
        <v>1109</v>
      </c>
      <c r="N38" s="4071" t="s">
        <v>385</v>
      </c>
      <c r="O38" s="4603" t="s">
        <v>1109</v>
      </c>
      <c r="P38" s="4071" t="s">
        <v>385</v>
      </c>
      <c r="Q38" s="4603" t="s">
        <v>1109</v>
      </c>
      <c r="R38" s="4071" t="s">
        <v>385</v>
      </c>
      <c r="S38" s="4603" t="s">
        <v>1109</v>
      </c>
      <c r="T38" s="4071" t="s">
        <v>385</v>
      </c>
      <c r="U38" s="4603" t="s">
        <v>1109</v>
      </c>
      <c r="V38" s="4071" t="s">
        <v>385</v>
      </c>
      <c r="W38" s="10896" t="s">
        <v>1109</v>
      </c>
      <c r="X38" s="9672" t="s">
        <v>385</v>
      </c>
      <c r="Y38" s="10896" t="s">
        <v>1109</v>
      </c>
      <c r="Z38" s="9672" t="s">
        <v>385</v>
      </c>
      <c r="AA38" s="10896" t="s">
        <v>1109</v>
      </c>
      <c r="AB38" s="9672" t="s">
        <v>385</v>
      </c>
      <c r="AC38" s="10896" t="s">
        <v>1109</v>
      </c>
      <c r="AD38" s="9672" t="s">
        <v>385</v>
      </c>
      <c r="AE38" s="10896" t="s">
        <v>1109</v>
      </c>
      <c r="AF38" s="9672" t="s">
        <v>385</v>
      </c>
      <c r="AG38" s="10896" t="s">
        <v>1109</v>
      </c>
      <c r="AH38" s="9672" t="s">
        <v>385</v>
      </c>
      <c r="AI38" s="10896" t="s">
        <v>1109</v>
      </c>
      <c r="AJ38" s="9672" t="s">
        <v>385</v>
      </c>
      <c r="AK38" s="10896" t="s">
        <v>1109</v>
      </c>
      <c r="AL38" s="9672" t="s">
        <v>385</v>
      </c>
      <c r="AM38" s="10896" t="s">
        <v>1109</v>
      </c>
      <c r="AN38" s="9672" t="s">
        <v>385</v>
      </c>
      <c r="AO38" s="10896" t="s">
        <v>1109</v>
      </c>
      <c r="AP38" s="9672" t="s">
        <v>385</v>
      </c>
      <c r="AQ38" s="10896" t="s">
        <v>1109</v>
      </c>
      <c r="AR38" s="9672" t="s">
        <v>385</v>
      </c>
      <c r="AS38" s="10896" t="s">
        <v>1109</v>
      </c>
      <c r="AT38" s="9672" t="s">
        <v>385</v>
      </c>
      <c r="AU38" s="10896" t="s">
        <v>1109</v>
      </c>
      <c r="AV38" s="9672" t="s">
        <v>385</v>
      </c>
      <c r="AW38" s="10896" t="s">
        <v>1109</v>
      </c>
      <c r="AX38" s="9672" t="s">
        <v>385</v>
      </c>
      <c r="AY38" s="10896" t="s">
        <v>1109</v>
      </c>
      <c r="AZ38" s="9672" t="s">
        <v>385</v>
      </c>
      <c r="BA38" s="10896" t="s">
        <v>1109</v>
      </c>
      <c r="BB38" s="9672" t="s">
        <v>385</v>
      </c>
      <c r="BC38" s="10896" t="s">
        <v>1109</v>
      </c>
      <c r="BD38" s="9672" t="s">
        <v>385</v>
      </c>
      <c r="BE38" s="10896" t="s">
        <v>1109</v>
      </c>
      <c r="BF38" s="9672" t="s">
        <v>385</v>
      </c>
      <c r="BG38" s="10896" t="s">
        <v>1109</v>
      </c>
      <c r="BH38" s="9672" t="s">
        <v>385</v>
      </c>
      <c r="BI38" s="10896" t="s">
        <v>1109</v>
      </c>
      <c r="BJ38" s="9672" t="s">
        <v>385</v>
      </c>
      <c r="BK38" s="10896" t="s">
        <v>1109</v>
      </c>
      <c r="BL38" s="9672" t="s">
        <v>385</v>
      </c>
      <c r="BM38" s="10896" t="s">
        <v>1109</v>
      </c>
      <c r="BN38" s="9672" t="s">
        <v>385</v>
      </c>
      <c r="BO38" s="10896" t="s">
        <v>1109</v>
      </c>
      <c r="BP38" s="9672" t="s">
        <v>385</v>
      </c>
      <c r="BQ38" s="10896" t="s">
        <v>1109</v>
      </c>
      <c r="BR38" s="9672" t="s">
        <v>385</v>
      </c>
      <c r="BS38" s="10896" t="s">
        <v>1109</v>
      </c>
      <c r="BT38" s="9672" t="s">
        <v>385</v>
      </c>
      <c r="BU38" s="10896" t="s">
        <v>1109</v>
      </c>
      <c r="BV38" s="9672" t="s">
        <v>385</v>
      </c>
      <c r="BW38" s="10896" t="s">
        <v>1109</v>
      </c>
      <c r="BX38" s="9672" t="s">
        <v>385</v>
      </c>
      <c r="BY38" s="10896" t="s">
        <v>1109</v>
      </c>
      <c r="BZ38" s="9672" t="s">
        <v>385</v>
      </c>
      <c r="CA38" s="10896" t="s">
        <v>1109</v>
      </c>
      <c r="CB38" s="9672" t="s">
        <v>385</v>
      </c>
      <c r="CC38" s="10896" t="s">
        <v>1109</v>
      </c>
      <c r="CD38" s="9672" t="s">
        <v>385</v>
      </c>
      <c r="CE38" s="10896" t="s">
        <v>1109</v>
      </c>
      <c r="CF38" s="9672" t="s">
        <v>385</v>
      </c>
      <c r="CG38" s="10896" t="s">
        <v>1109</v>
      </c>
      <c r="CH38" s="9672" t="s">
        <v>385</v>
      </c>
      <c r="CI38" s="10896" t="s">
        <v>1109</v>
      </c>
      <c r="CJ38" s="9672" t="s">
        <v>385</v>
      </c>
      <c r="CK38" s="10896" t="s">
        <v>1109</v>
      </c>
      <c r="CL38" s="9672" t="s">
        <v>385</v>
      </c>
      <c r="CM38" s="10896" t="s">
        <v>1109</v>
      </c>
      <c r="CN38" s="9672" t="s">
        <v>385</v>
      </c>
      <c r="CO38" s="10896" t="s">
        <v>1109</v>
      </c>
      <c r="CP38" s="9672" t="s">
        <v>385</v>
      </c>
      <c r="CQ38" s="10896" t="s">
        <v>1109</v>
      </c>
      <c r="CR38" s="9672" t="s">
        <v>385</v>
      </c>
      <c r="CS38" s="10896" t="s">
        <v>1109</v>
      </c>
      <c r="CT38" s="9672" t="s">
        <v>385</v>
      </c>
      <c r="CU38" s="10896" t="s">
        <v>1109</v>
      </c>
      <c r="CV38" s="9672" t="s">
        <v>385</v>
      </c>
      <c r="CW38" s="10896" t="s">
        <v>1109</v>
      </c>
      <c r="CX38" s="9672" t="s">
        <v>385</v>
      </c>
      <c r="CY38" s="10896" t="s">
        <v>1109</v>
      </c>
      <c r="CZ38" s="9672" t="s">
        <v>385</v>
      </c>
      <c r="DA38" s="10896" t="s">
        <v>1109</v>
      </c>
      <c r="DB38" s="9672" t="s">
        <v>385</v>
      </c>
      <c r="DC38" s="10896" t="s">
        <v>1109</v>
      </c>
      <c r="DD38" s="9672" t="s">
        <v>385</v>
      </c>
      <c r="DE38" s="10896" t="s">
        <v>1109</v>
      </c>
      <c r="DF38" s="9672" t="s">
        <v>385</v>
      </c>
      <c r="DG38" s="10896" t="s">
        <v>1109</v>
      </c>
      <c r="DH38" s="9672" t="s">
        <v>385</v>
      </c>
      <c r="DI38" s="10896" t="s">
        <v>1109</v>
      </c>
      <c r="DJ38" s="9672" t="s">
        <v>385</v>
      </c>
      <c r="DK38" s="10896" t="s">
        <v>1109</v>
      </c>
      <c r="DL38" s="9672" t="s">
        <v>385</v>
      </c>
      <c r="DM38" s="906" t="s">
        <v>1114</v>
      </c>
      <c r="DX38" s="732">
        <v>68</v>
      </c>
    </row>
    <row customHeight="1" ht="11.549999999999999">
      <c r="A39" s="732"/>
      <c r="C39" s="732"/>
      <c r="D39" s="574"/>
      <c r="E39" s="807" t="s">
        <v>1115</v>
      </c>
      <c r="F39" s="799"/>
      <c r="G39" s="799"/>
      <c r="H39" s="923"/>
      <c r="I39" s="799"/>
      <c r="J39" s="923"/>
      <c r="K39" s="4619"/>
      <c r="L39" s="4620"/>
      <c r="M39" s="4621"/>
      <c r="N39" s="4622"/>
      <c r="O39" s="4623"/>
      <c r="P39" s="4624"/>
      <c r="Q39" s="4625"/>
      <c r="R39" s="4626"/>
      <c r="S39" s="4627"/>
      <c r="T39" s="4628"/>
      <c r="U39" s="4629"/>
      <c r="V39" s="4630"/>
      <c r="W39" s="11018"/>
      <c r="X39" s="11019"/>
      <c r="Y39" s="11020"/>
      <c r="Z39" s="11021"/>
      <c r="AA39" s="11022"/>
      <c r="AB39" s="11023"/>
      <c r="AC39" s="11024"/>
      <c r="AD39" s="11025"/>
      <c r="AE39" s="11026"/>
      <c r="AF39" s="11027"/>
      <c r="AG39" s="11028"/>
      <c r="AH39" s="11029"/>
      <c r="AI39" s="11030"/>
      <c r="AJ39" s="11031"/>
      <c r="AK39" s="11032"/>
      <c r="AL39" s="11033"/>
      <c r="AM39" s="11034"/>
      <c r="AN39" s="11035"/>
      <c r="AO39" s="11036"/>
      <c r="AP39" s="11037"/>
      <c r="AQ39" s="11038"/>
      <c r="AR39" s="11039"/>
      <c r="AS39" s="11040"/>
      <c r="AT39" s="11041"/>
      <c r="AU39" s="11042"/>
      <c r="AV39" s="11043"/>
      <c r="AW39" s="11044"/>
      <c r="AX39" s="11045"/>
      <c r="AY39" s="11046"/>
      <c r="AZ39" s="11047"/>
      <c r="BA39" s="11048"/>
      <c r="BB39" s="11049"/>
      <c r="BC39" s="11050"/>
      <c r="BD39" s="11051"/>
      <c r="BE39" s="11052"/>
      <c r="BF39" s="11053"/>
      <c r="BG39" s="11054"/>
      <c r="BH39" s="11055"/>
      <c r="BI39" s="11056"/>
      <c r="BJ39" s="11057"/>
      <c r="BK39" s="11058"/>
      <c r="BL39" s="11059"/>
      <c r="BM39" s="11060"/>
      <c r="BN39" s="11061"/>
      <c r="BO39" s="11062"/>
      <c r="BP39" s="11063"/>
      <c r="BQ39" s="11064"/>
      <c r="BR39" s="11065"/>
      <c r="BS39" s="11066"/>
      <c r="BT39" s="11067"/>
      <c r="BU39" s="11068"/>
      <c r="BV39" s="11069"/>
      <c r="BW39" s="11070"/>
      <c r="BX39" s="11071"/>
      <c r="BY39" s="11072"/>
      <c r="BZ39" s="11073"/>
      <c r="CA39" s="11074"/>
      <c r="CB39" s="11075"/>
      <c r="CC39" s="11076"/>
      <c r="CD39" s="11077"/>
      <c r="CE39" s="11078"/>
      <c r="CF39" s="11079"/>
      <c r="CG39" s="11080"/>
      <c r="CH39" s="11081"/>
      <c r="CI39" s="11082"/>
      <c r="CJ39" s="11083"/>
      <c r="CK39" s="11084"/>
      <c r="CL39" s="11085"/>
      <c r="CM39" s="11086"/>
      <c r="CN39" s="11087"/>
      <c r="CO39" s="11088"/>
      <c r="CP39" s="11089"/>
      <c r="CQ39" s="11090"/>
      <c r="CR39" s="11091"/>
      <c r="CS39" s="11092"/>
      <c r="CT39" s="11093"/>
      <c r="CU39" s="11094"/>
      <c r="CV39" s="11095"/>
      <c r="CW39" s="11096"/>
      <c r="CX39" s="11097"/>
      <c r="CY39" s="11098"/>
      <c r="CZ39" s="11099"/>
      <c r="DA39" s="11100"/>
      <c r="DB39" s="11101"/>
      <c r="DC39" s="11102"/>
      <c r="DD39" s="11103"/>
      <c r="DE39" s="11104"/>
      <c r="DF39" s="11105"/>
      <c r="DG39" s="11106"/>
      <c r="DH39" s="11107"/>
      <c r="DI39" s="11108"/>
      <c r="DJ39" s="11109"/>
      <c r="DK39" s="11110"/>
      <c r="DL39" s="11111"/>
      <c r="DM39" s="800"/>
      <c r="DW39" s="732"/>
      <c r="DX39" s="732">
        <v>11</v>
      </c>
    </row>
    <row customHeight="1" ht="22.5" hidden="1">
      <c r="A40" s="676" t="s">
        <v>81</v>
      </c>
      <c r="B40" s="732">
        <v>0</v>
      </c>
      <c r="C40" s="910">
        <v>4</v>
      </c>
      <c r="D40" s="732">
        <v>6</v>
      </c>
      <c r="E40" s="732">
        <v>36</v>
      </c>
      <c r="F40" s="732">
        <v>9</v>
      </c>
      <c r="G40" s="985">
        <v>0</v>
      </c>
      <c r="H40" s="985">
        <v>0</v>
      </c>
      <c r="I40" s="732">
        <v>25</v>
      </c>
      <c r="J40" s="732">
        <v>33</v>
      </c>
      <c r="K40" s="4065">
        <v>0</v>
      </c>
      <c r="L40" s="4065">
        <v>0</v>
      </c>
      <c r="M40" s="4065">
        <v>0</v>
      </c>
      <c r="N40" s="4065">
        <v>0</v>
      </c>
      <c r="O40" s="4065">
        <v>0</v>
      </c>
      <c r="P40" s="4065">
        <v>0</v>
      </c>
      <c r="Q40" s="4065">
        <v>0</v>
      </c>
      <c r="R40" s="4065">
        <v>0</v>
      </c>
      <c r="S40" s="4065">
        <v>0</v>
      </c>
      <c r="T40" s="4065">
        <v>0</v>
      </c>
      <c r="U40" s="4065">
        <v>0</v>
      </c>
      <c r="V40" s="4065">
        <v>0</v>
      </c>
      <c r="W40" s="9665">
        <v>0</v>
      </c>
      <c r="X40" s="9665">
        <v>0</v>
      </c>
      <c r="Y40" s="9665">
        <v>0</v>
      </c>
      <c r="Z40" s="9665">
        <v>0</v>
      </c>
      <c r="AA40" s="9665">
        <v>0</v>
      </c>
      <c r="AB40" s="9665">
        <v>0</v>
      </c>
      <c r="AC40" s="9665">
        <v>0</v>
      </c>
      <c r="AD40" s="9665">
        <v>0</v>
      </c>
      <c r="AE40" s="9665">
        <v>0</v>
      </c>
      <c r="AF40" s="9665">
        <v>0</v>
      </c>
      <c r="AG40" s="9665">
        <v>0</v>
      </c>
      <c r="AH40" s="9665">
        <v>0</v>
      </c>
      <c r="AI40" s="9665">
        <v>0</v>
      </c>
      <c r="AJ40" s="9665">
        <v>0</v>
      </c>
      <c r="AK40" s="9665">
        <v>0</v>
      </c>
      <c r="AL40" s="9665">
        <v>0</v>
      </c>
      <c r="AM40" s="9665">
        <v>0</v>
      </c>
      <c r="AN40" s="9665">
        <v>0</v>
      </c>
      <c r="AO40" s="9665">
        <v>0</v>
      </c>
      <c r="AP40" s="9665">
        <v>0</v>
      </c>
      <c r="AQ40" s="9665">
        <v>0</v>
      </c>
      <c r="AR40" s="9665">
        <v>0</v>
      </c>
      <c r="AS40" s="9665">
        <v>0</v>
      </c>
      <c r="AT40" s="9665">
        <v>0</v>
      </c>
      <c r="AU40" s="9665">
        <v>0</v>
      </c>
      <c r="AV40" s="9665">
        <v>0</v>
      </c>
      <c r="AW40" s="9665">
        <v>0</v>
      </c>
      <c r="AX40" s="9665">
        <v>0</v>
      </c>
      <c r="AY40" s="9665">
        <v>0</v>
      </c>
      <c r="AZ40" s="9665">
        <v>0</v>
      </c>
      <c r="BA40" s="9665">
        <v>0</v>
      </c>
      <c r="BB40" s="9665">
        <v>0</v>
      </c>
      <c r="BC40" s="9665">
        <v>0</v>
      </c>
      <c r="BD40" s="9665">
        <v>0</v>
      </c>
      <c r="BE40" s="9665">
        <v>0</v>
      </c>
      <c r="BF40" s="9665">
        <v>0</v>
      </c>
      <c r="BG40" s="9665">
        <v>0</v>
      </c>
      <c r="BH40" s="9665">
        <v>0</v>
      </c>
      <c r="BI40" s="9665">
        <v>0</v>
      </c>
      <c r="BJ40" s="9665">
        <v>0</v>
      </c>
      <c r="BK40" s="9665">
        <v>0</v>
      </c>
      <c r="BL40" s="9665">
        <v>0</v>
      </c>
      <c r="BM40" s="9665">
        <v>0</v>
      </c>
      <c r="BN40" s="9665">
        <v>0</v>
      </c>
      <c r="BO40" s="9665">
        <v>0</v>
      </c>
      <c r="BP40" s="9665">
        <v>0</v>
      </c>
      <c r="BQ40" s="9665">
        <v>0</v>
      </c>
      <c r="BR40" s="9665">
        <v>0</v>
      </c>
      <c r="BS40" s="9665">
        <v>0</v>
      </c>
      <c r="BT40" s="9665">
        <v>0</v>
      </c>
      <c r="BU40" s="9665">
        <v>0</v>
      </c>
      <c r="BV40" s="9665">
        <v>0</v>
      </c>
      <c r="BW40" s="9665">
        <v>0</v>
      </c>
      <c r="BX40" s="9665">
        <v>0</v>
      </c>
      <c r="BY40" s="9665">
        <v>0</v>
      </c>
      <c r="BZ40" s="9665">
        <v>0</v>
      </c>
      <c r="CA40" s="9665">
        <v>0</v>
      </c>
      <c r="CB40" s="9665">
        <v>0</v>
      </c>
      <c r="CC40" s="9665">
        <v>0</v>
      </c>
      <c r="CD40" s="9665">
        <v>0</v>
      </c>
      <c r="CE40" s="9665">
        <v>0</v>
      </c>
      <c r="CF40" s="9665">
        <v>0</v>
      </c>
      <c r="CG40" s="9665">
        <v>0</v>
      </c>
      <c r="CH40" s="9665">
        <v>0</v>
      </c>
      <c r="CI40" s="9665">
        <v>0</v>
      </c>
      <c r="CJ40" s="9665">
        <v>0</v>
      </c>
      <c r="CK40" s="9665">
        <v>0</v>
      </c>
      <c r="CL40" s="9665">
        <v>0</v>
      </c>
      <c r="CM40" s="9665">
        <v>0</v>
      </c>
      <c r="CN40" s="9665">
        <v>0</v>
      </c>
      <c r="CO40" s="9665">
        <v>0</v>
      </c>
      <c r="CP40" s="9665">
        <v>0</v>
      </c>
      <c r="CQ40" s="9665">
        <v>0</v>
      </c>
      <c r="CR40" s="9665">
        <v>0</v>
      </c>
      <c r="CS40" s="9665">
        <v>0</v>
      </c>
      <c r="CT40" s="9665">
        <v>0</v>
      </c>
      <c r="CU40" s="9665">
        <v>0</v>
      </c>
      <c r="CV40" s="9665">
        <v>0</v>
      </c>
      <c r="CW40" s="9665">
        <v>0</v>
      </c>
      <c r="CX40" s="9665">
        <v>0</v>
      </c>
      <c r="CY40" s="9665">
        <v>0</v>
      </c>
      <c r="CZ40" s="9665">
        <v>0</v>
      </c>
      <c r="DA40" s="9665">
        <v>0</v>
      </c>
      <c r="DB40" s="9665">
        <v>0</v>
      </c>
      <c r="DC40" s="9665">
        <v>0</v>
      </c>
      <c r="DD40" s="9665">
        <v>0</v>
      </c>
      <c r="DE40" s="9665">
        <v>0</v>
      </c>
      <c r="DF40" s="9665">
        <v>0</v>
      </c>
      <c r="DG40" s="9665">
        <v>0</v>
      </c>
      <c r="DH40" s="9665">
        <v>0</v>
      </c>
      <c r="DI40" s="9665">
        <v>0</v>
      </c>
      <c r="DJ40" s="9665">
        <v>0</v>
      </c>
      <c r="DK40" s="9665">
        <v>0</v>
      </c>
      <c r="DL40" s="9665">
        <v>0</v>
      </c>
      <c r="DM40" s="644">
        <v>93</v>
      </c>
      <c r="DN40" s="732">
        <v>10</v>
      </c>
      <c r="DO40" s="732">
        <v>10</v>
      </c>
      <c r="DP40" s="732">
        <v>10</v>
      </c>
      <c r="DQ40" s="732">
        <v>10</v>
      </c>
      <c r="DR40" s="732">
        <v>10</v>
      </c>
      <c r="DS40" s="732">
        <v>10</v>
      </c>
      <c r="DT40" s="732">
        <v>10</v>
      </c>
      <c r="DU40" s="732">
        <v>10</v>
      </c>
      <c r="DV40" s="732">
        <v>10</v>
      </c>
      <c r="DW40" s="902">
        <v>10</v>
      </c>
      <c r="DX40" s="732">
        <v>23</v>
      </c>
    </row>
  </sheetData>
  <sheetProtection formatColumns="0" formatRows="0" autoFilter="0" sort="0" insertRows="0" insertColumns="1" deleteRows="0" deleteColumns="0"/>
  <mergeCells count="180">
    <mergeCell ref="B3:B4"/>
    <mergeCell ref="C3:C4"/>
    <mergeCell ref="B6:B7"/>
    <mergeCell ref="C6:C7"/>
    <mergeCell ref="B9:B11"/>
    <mergeCell ref="C9:C11"/>
    <mergeCell ref="B13:B14"/>
    <mergeCell ref="C13:C14"/>
    <mergeCell ref="D22:I22"/>
    <mergeCell ref="D23:I23"/>
    <mergeCell ref="I26:J26"/>
    <mergeCell ref="E26:F26"/>
    <mergeCell ref="G28:H28"/>
    <mergeCell ref="DM26:DM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C57B98-C476-53EC-E9E4-E6E40ABCD96E}"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4395" width="6.7109375" hidden="1" customWidth="1"/>
    <col min="4" max="4" style="12330" width="6.7109375" hidden="1" customWidth="1"/>
    <col min="5" max="5" style="12253" width="3.00390625" customWidth="1"/>
    <col min="6" max="6" style="12253" width="6.00390625" customWidth="1"/>
    <col min="7" max="7" style="12253" width="37.00390625" customWidth="1"/>
    <col min="8" max="8" style="12253" width="16.00390625" customWidth="1"/>
    <col min="9" max="10" style="12253" width="19.00390625" customWidth="1"/>
    <col min="11" max="11" style="12253" width="24.00390625" customWidth="1"/>
    <col min="12" max="13" style="12253" width="25.00390625" customWidth="1"/>
    <col min="14" max="16" style="12253" width="17.00390625" customWidth="1"/>
    <col min="17" max="24" style="12253" width="19.00390625" customWidth="1"/>
    <col min="25" max="25" style="12253" width="7.00390625" customWidth="1"/>
    <col min="26" max="26" style="12253" width="3.00390625" customWidth="1"/>
    <col min="27" max="27" style="12253" width="6.00390625" customWidth="1"/>
    <col min="28" max="28" style="12253" width="34.00390625" customWidth="1"/>
    <col min="29" max="30" style="12253" width="8.00390625" customWidth="1"/>
    <col min="31" max="31" style="12253" width="9.140625" hidden="1"/>
  </cols>
  <sheetData>
    <row s="12330" customFormat="1" customHeight="1" ht="10.5" hidden="1">
      <c r="A1" s="1122"/>
      <c r="B1" s="1122"/>
      <c r="C1" s="1122"/>
      <c r="E1" s="764"/>
      <c r="H1" s="1387"/>
      <c r="AE1" s="644" t="s">
        <v>14</v>
      </c>
    </row>
    <row customHeight="1" ht="10.5" hidden="1">
      <c r="AE2" s="985">
        <v>0</v>
      </c>
    </row>
    <row s="12217" customFormat="1" customHeight="1" ht="10.5" hidden="1">
      <c r="A3" s="1122"/>
      <c r="B3" s="1122"/>
      <c r="C3" s="1122"/>
      <c r="D3" s="644"/>
      <c r="E3" s="589"/>
      <c r="G3" s="1859" t="s">
        <v>1116</v>
      </c>
      <c r="H3" s="1383"/>
      <c r="AE3" s="986">
        <v>0</v>
      </c>
    </row>
    <row customHeight="1" ht="3">
      <c r="AE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M5" s="809"/>
      <c r="AB5" s="1133"/>
      <c r="AE5" s="985">
        <v>26</v>
      </c>
    </row>
    <row s="12253" customFormat="1" customHeight="1" ht="16.8">
      <c r="A6" s="1393"/>
      <c r="B6" s="1393"/>
      <c r="C6" s="1393"/>
      <c r="D6" s="1387"/>
      <c r="E6" s="1862"/>
      <c r="F6" s="2476" t="str">
        <f>IF(org=0,"Не определено",org)</f>
        <v>АО "Байкалэнерго"</v>
      </c>
      <c r="G6" s="2476"/>
      <c r="H6" s="2476"/>
      <c r="I6" s="2476"/>
      <c r="J6" s="2476"/>
      <c r="K6" s="2476"/>
      <c r="M6" s="809"/>
      <c r="AB6" s="1375"/>
      <c r="AE6" s="1858">
        <v>16</v>
      </c>
    </row>
    <row customHeight="1" ht="10.5">
      <c r="AE7" s="985">
        <v>10</v>
      </c>
    </row>
    <row customHeight="1" ht="10.5">
      <c r="A8" s="1278"/>
      <c r="B8" s="1278"/>
      <c r="C8" s="1278"/>
      <c r="F8" s="2328" t="s">
        <v>379</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1116</v>
      </c>
      <c r="H9" s="2402" t="s">
        <v>1117</v>
      </c>
      <c r="I9" s="2354" t="s">
        <v>1118</v>
      </c>
      <c r="J9" s="2354" t="s">
        <v>1119</v>
      </c>
      <c r="K9" s="2354" t="s">
        <v>1120</v>
      </c>
      <c r="L9" s="2354" t="s">
        <v>1121</v>
      </c>
      <c r="M9" s="2354" t="s">
        <v>1122</v>
      </c>
      <c r="N9" s="2436" t="s">
        <v>1123</v>
      </c>
      <c r="O9" s="2436"/>
      <c r="P9" s="2436"/>
      <c r="Q9" s="2626" t="s">
        <v>1124</v>
      </c>
      <c r="R9" s="2627"/>
      <c r="S9" s="2627"/>
      <c r="T9" s="2628"/>
      <c r="U9" s="2626" t="s">
        <v>1125</v>
      </c>
      <c r="V9" s="2627"/>
      <c r="W9" s="2627"/>
      <c r="X9" s="2628"/>
      <c r="Y9" s="2328" t="s">
        <v>1126</v>
      </c>
      <c r="Z9" s="2329"/>
      <c r="AA9" s="2329"/>
      <c r="AB9" s="2330"/>
      <c r="AE9" s="985">
        <v>41</v>
      </c>
    </row>
    <row customHeight="1" ht="43.050000000000004">
      <c r="A10" s="1132"/>
      <c r="B10" s="1132"/>
      <c r="C10" s="1132"/>
      <c r="F10" s="2402"/>
      <c r="G10" s="2402"/>
      <c r="H10" s="2459"/>
      <c r="I10" s="2402"/>
      <c r="J10" s="2402"/>
      <c r="K10" s="2402"/>
      <c r="L10" s="2402"/>
      <c r="M10" s="2402"/>
      <c r="N10" s="1130" t="s">
        <v>1127</v>
      </c>
      <c r="O10" s="1130" t="s">
        <v>1128</v>
      </c>
      <c r="P10" s="1131" t="s">
        <v>1129</v>
      </c>
      <c r="Q10" s="1142" t="s">
        <v>88</v>
      </c>
      <c r="R10" s="1142" t="s">
        <v>1130</v>
      </c>
      <c r="S10" s="1142" t="s">
        <v>1131</v>
      </c>
      <c r="T10" s="1143" t="s">
        <v>1132</v>
      </c>
      <c r="U10" s="1142" t="s">
        <v>88</v>
      </c>
      <c r="V10" s="1142" t="s">
        <v>1133</v>
      </c>
      <c r="W10" s="1142" t="s">
        <v>1131</v>
      </c>
      <c r="X10" s="1143" t="s">
        <v>1132</v>
      </c>
      <c r="Y10" s="528" t="s">
        <v>1134</v>
      </c>
      <c r="Z10" s="2328" t="s">
        <v>87</v>
      </c>
      <c r="AA10" s="2330"/>
      <c r="AB10" s="1276" t="s">
        <v>1135</v>
      </c>
      <c r="AE10" s="985">
        <v>41</v>
      </c>
    </row>
    <row s="12331" customFormat="1" customHeight="1" ht="5.25" hidden="1">
      <c r="A11" s="1279"/>
      <c r="B11" s="1279"/>
      <c r="C11" s="1279"/>
      <c r="E11" s="1277"/>
      <c r="F11" s="2633" t="s">
        <v>455</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1136</v>
      </c>
      <c r="AE11" s="738">
        <v>0</v>
      </c>
    </row>
    <row s="12331"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1137</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2331"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7C6C65-0393-63DF-24FA-3ECA5067F9F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4395" width="4.140625" hidden="1" customWidth="1"/>
    <col min="4" max="4" style="12330" width="4.140625" hidden="1" customWidth="1"/>
    <col min="5" max="5" style="12253" width="3.00390625" customWidth="1"/>
    <col min="6" max="6" style="12253" width="14.00390625" customWidth="1"/>
    <col min="7" max="7" style="12253" width="3.00390625" customWidth="1"/>
    <col min="8" max="8" style="12253" width="7.00390625" customWidth="1"/>
    <col min="9" max="10" style="12253" width="16.00390625" customWidth="1"/>
    <col min="11" max="11" style="12253" width="25.00390625" customWidth="1"/>
    <col min="12" max="12" style="12253" width="7.00390625" customWidth="1"/>
    <col min="13" max="13" style="12253" width="15.00390625" customWidth="1"/>
    <col min="14" max="14" style="12253" width="3.00390625" customWidth="1"/>
    <col min="15" max="15" style="12253" width="4.00390625" customWidth="1"/>
    <col min="16" max="16" style="12253" width="8.00390625" customWidth="1"/>
    <col min="17" max="17" style="12253" width="21.00390625" customWidth="1"/>
    <col min="18" max="18" style="12253" width="14.00390625" customWidth="1"/>
    <col min="19" max="20" style="12253" width="17.00390625" customWidth="1"/>
    <col min="21" max="21" style="12253" width="9.00390625" customWidth="1"/>
    <col min="22" max="22" style="12253" width="12.00390625" customWidth="1"/>
    <col min="23" max="23" style="12253" width="9.00390625" customWidth="1"/>
    <col min="24" max="24" style="12253" width="21.00390625" customWidth="1"/>
    <col min="25" max="25" style="12253" width="12.00390625" customWidth="1"/>
    <col min="26" max="26" style="12253" width="3.00390625" customWidth="1"/>
    <col min="27" max="27" style="12253" width="6.00390625" customWidth="1"/>
    <col min="28" max="28" style="12253" width="38.00390625" customWidth="1"/>
    <col min="29" max="29" style="12253" width="15.00390625" customWidth="1"/>
    <col min="30" max="30" style="12253" width="37.57421875" hidden="1" customWidth="1"/>
    <col min="31" max="31" style="12253" width="15.7109375" hidden="1" customWidth="1"/>
    <col min="32" max="34" style="12253" width="16.00390625" customWidth="1"/>
    <col min="35" max="37" style="12253" width="16.7109375" hidden="1" customWidth="1"/>
    <col min="38" max="58" style="12253" width="8.00390625" customWidth="1"/>
    <col min="59" max="59" style="12253" width="9.140625" hidden="1"/>
  </cols>
  <sheetData>
    <row s="12330" customFormat="1" customHeight="1" ht="10.5" hidden="1">
      <c r="A1" s="1122"/>
      <c r="B1" s="1122"/>
      <c r="C1" s="1122"/>
      <c r="E1" s="764"/>
      <c r="H1" s="1387"/>
      <c r="L1" s="1355"/>
      <c r="M1" s="1355"/>
      <c r="AD1" s="1355"/>
      <c r="AH1" s="1374"/>
      <c r="AI1" s="1367"/>
      <c r="BG1" s="644" t="s">
        <v>14</v>
      </c>
    </row>
    <row customHeight="1" ht="10.5" hidden="1">
      <c r="BG2" s="985">
        <v>0</v>
      </c>
    </row>
    <row s="1221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5"/>
      <c r="H5" s="2475"/>
      <c r="I5" s="2475"/>
      <c r="J5" s="2475"/>
      <c r="K5" s="2475"/>
      <c r="L5" s="1362"/>
      <c r="M5" s="1362"/>
      <c r="AG5" s="1133"/>
      <c r="AH5" s="1375"/>
      <c r="BG5" s="985">
        <v>26</v>
      </c>
    </row>
    <row customHeight="1" ht="10.5">
      <c r="F6" s="2403" t="str">
        <f>IF(org=0,"Не определено",org)</f>
        <v>АО "Байкалэнерго"</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379</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1138</v>
      </c>
      <c r="G9" s="2636" t="s">
        <v>1139</v>
      </c>
      <c r="H9" s="2637"/>
      <c r="I9" s="2354" t="s">
        <v>1140</v>
      </c>
      <c r="J9" s="2354"/>
      <c r="K9" s="2354" t="s">
        <v>1141</v>
      </c>
      <c r="L9" s="2354"/>
      <c r="M9" s="2354"/>
      <c r="N9" s="2354"/>
      <c r="O9" s="2354"/>
      <c r="P9" s="2354"/>
      <c r="Q9" s="2354"/>
      <c r="R9" s="2354"/>
      <c r="S9" s="2354"/>
      <c r="T9" s="2354"/>
      <c r="U9" s="2354"/>
      <c r="V9" s="2354"/>
      <c r="W9" s="2354"/>
      <c r="X9" s="2354"/>
      <c r="Y9" s="2354"/>
      <c r="Z9" s="2419" t="s">
        <v>1142</v>
      </c>
      <c r="AA9" s="2420"/>
      <c r="AB9" s="2354" t="s">
        <v>1143</v>
      </c>
      <c r="AC9" s="2354"/>
      <c r="AD9" s="2354"/>
      <c r="AE9" s="2354"/>
      <c r="AF9" s="2402" t="s">
        <v>1144</v>
      </c>
      <c r="AG9" s="2354" t="s">
        <v>1145</v>
      </c>
      <c r="AH9" s="2354"/>
      <c r="AI9" s="2402" t="s">
        <v>1146</v>
      </c>
      <c r="AJ9" s="2354" t="s">
        <v>1147</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1148</v>
      </c>
      <c r="L10" s="2328" t="s">
        <v>1149</v>
      </c>
      <c r="M10" s="2330"/>
      <c r="N10" s="2354" t="s">
        <v>1150</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2253" customFormat="1" customHeight="1" ht="25.2">
      <c r="A11" s="1356"/>
      <c r="B11" s="1356"/>
      <c r="C11" s="1356"/>
      <c r="D11" s="1355"/>
      <c r="E11" s="1357"/>
      <c r="F11" s="2635"/>
      <c r="G11" s="2638"/>
      <c r="H11" s="2639"/>
      <c r="I11" s="2354"/>
      <c r="J11" s="2354"/>
      <c r="K11" s="2354"/>
      <c r="L11" s="2402" t="s">
        <v>1151</v>
      </c>
      <c r="M11" s="2402" t="s">
        <v>1152</v>
      </c>
      <c r="N11" s="2354" t="s">
        <v>1153</v>
      </c>
      <c r="O11" s="2354"/>
      <c r="P11" s="2645" t="s">
        <v>1134</v>
      </c>
      <c r="Q11" s="2645" t="s">
        <v>1154</v>
      </c>
      <c r="R11" s="2645" t="s">
        <v>1155</v>
      </c>
      <c r="S11" s="2645" t="s">
        <v>1156</v>
      </c>
      <c r="T11" s="2645"/>
      <c r="U11" s="2645"/>
      <c r="V11" s="2645"/>
      <c r="W11" s="2645"/>
      <c r="X11" s="2645"/>
      <c r="Y11" s="2645"/>
      <c r="Z11" s="2421"/>
      <c r="AA11" s="2422"/>
      <c r="AB11" s="2354" t="s">
        <v>1157</v>
      </c>
      <c r="AC11" s="2354"/>
      <c r="AD11" s="2328" t="s">
        <v>1158</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1159</v>
      </c>
      <c r="K12" s="2354"/>
      <c r="L12" s="2459"/>
      <c r="M12" s="2459"/>
      <c r="N12" s="2354"/>
      <c r="O12" s="2354"/>
      <c r="P12" s="2645"/>
      <c r="Q12" s="2645"/>
      <c r="R12" s="2645"/>
      <c r="S12" s="1361" t="s">
        <v>85</v>
      </c>
      <c r="T12" s="1361" t="s">
        <v>86</v>
      </c>
      <c r="U12" s="1361" t="s">
        <v>84</v>
      </c>
      <c r="V12" s="1361" t="s">
        <v>1160</v>
      </c>
      <c r="W12" s="1361" t="s">
        <v>84</v>
      </c>
      <c r="X12" s="1361" t="s">
        <v>1161</v>
      </c>
      <c r="Y12" s="1361" t="s">
        <v>1162</v>
      </c>
      <c r="Z12" s="2427"/>
      <c r="AA12" s="2428"/>
      <c r="AB12" s="1368" t="s">
        <v>1163</v>
      </c>
      <c r="AC12" s="1368" t="s">
        <v>1164</v>
      </c>
      <c r="AD12" s="1368" t="s">
        <v>1163</v>
      </c>
      <c r="AE12" s="1368" t="s">
        <v>1164</v>
      </c>
      <c r="AF12" s="2459"/>
      <c r="AG12" s="1381" t="s">
        <v>1165</v>
      </c>
      <c r="AH12" s="1381" t="s">
        <v>1166</v>
      </c>
      <c r="AI12" s="2459"/>
      <c r="AJ12" s="1381" t="s">
        <v>1165</v>
      </c>
      <c r="AK12" s="1381" t="s">
        <v>1166</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1167</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10835-E27F-553A-EE4A-2EEE2B1B15FE}"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4395" width="4.140625" hidden="1" customWidth="1"/>
    <col min="4" max="4" style="12330" width="4.140625" hidden="1" customWidth="1"/>
    <col min="5" max="5" style="12253" width="3.00390625" customWidth="1"/>
    <col min="6" max="6" style="12253" width="6.00390625" customWidth="1"/>
    <col min="7" max="7" style="12253" width="60.00390625" customWidth="1"/>
    <col min="8" max="9" style="12253" width="21.7109375" hidden="1" customWidth="1"/>
    <col min="10" max="10" style="12253" width="0.140625" customWidth="1"/>
    <col min="11" max="11" style="12253" width="1.00390625" customWidth="1"/>
    <col min="12" max="22" style="12253" width="8.00390625" customWidth="1"/>
    <col min="23" max="23" style="12253" width="9.140625" hidden="1"/>
  </cols>
  <sheetData>
    <row s="12330" customFormat="1" customHeight="1" ht="10.5" hidden="1">
      <c r="A1" s="1393"/>
      <c r="B1" s="1393"/>
      <c r="C1" s="1393"/>
      <c r="E1" s="764"/>
      <c r="W1" s="1387" t="s">
        <v>14</v>
      </c>
    </row>
    <row customHeight="1" ht="10.5" hidden="1">
      <c r="W2" s="1382">
        <v>0</v>
      </c>
    </row>
    <row s="1221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5"/>
      <c r="H5" s="2475"/>
      <c r="I5" s="2475"/>
      <c r="J5" s="2475"/>
      <c r="W5" s="1382">
        <v>26</v>
      </c>
    </row>
    <row customHeight="1" ht="10.5">
      <c r="F6" s="2403" t="str">
        <f>IF(org=0,"Не определено",org)</f>
        <v>АО "Байкалэнерго"</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2331"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379</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1168</v>
      </c>
      <c r="H10" s="2653" t="s">
        <v>1169</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1170</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1171</v>
      </c>
      <c r="G14" s="2648" t="s">
        <v>1172</v>
      </c>
      <c r="H14" s="2648"/>
      <c r="I14" s="2648"/>
      <c r="J14" s="2648"/>
      <c r="K14" s="1461"/>
      <c r="W14" s="1382">
        <v>11</v>
      </c>
    </row>
    <row customHeight="1" ht="11.549999999999999">
      <c r="F15" s="1457">
        <v>1</v>
      </c>
      <c r="G15" s="917" t="s">
        <v>1173</v>
      </c>
      <c r="H15" s="1463">
        <f>SUM(I15:J15)</f>
        <v>0</v>
      </c>
      <c r="I15" s="1463">
        <f>SUM(I16:I27)</f>
        <v>0</v>
      </c>
      <c r="J15" s="1452"/>
      <c r="K15" s="1461"/>
      <c r="W15" s="1382">
        <v>11</v>
      </c>
    </row>
    <row customHeight="1" ht="24">
      <c r="F16" s="1457" t="s">
        <v>1174</v>
      </c>
      <c r="G16" s="1464" t="s">
        <v>1175</v>
      </c>
      <c r="H16" s="1463">
        <f>SUM(I16:J16)</f>
        <v>0</v>
      </c>
      <c r="I16" s="1462"/>
      <c r="J16" s="1452"/>
      <c r="K16" s="1461"/>
      <c r="W16" s="1382">
        <v>23</v>
      </c>
    </row>
    <row customHeight="1" ht="24">
      <c r="F17" s="1457" t="s">
        <v>1176</v>
      </c>
      <c r="G17" s="1464" t="s">
        <v>1177</v>
      </c>
      <c r="H17" s="1463">
        <f>SUM(I17:J17)</f>
        <v>0</v>
      </c>
      <c r="I17" s="1462"/>
      <c r="J17" s="1452"/>
      <c r="K17" s="1461"/>
      <c r="W17" s="1382">
        <v>23</v>
      </c>
    </row>
    <row customHeight="1" ht="35.699999999999996">
      <c r="F18" s="1457" t="s">
        <v>1178</v>
      </c>
      <c r="G18" s="1464" t="s">
        <v>1179</v>
      </c>
      <c r="H18" s="1463">
        <f>SUM(I18:J18)</f>
        <v>0</v>
      </c>
      <c r="I18" s="1462"/>
      <c r="J18" s="1452"/>
      <c r="K18" s="1461"/>
      <c r="W18" s="1382">
        <v>34</v>
      </c>
    </row>
    <row customHeight="1" ht="35.699999999999996">
      <c r="F19" s="1457" t="s">
        <v>1180</v>
      </c>
      <c r="G19" s="1464" t="s">
        <v>1181</v>
      </c>
      <c r="H19" s="1463">
        <f>SUM(I19:J19)</f>
        <v>0</v>
      </c>
      <c r="I19" s="1462"/>
      <c r="J19" s="1452"/>
      <c r="K19" s="1461"/>
      <c r="W19" s="1382">
        <v>34</v>
      </c>
    </row>
    <row customHeight="1" ht="48.29999999999999">
      <c r="F20" s="1457" t="s">
        <v>1182</v>
      </c>
      <c r="G20" s="1464" t="s">
        <v>1183</v>
      </c>
      <c r="H20" s="1463">
        <f>SUM(I20:J20)</f>
        <v>0</v>
      </c>
      <c r="I20" s="1462"/>
      <c r="J20" s="1452"/>
      <c r="K20" s="1461"/>
      <c r="W20" s="1382">
        <v>46</v>
      </c>
    </row>
    <row customHeight="1" ht="35.699999999999996">
      <c r="F21" s="1457" t="s">
        <v>1184</v>
      </c>
      <c r="G21" s="1464" t="s">
        <v>1185</v>
      </c>
      <c r="H21" s="1463">
        <f>SUM(I21:J21)</f>
        <v>0</v>
      </c>
      <c r="I21" s="1462"/>
      <c r="J21" s="1452"/>
      <c r="K21" s="1461"/>
      <c r="W21" s="1382">
        <v>34</v>
      </c>
    </row>
    <row customHeight="1" ht="35.699999999999996">
      <c r="F22" s="1457" t="s">
        <v>1186</v>
      </c>
      <c r="G22" s="1464" t="s">
        <v>1187</v>
      </c>
      <c r="H22" s="1463">
        <f>SUM(I22:J22)</f>
        <v>0</v>
      </c>
      <c r="I22" s="1462"/>
      <c r="J22" s="1452"/>
      <c r="K22" s="1461"/>
      <c r="W22" s="1382">
        <v>34</v>
      </c>
    </row>
    <row customHeight="1" ht="24">
      <c r="F23" s="1457" t="s">
        <v>1188</v>
      </c>
      <c r="G23" s="1464" t="s">
        <v>1189</v>
      </c>
      <c r="H23" s="1463">
        <f>SUM(I23:J23)</f>
        <v>0</v>
      </c>
      <c r="I23" s="1462"/>
      <c r="J23" s="1452"/>
      <c r="K23" s="1461"/>
      <c r="W23" s="1382">
        <v>23</v>
      </c>
    </row>
    <row customHeight="1" ht="24">
      <c r="F24" s="1457" t="s">
        <v>1190</v>
      </c>
      <c r="G24" s="1464" t="s">
        <v>1191</v>
      </c>
      <c r="H24" s="1463">
        <f>SUM(I24:J24)</f>
        <v>0</v>
      </c>
      <c r="I24" s="1462"/>
      <c r="J24" s="1452"/>
      <c r="K24" s="1461"/>
      <c r="W24" s="1382">
        <v>23</v>
      </c>
    </row>
    <row customHeight="1" ht="35.699999999999996">
      <c r="F25" s="1457" t="s">
        <v>1192</v>
      </c>
      <c r="G25" s="1464" t="s">
        <v>1193</v>
      </c>
      <c r="H25" s="1463">
        <f>SUM(I25:J25)</f>
        <v>0</v>
      </c>
      <c r="I25" s="1462"/>
      <c r="J25" s="1452"/>
      <c r="K25" s="1461"/>
      <c r="W25" s="1382">
        <v>34</v>
      </c>
    </row>
    <row customHeight="1" ht="35.699999999999996">
      <c r="F26" s="1457" t="s">
        <v>1194</v>
      </c>
      <c r="G26" s="1464" t="s">
        <v>1195</v>
      </c>
      <c r="H26" s="1463">
        <f>SUM(I26:J26)</f>
        <v>0</v>
      </c>
      <c r="I26" s="1462"/>
      <c r="J26" s="1452"/>
      <c r="K26" s="1461"/>
      <c r="W26" s="1382">
        <v>34</v>
      </c>
    </row>
    <row customHeight="1" ht="11.549999999999999">
      <c r="F27" s="1457" t="s">
        <v>1196</v>
      </c>
      <c r="G27" s="1464" t="s">
        <v>1197</v>
      </c>
      <c r="H27" s="1463">
        <f>SUM(I27:J27)</f>
        <v>0</v>
      </c>
      <c r="I27" s="1462"/>
      <c r="J27" s="1452"/>
      <c r="K27" s="1461"/>
      <c r="W27" s="1382">
        <v>11</v>
      </c>
    </row>
    <row customHeight="1" ht="11.549999999999999">
      <c r="F28" s="1457">
        <v>2</v>
      </c>
      <c r="G28" s="917" t="s">
        <v>1198</v>
      </c>
      <c r="H28" s="1463">
        <f>SUM(I28:J28)</f>
        <v>0</v>
      </c>
      <c r="I28" s="1463">
        <f>SUM(I29:I31)</f>
        <v>0</v>
      </c>
      <c r="J28" s="1452"/>
      <c r="K28" s="1461"/>
      <c r="W28" s="1382">
        <v>11</v>
      </c>
    </row>
    <row customHeight="1" ht="11.549999999999999">
      <c r="F29" s="1457" t="s">
        <v>861</v>
      </c>
      <c r="G29" s="1464" t="s">
        <v>1199</v>
      </c>
      <c r="H29" s="1463">
        <f>SUM(I29:J29)</f>
        <v>0</v>
      </c>
      <c r="I29" s="1462"/>
      <c r="J29" s="1452"/>
      <c r="K29" s="1461"/>
      <c r="W29" s="1382">
        <v>11</v>
      </c>
    </row>
    <row customHeight="1" ht="11.549999999999999">
      <c r="F30" s="1457" t="s">
        <v>386</v>
      </c>
      <c r="G30" s="1464" t="s">
        <v>1200</v>
      </c>
      <c r="H30" s="1463">
        <f>SUM(I30:J30)</f>
        <v>0</v>
      </c>
      <c r="I30" s="1462"/>
      <c r="J30" s="1452"/>
      <c r="K30" s="1461"/>
      <c r="W30" s="1382">
        <v>11</v>
      </c>
    </row>
    <row customHeight="1" ht="11.549999999999999">
      <c r="F31" s="1457" t="s">
        <v>389</v>
      </c>
      <c r="G31" s="1464" t="s">
        <v>1201</v>
      </c>
      <c r="H31" s="1463">
        <f>SUM(I31:J31)</f>
        <v>0</v>
      </c>
      <c r="I31" s="1462"/>
      <c r="J31" s="1452"/>
      <c r="K31" s="1461"/>
      <c r="W31" s="1382">
        <v>11</v>
      </c>
    </row>
    <row customHeight="1" ht="11.549999999999999">
      <c r="F32" s="1457">
        <v>3</v>
      </c>
      <c r="G32" s="917" t="s">
        <v>1202</v>
      </c>
      <c r="H32" s="1463">
        <f>SUM(I32:J32)</f>
        <v>0</v>
      </c>
      <c r="I32" s="1463">
        <f>SUM(I33:I34)</f>
        <v>0</v>
      </c>
      <c r="J32" s="1452"/>
      <c r="K32" s="1461"/>
      <c r="W32" s="1382">
        <v>11</v>
      </c>
    </row>
    <row customHeight="1" ht="48.29999999999999">
      <c r="F33" s="1457" t="s">
        <v>403</v>
      </c>
      <c r="G33" s="1464" t="s">
        <v>1203</v>
      </c>
      <c r="H33" s="1463">
        <f>SUM(I33:J33)</f>
        <v>0</v>
      </c>
      <c r="I33" s="1462"/>
      <c r="J33" s="1452"/>
      <c r="K33" s="1461"/>
      <c r="W33" s="1382">
        <v>46</v>
      </c>
    </row>
    <row customHeight="1" ht="11.549999999999999">
      <c r="F34" s="1457" t="s">
        <v>411</v>
      </c>
      <c r="G34" s="1464" t="s">
        <v>1204</v>
      </c>
      <c r="H34" s="1463">
        <f>SUM(I34:J34)</f>
        <v>0</v>
      </c>
      <c r="I34" s="1462"/>
      <c r="J34" s="1452"/>
      <c r="K34" s="1461"/>
      <c r="W34" s="1382">
        <v>11</v>
      </c>
    </row>
    <row customHeight="1" ht="11.549999999999999">
      <c r="F35" s="1457">
        <v>4</v>
      </c>
      <c r="G35" s="917" t="s">
        <v>1205</v>
      </c>
      <c r="H35" s="1463">
        <f>SUM(I35:J35)</f>
        <v>0</v>
      </c>
      <c r="I35" s="1462"/>
      <c r="J35" s="1452"/>
      <c r="K35" s="1461"/>
      <c r="W35" s="1382">
        <v>11</v>
      </c>
    </row>
    <row customHeight="1" ht="11.549999999999999">
      <c r="F36" s="1457"/>
      <c r="G36" s="920" t="s">
        <v>1206</v>
      </c>
      <c r="H36" s="1463">
        <f>SUM(I36:J36)</f>
        <v>0</v>
      </c>
      <c r="I36" s="1463">
        <f>SUM(I15,I28,I32,I35)</f>
        <v>0</v>
      </c>
      <c r="J36" s="1452"/>
      <c r="K36" s="1461"/>
      <c r="W36" s="1382">
        <v>11</v>
      </c>
    </row>
    <row customHeight="1" ht="29.25">
      <c r="F37" s="1458" t="s">
        <v>1207</v>
      </c>
      <c r="G37" s="2649" t="s">
        <v>1208</v>
      </c>
      <c r="H37" s="2649"/>
      <c r="I37" s="2649"/>
      <c r="J37" s="2649"/>
      <c r="K37" s="1461"/>
      <c r="W37" s="1382">
        <v>28</v>
      </c>
    </row>
    <row customHeight="1" ht="24">
      <c r="F38" s="1457" t="s">
        <v>115</v>
      </c>
      <c r="G38" s="917" t="s">
        <v>1209</v>
      </c>
      <c r="H38" s="1463">
        <f>SUM(I38:J38)</f>
        <v>0</v>
      </c>
      <c r="I38" s="1463">
        <f>SUM(I39,I44,I47)</f>
        <v>0</v>
      </c>
      <c r="J38" s="1452"/>
      <c r="K38" s="1461"/>
      <c r="W38" s="1382">
        <v>23</v>
      </c>
    </row>
    <row customHeight="1" ht="11.549999999999999">
      <c r="F39" s="1457" t="s">
        <v>1174</v>
      </c>
      <c r="G39" s="1464" t="s">
        <v>1173</v>
      </c>
      <c r="H39" s="1463">
        <f>SUM(I39:J39)</f>
        <v>0</v>
      </c>
      <c r="I39" s="1463">
        <f>SUM(I40:I43)</f>
        <v>0</v>
      </c>
      <c r="J39" s="1452"/>
      <c r="K39" s="1461"/>
      <c r="W39" s="1382">
        <v>11</v>
      </c>
    </row>
    <row customHeight="1" ht="24">
      <c r="F40" s="1457" t="s">
        <v>1210</v>
      </c>
      <c r="G40" s="1465" t="s">
        <v>1211</v>
      </c>
      <c r="H40" s="1463">
        <f>SUM(I40:J40)</f>
        <v>0</v>
      </c>
      <c r="I40" s="1462"/>
      <c r="J40" s="1452"/>
      <c r="K40" s="1461"/>
      <c r="W40" s="1382">
        <v>23</v>
      </c>
    </row>
    <row customHeight="1" ht="11.549999999999999">
      <c r="F41" s="1457" t="s">
        <v>1212</v>
      </c>
      <c r="G41" s="1465" t="s">
        <v>1213</v>
      </c>
      <c r="H41" s="1463">
        <f>SUM(I41:J41)</f>
        <v>0</v>
      </c>
      <c r="I41" s="1462"/>
      <c r="J41" s="1452"/>
      <c r="K41" s="1461"/>
      <c r="W41" s="1382">
        <v>11</v>
      </c>
    </row>
    <row customHeight="1" ht="11.549999999999999">
      <c r="F42" s="1457" t="s">
        <v>1214</v>
      </c>
      <c r="G42" s="1465" t="s">
        <v>1215</v>
      </c>
      <c r="H42" s="1463">
        <f>SUM(I42:J42)</f>
        <v>0</v>
      </c>
      <c r="I42" s="1462"/>
      <c r="J42" s="1452"/>
      <c r="K42" s="1461"/>
      <c r="W42" s="1382">
        <v>11</v>
      </c>
    </row>
    <row customHeight="1" ht="35.699999999999996">
      <c r="F43" s="1457" t="s">
        <v>1216</v>
      </c>
      <c r="G43" s="1465" t="s">
        <v>1217</v>
      </c>
      <c r="H43" s="1463">
        <f>SUM(I43:J43)</f>
        <v>0</v>
      </c>
      <c r="I43" s="1462"/>
      <c r="J43" s="1452"/>
      <c r="K43" s="1461"/>
      <c r="W43" s="1382">
        <v>34</v>
      </c>
    </row>
    <row customHeight="1" ht="11.549999999999999">
      <c r="F44" s="1457" t="s">
        <v>1176</v>
      </c>
      <c r="G44" s="1464" t="s">
        <v>1202</v>
      </c>
      <c r="H44" s="1463">
        <f>SUM(I44:J44)</f>
        <v>0</v>
      </c>
      <c r="I44" s="1463">
        <f>SUM(I45:I46)</f>
        <v>0</v>
      </c>
      <c r="J44" s="1452"/>
      <c r="K44" s="1461"/>
      <c r="W44" s="1382">
        <v>11</v>
      </c>
    </row>
    <row customHeight="1" ht="48.29999999999999">
      <c r="F45" s="1457" t="s">
        <v>1218</v>
      </c>
      <c r="G45" s="1465" t="s">
        <v>1203</v>
      </c>
      <c r="H45" s="1463">
        <f>SUM(I45:J45)</f>
        <v>0</v>
      </c>
      <c r="I45" s="1462"/>
      <c r="J45" s="1452"/>
      <c r="K45" s="1461"/>
      <c r="W45" s="1382">
        <v>46</v>
      </c>
    </row>
    <row customHeight="1" ht="11.549999999999999">
      <c r="F46" s="1457" t="s">
        <v>1219</v>
      </c>
      <c r="G46" s="1465" t="s">
        <v>1204</v>
      </c>
      <c r="H46" s="1463">
        <f>SUM(I46:J46)</f>
        <v>0</v>
      </c>
      <c r="I46" s="1462"/>
      <c r="J46" s="1452"/>
      <c r="K46" s="1461"/>
      <c r="W46" s="1382">
        <v>11</v>
      </c>
    </row>
    <row customHeight="1" ht="11.549999999999999">
      <c r="F47" s="1457" t="s">
        <v>1178</v>
      </c>
      <c r="G47" s="1464" t="s">
        <v>1220</v>
      </c>
      <c r="H47" s="1463">
        <f>SUM(I47:J47)</f>
        <v>0</v>
      </c>
      <c r="I47" s="1462"/>
      <c r="J47" s="1452"/>
      <c r="K47" s="1461"/>
      <c r="W47" s="1382">
        <v>11</v>
      </c>
    </row>
    <row customHeight="1" ht="24">
      <c r="F48" s="1457" t="s">
        <v>103</v>
      </c>
      <c r="G48" s="917" t="s">
        <v>1221</v>
      </c>
      <c r="H48" s="1463">
        <f>SUM(I48:J48)</f>
        <v>0</v>
      </c>
      <c r="I48" s="1463">
        <f>SUM(I49,I54,I57)</f>
        <v>0</v>
      </c>
      <c r="J48" s="1452"/>
      <c r="K48" s="1461"/>
      <c r="W48" s="1382">
        <v>23</v>
      </c>
    </row>
    <row customHeight="1" ht="11.549999999999999">
      <c r="F49" s="1457" t="s">
        <v>861</v>
      </c>
      <c r="G49" s="1464" t="s">
        <v>1173</v>
      </c>
      <c r="H49" s="1463">
        <f>SUM(I49:J49)</f>
        <v>0</v>
      </c>
      <c r="I49" s="1463">
        <f>SUM(I50:I53)</f>
        <v>0</v>
      </c>
      <c r="J49" s="1452"/>
      <c r="K49" s="1461"/>
      <c r="W49" s="1382">
        <v>11</v>
      </c>
    </row>
    <row customHeight="1" ht="24">
      <c r="F50" s="1457" t="s">
        <v>864</v>
      </c>
      <c r="G50" s="1465" t="s">
        <v>1211</v>
      </c>
      <c r="H50" s="1463">
        <f>SUM(I50:J50)</f>
        <v>0</v>
      </c>
      <c r="I50" s="1462"/>
      <c r="J50" s="1452"/>
      <c r="K50" s="1461"/>
      <c r="W50" s="1382">
        <v>23</v>
      </c>
    </row>
    <row customHeight="1" ht="11.549999999999999">
      <c r="F51" s="1457" t="s">
        <v>867</v>
      </c>
      <c r="G51" s="1465" t="s">
        <v>1213</v>
      </c>
      <c r="H51" s="1463">
        <f>SUM(I51:J51)</f>
        <v>0</v>
      </c>
      <c r="I51" s="1462"/>
      <c r="J51" s="1452"/>
      <c r="K51" s="1461"/>
      <c r="W51" s="1382">
        <v>11</v>
      </c>
    </row>
    <row customHeight="1" ht="11.549999999999999">
      <c r="F52" s="1457" t="s">
        <v>1222</v>
      </c>
      <c r="G52" s="1465" t="s">
        <v>1215</v>
      </c>
      <c r="H52" s="1463">
        <f>SUM(I52:J52)</f>
        <v>0</v>
      </c>
      <c r="I52" s="1462"/>
      <c r="J52" s="1452"/>
      <c r="K52" s="1461"/>
      <c r="W52" s="1382">
        <v>11</v>
      </c>
    </row>
    <row customHeight="1" ht="35.699999999999996">
      <c r="F53" s="1457" t="s">
        <v>1223</v>
      </c>
      <c r="G53" s="1465" t="s">
        <v>1217</v>
      </c>
      <c r="H53" s="1463">
        <f>SUM(I53:J53)</f>
        <v>0</v>
      </c>
      <c r="I53" s="1462"/>
      <c r="J53" s="1452"/>
      <c r="K53" s="1461"/>
      <c r="W53" s="1382">
        <v>34</v>
      </c>
    </row>
    <row customHeight="1" ht="11.549999999999999">
      <c r="F54" s="1457" t="s">
        <v>386</v>
      </c>
      <c r="G54" s="1464" t="s">
        <v>1202</v>
      </c>
      <c r="H54" s="1463">
        <f>SUM(I54:J54)</f>
        <v>0</v>
      </c>
      <c r="I54" s="1463">
        <f>SUM(I55:I56)</f>
        <v>0</v>
      </c>
      <c r="J54" s="1452"/>
      <c r="K54" s="1461"/>
      <c r="W54" s="1382">
        <v>11</v>
      </c>
    </row>
    <row customHeight="1" ht="48.29999999999999">
      <c r="F55" s="1457" t="s">
        <v>871</v>
      </c>
      <c r="G55" s="1465" t="s">
        <v>1203</v>
      </c>
      <c r="H55" s="1463">
        <f>SUM(I55:J55)</f>
        <v>0</v>
      </c>
      <c r="I55" s="1462"/>
      <c r="J55" s="1452"/>
      <c r="K55" s="1461"/>
      <c r="W55" s="1382">
        <v>46</v>
      </c>
    </row>
    <row customHeight="1" ht="11.549999999999999">
      <c r="F56" s="1457" t="s">
        <v>873</v>
      </c>
      <c r="G56" s="1465" t="s">
        <v>1204</v>
      </c>
      <c r="H56" s="1463">
        <f>SUM(I56:J56)</f>
        <v>0</v>
      </c>
      <c r="I56" s="1462"/>
      <c r="J56" s="1452"/>
      <c r="K56" s="1461"/>
      <c r="W56" s="1382">
        <v>11</v>
      </c>
    </row>
    <row customHeight="1" ht="11.549999999999999">
      <c r="F57" s="1457" t="s">
        <v>389</v>
      </c>
      <c r="G57" s="1464" t="s">
        <v>1220</v>
      </c>
      <c r="H57" s="1463">
        <f>SUM(I57:J57)</f>
        <v>0</v>
      </c>
      <c r="I57" s="1462"/>
      <c r="J57" s="1452"/>
      <c r="K57" s="1461"/>
      <c r="W57" s="1382">
        <v>11</v>
      </c>
    </row>
    <row customHeight="1" ht="11.549999999999999">
      <c r="F58" s="1457"/>
      <c r="G58" s="1466" t="s">
        <v>1206</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48547D-4E1B-2B04-C4ED-839D954F052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5040" width="4.7109375" hidden="1" customWidth="1"/>
    <col min="2" max="2" style="15046" width="4.7109375" hidden="1" customWidth="1"/>
    <col min="3" max="4" style="15040" width="4.7109375" hidden="1" customWidth="1"/>
    <col min="5" max="5" style="15040" width="3.00390625" customWidth="1"/>
    <col min="6" max="6" style="15040" width="6.00390625" customWidth="1"/>
    <col min="7" max="7" style="15040" width="18.00390625" customWidth="1"/>
    <col min="8" max="8" style="15040" width="27.00390625" customWidth="1"/>
    <col min="9" max="9" style="15040" width="18.00390625" customWidth="1"/>
    <col min="10" max="14" style="15040" width="0.8515625" hidden="1" customWidth="1"/>
    <col min="15" max="28" style="15040" width="21.7109375" customWidth="1"/>
    <col min="29" max="71" style="15040" width="0.8515625" customWidth="1"/>
    <col min="72" max="79" style="15040" width="21.7109375" hidden="1" customWidth="1"/>
    <col min="80" max="81" style="15040" width="29.140625" hidden="1" customWidth="1"/>
    <col min="82" max="89" style="15040" width="21.7109375" hidden="1" customWidth="1"/>
    <col min="90" max="102" style="15040" width="0.7109375" hidden="1" customWidth="1"/>
    <col min="103" max="114" style="15040" width="21.7109375" hidden="1" customWidth="1"/>
    <col min="115" max="178" style="15040" width="0.7109375" hidden="1" customWidth="1"/>
    <col min="179" max="179" style="15040" width="0.140625" customWidth="1"/>
    <col min="180" max="184" style="15040" width="8.00390625" customWidth="1"/>
    <col min="185" max="185" style="15040" width="9.140625" hidden="1"/>
  </cols>
  <sheetData>
    <row s="14970" customFormat="1" customHeight="1" ht="12" hidden="1">
      <c r="B1" s="1150"/>
      <c r="C1" s="1151"/>
      <c r="D1" s="1151"/>
      <c r="GC1" s="1149" t="s">
        <v>14</v>
      </c>
    </row>
    <row s="14970"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4970"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4980" customFormat="1" customHeight="1" ht="27.299999999999997">
      <c r="B5" s="2099"/>
      <c r="E5" s="2101"/>
      <c r="F5" s="265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4985" customFormat="1" customHeight="1" ht="18.75">
      <c r="B6" s="1170"/>
      <c r="E6" s="1172"/>
      <c r="F6" s="2441" t="str">
        <f>IF(org=0,"Не определено",org)</f>
        <v>АО "Байкалэнерго"</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4989"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4989" customFormat="1" customHeight="1" ht="11.25" hidden="1">
      <c r="B8" s="1161"/>
      <c r="F8" s="1283"/>
      <c r="G8" s="990"/>
      <c r="H8" s="587"/>
      <c r="I8" s="587"/>
      <c r="J8" s="587"/>
      <c r="K8" s="587"/>
      <c r="L8" s="587"/>
      <c r="M8" s="1283"/>
      <c r="N8" s="1283"/>
      <c r="O8" s="2677" t="s">
        <v>1224</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1225</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4989"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4989" customFormat="1" customHeight="1" ht="11.549999999999999">
      <c r="B10" s="1161"/>
      <c r="F10" s="2656" t="s">
        <v>379</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1226</v>
      </c>
      <c r="H11" s="2664" t="s">
        <v>1227</v>
      </c>
      <c r="I11" s="2664" t="s">
        <v>1228</v>
      </c>
      <c r="J11" s="2665"/>
      <c r="K11" s="2665"/>
      <c r="L11" s="2665"/>
      <c r="M11" s="2665"/>
      <c r="N11" s="2665"/>
      <c r="O11" s="2436" t="s">
        <v>1229</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1229</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1229</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1230</v>
      </c>
      <c r="P12" s="2436"/>
      <c r="Q12" s="2436"/>
      <c r="R12" s="2436"/>
      <c r="S12" s="2436" t="s">
        <v>1231</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1232</v>
      </c>
      <c r="BU12" s="2614"/>
      <c r="BV12" s="2614"/>
      <c r="BW12" s="2660"/>
      <c r="BX12" s="2613" t="s">
        <v>1233</v>
      </c>
      <c r="BY12" s="2614"/>
      <c r="BZ12" s="2614"/>
      <c r="CA12" s="2660"/>
      <c r="CB12" s="2613" t="s">
        <v>1234</v>
      </c>
      <c r="CC12" s="2660"/>
      <c r="CD12" s="2613" t="s">
        <v>1235</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1236</v>
      </c>
      <c r="CZ12" s="2614"/>
      <c r="DA12" s="2614"/>
      <c r="DB12" s="2614"/>
      <c r="DC12" s="2614"/>
      <c r="DD12" s="2660"/>
      <c r="DE12" s="2613" t="s">
        <v>1237</v>
      </c>
      <c r="DF12" s="2660"/>
      <c r="DG12" s="2613" t="s">
        <v>1235</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1238</v>
      </c>
      <c r="P13" s="2436"/>
      <c r="Q13" s="2436"/>
      <c r="R13" s="2436"/>
      <c r="S13" s="2563" t="s">
        <v>1239</v>
      </c>
      <c r="T13" s="2615"/>
      <c r="U13" s="2354" t="s">
        <v>1240</v>
      </c>
      <c r="V13" s="2354"/>
      <c r="W13" s="2354"/>
      <c r="X13" s="2354"/>
      <c r="Y13" s="2354" t="s">
        <v>1241</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1242</v>
      </c>
      <c r="BU13" s="2615"/>
      <c r="BV13" s="2563" t="s">
        <v>1243</v>
      </c>
      <c r="BW13" s="2615"/>
      <c r="BX13" s="2563" t="s">
        <v>1244</v>
      </c>
      <c r="BY13" s="2615"/>
      <c r="BZ13" s="2563" t="s">
        <v>1245</v>
      </c>
      <c r="CA13" s="2615"/>
      <c r="CB13" s="2563" t="s">
        <v>1246</v>
      </c>
      <c r="CC13" s="2615"/>
      <c r="CD13" s="2563" t="s">
        <v>1247</v>
      </c>
      <c r="CE13" s="2615"/>
      <c r="CF13" s="2563" t="s">
        <v>1248</v>
      </c>
      <c r="CG13" s="2615"/>
      <c r="CH13" s="2613" t="s">
        <v>1249</v>
      </c>
      <c r="CI13" s="2614"/>
      <c r="CJ13" s="2614"/>
      <c r="CK13" s="2660"/>
      <c r="CL13" s="2663"/>
      <c r="CM13" s="2661"/>
      <c r="CN13" s="2661"/>
      <c r="CO13" s="2661"/>
      <c r="CP13" s="2661"/>
      <c r="CQ13" s="2661"/>
      <c r="CR13" s="2661"/>
      <c r="CS13" s="2661"/>
      <c r="CT13" s="2661"/>
      <c r="CU13" s="2661"/>
      <c r="CV13" s="2661"/>
      <c r="CW13" s="2661"/>
      <c r="CX13" s="2680"/>
      <c r="CY13" s="2563" t="s">
        <v>1250</v>
      </c>
      <c r="CZ13" s="2615"/>
      <c r="DA13" s="2563" t="s">
        <v>1251</v>
      </c>
      <c r="DB13" s="2615"/>
      <c r="DC13" s="2563" t="s">
        <v>1252</v>
      </c>
      <c r="DD13" s="2615"/>
      <c r="DE13" s="2563" t="s">
        <v>1253</v>
      </c>
      <c r="DF13" s="2615"/>
      <c r="DG13" s="2613" t="s">
        <v>1254</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1255</v>
      </c>
      <c r="P14" s="2615"/>
      <c r="Q14" s="2563" t="s">
        <v>1256</v>
      </c>
      <c r="R14" s="2615"/>
      <c r="S14" s="2564"/>
      <c r="T14" s="2440"/>
      <c r="U14" s="2563" t="s">
        <v>988</v>
      </c>
      <c r="V14" s="2615"/>
      <c r="W14" s="2563" t="s">
        <v>991</v>
      </c>
      <c r="X14" s="2615"/>
      <c r="Y14" s="2563" t="s">
        <v>988</v>
      </c>
      <c r="Z14" s="2615"/>
      <c r="AA14" s="2563" t="s">
        <v>998</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1257</v>
      </c>
      <c r="CI14" s="2615"/>
      <c r="CJ14" s="2563" t="s">
        <v>1258</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1259</v>
      </c>
      <c r="DH14" s="2615"/>
      <c r="DI14" s="2563" t="s">
        <v>1260</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978</v>
      </c>
      <c r="P16" s="2660"/>
      <c r="Q16" s="2613" t="s">
        <v>980</v>
      </c>
      <c r="R16" s="2660"/>
      <c r="S16" s="2613" t="s">
        <v>984</v>
      </c>
      <c r="T16" s="2660"/>
      <c r="U16" s="2613" t="s">
        <v>989</v>
      </c>
      <c r="V16" s="2660"/>
      <c r="W16" s="2613" t="s">
        <v>992</v>
      </c>
      <c r="X16" s="2660"/>
      <c r="Y16" s="2613" t="s">
        <v>996</v>
      </c>
      <c r="Z16" s="2660"/>
      <c r="AA16" s="2613" t="s">
        <v>999</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637</v>
      </c>
      <c r="BU16" s="2660"/>
      <c r="BV16" s="2613" t="s">
        <v>637</v>
      </c>
      <c r="BW16" s="2660"/>
      <c r="BX16" s="2613" t="s">
        <v>637</v>
      </c>
      <c r="BY16" s="2660"/>
      <c r="BZ16" s="2613" t="s">
        <v>637</v>
      </c>
      <c r="CA16" s="2660"/>
      <c r="CB16" s="2613" t="s">
        <v>1261</v>
      </c>
      <c r="CC16" s="2660"/>
      <c r="CD16" s="2613" t="s">
        <v>637</v>
      </c>
      <c r="CE16" s="2660"/>
      <c r="CF16" s="2613" t="s">
        <v>1262</v>
      </c>
      <c r="CG16" s="2660"/>
      <c r="CH16" s="2613" t="s">
        <v>1263</v>
      </c>
      <c r="CI16" s="2660"/>
      <c r="CJ16" s="2613" t="s">
        <v>1263</v>
      </c>
      <c r="CK16" s="2660"/>
      <c r="CL16" s="2663"/>
      <c r="CM16" s="2661"/>
      <c r="CN16" s="2661"/>
      <c r="CO16" s="2661"/>
      <c r="CP16" s="2661"/>
      <c r="CQ16" s="2661"/>
      <c r="CR16" s="2661"/>
      <c r="CS16" s="2661"/>
      <c r="CT16" s="2661"/>
      <c r="CU16" s="2661"/>
      <c r="CV16" s="2661"/>
      <c r="CW16" s="2661"/>
      <c r="CX16" s="2680"/>
      <c r="CY16" s="2563" t="s">
        <v>637</v>
      </c>
      <c r="CZ16" s="2615"/>
      <c r="DA16" s="2563" t="s">
        <v>637</v>
      </c>
      <c r="DB16" s="2615"/>
      <c r="DC16" s="2563" t="s">
        <v>637</v>
      </c>
      <c r="DD16" s="2615"/>
      <c r="DE16" s="2613" t="s">
        <v>1261</v>
      </c>
      <c r="DF16" s="2660"/>
      <c r="DG16" s="2613" t="s">
        <v>1264</v>
      </c>
      <c r="DH16" s="2660"/>
      <c r="DI16" s="2613" t="s">
        <v>1264</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1265</v>
      </c>
      <c r="P17" s="1418" t="s">
        <v>1266</v>
      </c>
      <c r="Q17" s="1418" t="s">
        <v>1265</v>
      </c>
      <c r="R17" s="1418" t="s">
        <v>1266</v>
      </c>
      <c r="S17" s="1418" t="s">
        <v>1265</v>
      </c>
      <c r="T17" s="1418" t="s">
        <v>1266</v>
      </c>
      <c r="U17" s="1418" t="s">
        <v>1265</v>
      </c>
      <c r="V17" s="1418" t="s">
        <v>1266</v>
      </c>
      <c r="W17" s="1418" t="s">
        <v>1265</v>
      </c>
      <c r="X17" s="1418" t="s">
        <v>1266</v>
      </c>
      <c r="Y17" s="1418" t="s">
        <v>1265</v>
      </c>
      <c r="Z17" s="1418" t="s">
        <v>1266</v>
      </c>
      <c r="AA17" s="1418" t="s">
        <v>1265</v>
      </c>
      <c r="AB17" s="1418" t="s">
        <v>1266</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1265</v>
      </c>
      <c r="BU17" s="1418" t="s">
        <v>1266</v>
      </c>
      <c r="BV17" s="1418" t="s">
        <v>1265</v>
      </c>
      <c r="BW17" s="1418" t="s">
        <v>1266</v>
      </c>
      <c r="BX17" s="1418" t="s">
        <v>1265</v>
      </c>
      <c r="BY17" s="1418" t="s">
        <v>1266</v>
      </c>
      <c r="BZ17" s="1418" t="s">
        <v>1265</v>
      </c>
      <c r="CA17" s="1418" t="s">
        <v>1266</v>
      </c>
      <c r="CB17" s="1418" t="s">
        <v>1265</v>
      </c>
      <c r="CC17" s="1418" t="s">
        <v>1266</v>
      </c>
      <c r="CD17" s="1418" t="s">
        <v>1265</v>
      </c>
      <c r="CE17" s="1418" t="s">
        <v>1266</v>
      </c>
      <c r="CF17" s="1418" t="s">
        <v>1265</v>
      </c>
      <c r="CG17" s="1418" t="s">
        <v>1266</v>
      </c>
      <c r="CH17" s="1418" t="s">
        <v>1265</v>
      </c>
      <c r="CI17" s="1418" t="s">
        <v>1266</v>
      </c>
      <c r="CJ17" s="1418" t="s">
        <v>1265</v>
      </c>
      <c r="CK17" s="1418" t="s">
        <v>1266</v>
      </c>
      <c r="CL17" s="2663"/>
      <c r="CM17" s="2661"/>
      <c r="CN17" s="2661"/>
      <c r="CO17" s="2661"/>
      <c r="CP17" s="2661"/>
      <c r="CQ17" s="2661"/>
      <c r="CR17" s="2661"/>
      <c r="CS17" s="2661"/>
      <c r="CT17" s="2661"/>
      <c r="CU17" s="2661"/>
      <c r="CV17" s="2661"/>
      <c r="CW17" s="2661"/>
      <c r="CX17" s="2680"/>
      <c r="CY17" s="1418" t="s">
        <v>1265</v>
      </c>
      <c r="CZ17" s="1418" t="s">
        <v>1266</v>
      </c>
      <c r="DA17" s="1418" t="s">
        <v>1265</v>
      </c>
      <c r="DB17" s="1418" t="s">
        <v>1266</v>
      </c>
      <c r="DC17" s="1418" t="s">
        <v>1265</v>
      </c>
      <c r="DD17" s="1418" t="s">
        <v>1266</v>
      </c>
      <c r="DE17" s="1418" t="s">
        <v>1265</v>
      </c>
      <c r="DF17" s="1418" t="s">
        <v>1266</v>
      </c>
      <c r="DG17" s="1418" t="s">
        <v>1265</v>
      </c>
      <c r="DH17" s="1418" t="s">
        <v>1266</v>
      </c>
      <c r="DI17" s="1418" t="s">
        <v>1265</v>
      </c>
      <c r="DJ17" s="1418" t="s">
        <v>1266</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4970"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4970"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4970" customFormat="1" customHeight="1" ht="11.25" hidden="1">
      <c r="B20" s="1167"/>
      <c r="D20" s="1151"/>
      <c r="E20" s="1166"/>
      <c r="F20" s="1424" t="s">
        <v>455</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4970"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4970" customFormat="1" customHeight="1" ht="12.75">
      <c r="A22" s="1168"/>
      <c r="B22" s="1168"/>
      <c r="C22" s="1168"/>
      <c r="D22" s="1168"/>
      <c r="E22" s="1168"/>
      <c r="FX22" s="1168"/>
      <c r="FY22" s="1168"/>
      <c r="FZ22" s="1168"/>
      <c r="GA22" s="1168"/>
      <c r="GB22" s="1168"/>
      <c r="GC22" s="1149">
        <v>12</v>
      </c>
    </row>
    <row s="15040"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8B2B5-5D1B-C9C8-22F9-DAD5ECBDEAEB}" mc:Ignorable="x14ac xr xr2 xr3">
  <sheetPr>
    <tabColor theme="2" tint="-0.1"/>
  </sheetPr>
  <dimension ref="A1:BT23"/>
  <sheetViews>
    <sheetView topLeftCell="A1" showGridLines="0" zoomScale="90" workbookViewId="0">
      <selection activeCell="BI8" sqref="BI8"/>
    </sheetView>
  </sheetViews>
  <sheetFormatPr defaultColWidth="10.57421875" customHeight="1" defaultRowHeight="15"/>
  <cols>
    <col min="1" max="1" style="12217" width="9.140625" hidden="1" customWidth="1"/>
    <col min="2" max="2" style="12253" width="9.140625" hidden="1" customWidth="1"/>
    <col min="3" max="3" style="14864" width="4.00390625" customWidth="1"/>
    <col min="4" max="4" style="12253" width="6.00390625" customWidth="1"/>
    <col min="5" max="5" style="12253" width="36.00390625" customWidth="1"/>
    <col min="6" max="6" style="12253" width="9.00390625" customWidth="1"/>
    <col min="7" max="7" style="12253" width="42.421875" hidden="1" customWidth="1"/>
    <col min="8" max="8" style="12253" width="40.7109375" customWidth="1"/>
    <col min="9" max="14" style="13920" width="42.421875" customWidth="1"/>
    <col min="15" max="61" style="13416" width="42.421875" customWidth="1"/>
    <col min="62" max="62" style="12330" width="93.00390625" customWidth="1"/>
    <col min="63" max="70" style="12253" width="10.00390625" customWidth="1"/>
    <col min="71" max="71" style="14865" width="10.00390625" customWidth="1"/>
    <col min="72" max="72" style="12253" width="10.57421875" hidden="1"/>
  </cols>
  <sheetData>
    <row s="12330" customFormat="1" customHeight="1" ht="15" hidden="1">
      <c r="C1" s="899"/>
      <c r="H1" s="644">
        <v>4</v>
      </c>
      <c r="I1" s="4086"/>
      <c r="J1" s="4086"/>
      <c r="K1" s="4086"/>
      <c r="L1" s="4086"/>
      <c r="M1" s="4086"/>
      <c r="N1" s="4086"/>
      <c r="O1" s="9691"/>
      <c r="P1" s="9691"/>
      <c r="Q1" s="9691"/>
      <c r="R1" s="9691"/>
      <c r="S1" s="9691"/>
      <c r="T1" s="9691"/>
      <c r="U1" s="9691"/>
      <c r="V1" s="9691"/>
      <c r="W1" s="9691"/>
      <c r="X1" s="9691"/>
      <c r="Y1" s="9691"/>
      <c r="Z1" s="9691"/>
      <c r="AA1" s="9691"/>
      <c r="AB1" s="9691"/>
      <c r="AC1" s="9691"/>
      <c r="AD1" s="9691"/>
      <c r="AE1" s="9691"/>
      <c r="AF1" s="9691"/>
      <c r="AG1" s="9691"/>
      <c r="AH1" s="9691"/>
      <c r="AI1" s="9691"/>
      <c r="AJ1" s="9691"/>
      <c r="AK1" s="9691"/>
      <c r="AL1" s="9691"/>
      <c r="AM1" s="9691"/>
      <c r="AN1" s="9691"/>
      <c r="AO1" s="9691"/>
      <c r="AP1" s="9691"/>
      <c r="AQ1" s="9691"/>
      <c r="AR1" s="9691"/>
      <c r="AS1" s="9691"/>
      <c r="AT1" s="9691"/>
      <c r="AU1" s="9691"/>
      <c r="AV1" s="9691"/>
      <c r="AW1" s="9691"/>
      <c r="AX1" s="9691"/>
      <c r="AY1" s="9691"/>
      <c r="AZ1" s="9691"/>
      <c r="BA1" s="9691"/>
      <c r="BB1" s="9691"/>
      <c r="BC1" s="9691"/>
      <c r="BD1" s="9691"/>
      <c r="BE1" s="9691"/>
      <c r="BF1" s="9691"/>
      <c r="BG1" s="9691"/>
      <c r="BH1" s="9691"/>
      <c r="BI1" s="9691"/>
      <c r="BS1" s="647"/>
      <c r="BT1" s="644" t="s">
        <v>14</v>
      </c>
    </row>
    <row customHeight="1" ht="22.5" hidden="1">
      <c r="C2" s="2155" t="s">
        <v>104</v>
      </c>
      <c r="D2" s="766"/>
      <c r="E2" s="890"/>
      <c r="F2" s="1988" t="str">
        <f>IF(TEMPLATE_SPHERE="HEAT","Гкал/час","тыс. куб. м/сутки")</f>
        <v>Гкал/час</v>
      </c>
      <c r="G2" s="907"/>
      <c r="H2" s="907"/>
      <c r="I2" s="4491"/>
      <c r="J2" s="4491"/>
      <c r="K2" s="4491"/>
      <c r="L2" s="4491"/>
      <c r="M2" s="4491"/>
      <c r="N2" s="4491"/>
      <c r="O2" s="10570"/>
      <c r="P2" s="10570"/>
      <c r="Q2" s="10570"/>
      <c r="R2" s="10570"/>
      <c r="S2" s="10570"/>
      <c r="T2" s="10570"/>
      <c r="U2" s="10570"/>
      <c r="V2" s="10570"/>
      <c r="W2" s="10570"/>
      <c r="X2" s="10570"/>
      <c r="Y2" s="10570"/>
      <c r="Z2" s="10570"/>
      <c r="AA2" s="10570"/>
      <c r="AB2" s="10570"/>
      <c r="AC2" s="10570"/>
      <c r="AD2" s="10570"/>
      <c r="AE2" s="10570"/>
      <c r="AF2" s="10570"/>
      <c r="AG2" s="10570"/>
      <c r="AH2" s="10570"/>
      <c r="AI2" s="10570"/>
      <c r="AJ2" s="10570"/>
      <c r="AK2" s="10570"/>
      <c r="AL2" s="10570"/>
      <c r="AM2" s="10570"/>
      <c r="AN2" s="10570"/>
      <c r="AO2" s="10570"/>
      <c r="AP2" s="10570"/>
      <c r="AQ2" s="10570"/>
      <c r="AR2" s="10570"/>
      <c r="AS2" s="10570"/>
      <c r="AT2" s="10570"/>
      <c r="AU2" s="10570"/>
      <c r="AV2" s="10570"/>
      <c r="AW2" s="10570"/>
      <c r="AX2" s="10570"/>
      <c r="AY2" s="10570"/>
      <c r="AZ2" s="10570"/>
      <c r="BA2" s="10570"/>
      <c r="BB2" s="10570"/>
      <c r="BC2" s="10570"/>
      <c r="BD2" s="10570"/>
      <c r="BE2" s="10570"/>
      <c r="BF2" s="10570"/>
      <c r="BG2" s="10570"/>
      <c r="BH2" s="10570"/>
      <c r="BI2" s="10570"/>
      <c r="BJ2" s="516"/>
      <c r="BT2" s="732">
        <v>0</v>
      </c>
    </row>
    <row s="12330" customFormat="1" customHeight="1" ht="15" hidden="1">
      <c r="C3" s="899"/>
      <c r="I3" s="4086"/>
      <c r="J3" s="4086"/>
      <c r="K3" s="4086"/>
      <c r="L3" s="4086"/>
      <c r="M3" s="4086"/>
      <c r="N3" s="4086"/>
      <c r="O3" s="9691"/>
      <c r="P3" s="9691"/>
      <c r="Q3" s="9691"/>
      <c r="R3" s="9691"/>
      <c r="S3" s="9691"/>
      <c r="T3" s="9691"/>
      <c r="U3" s="9691"/>
      <c r="V3" s="9691"/>
      <c r="W3" s="9691"/>
      <c r="X3" s="9691"/>
      <c r="Y3" s="9691"/>
      <c r="Z3" s="9691"/>
      <c r="AA3" s="9691"/>
      <c r="AB3" s="9691"/>
      <c r="AC3" s="9691"/>
      <c r="AD3" s="9691"/>
      <c r="AE3" s="9691"/>
      <c r="AF3" s="9691"/>
      <c r="AG3" s="9691"/>
      <c r="AH3" s="9691"/>
      <c r="AI3" s="9691"/>
      <c r="AJ3" s="9691"/>
      <c r="AK3" s="9691"/>
      <c r="AL3" s="9691"/>
      <c r="AM3" s="9691"/>
      <c r="AN3" s="9691"/>
      <c r="AO3" s="9691"/>
      <c r="AP3" s="9691"/>
      <c r="AQ3" s="9691"/>
      <c r="AR3" s="9691"/>
      <c r="AS3" s="9691"/>
      <c r="AT3" s="9691"/>
      <c r="AU3" s="9691"/>
      <c r="AV3" s="9691"/>
      <c r="AW3" s="9691"/>
      <c r="AX3" s="9691"/>
      <c r="AY3" s="9691"/>
      <c r="AZ3" s="9691"/>
      <c r="BA3" s="9691"/>
      <c r="BB3" s="9691"/>
      <c r="BC3" s="9691"/>
      <c r="BD3" s="9691"/>
      <c r="BE3" s="9691"/>
      <c r="BF3" s="9691"/>
      <c r="BG3" s="9691"/>
      <c r="BH3" s="9691"/>
      <c r="BI3" s="9691"/>
      <c r="BS3" s="647"/>
      <c r="BT3" s="644">
        <v>0</v>
      </c>
    </row>
    <row customHeight="1" ht="15.75">
      <c r="C4" s="403"/>
      <c r="D4" s="736"/>
      <c r="E4" s="736"/>
      <c r="F4" s="736"/>
      <c r="G4" s="736"/>
      <c r="H4" s="736"/>
      <c r="I4" s="4065"/>
      <c r="J4" s="4065"/>
      <c r="K4" s="4065"/>
      <c r="L4" s="4065"/>
      <c r="M4" s="4065"/>
      <c r="N4" s="4065"/>
      <c r="O4" s="9665"/>
      <c r="P4" s="9665"/>
      <c r="Q4" s="9665"/>
      <c r="R4" s="9665"/>
      <c r="S4" s="9665"/>
      <c r="T4" s="9665"/>
      <c r="U4" s="9665"/>
      <c r="V4" s="9665"/>
      <c r="W4" s="9665"/>
      <c r="X4" s="9665"/>
      <c r="Y4" s="9665"/>
      <c r="Z4" s="9665"/>
      <c r="AA4" s="9665"/>
      <c r="AB4" s="9665"/>
      <c r="AC4" s="9665"/>
      <c r="AD4" s="9665"/>
      <c r="AE4" s="9665"/>
      <c r="AF4" s="9665"/>
      <c r="AG4" s="9665"/>
      <c r="AH4" s="9665"/>
      <c r="AI4" s="9665"/>
      <c r="AJ4" s="9665"/>
      <c r="AK4" s="9665"/>
      <c r="AL4" s="9665"/>
      <c r="AM4" s="9665"/>
      <c r="AN4" s="9665"/>
      <c r="AO4" s="9665"/>
      <c r="AP4" s="9665"/>
      <c r="AQ4" s="9665"/>
      <c r="AR4" s="9665"/>
      <c r="AS4" s="9665"/>
      <c r="AT4" s="9665"/>
      <c r="AU4" s="9665"/>
      <c r="AV4" s="9665"/>
      <c r="AW4" s="9665"/>
      <c r="AX4" s="9665"/>
      <c r="AY4" s="9665"/>
      <c r="AZ4" s="9665"/>
      <c r="BA4" s="9665"/>
      <c r="BB4" s="9665"/>
      <c r="BC4" s="9665"/>
      <c r="BD4" s="9665"/>
      <c r="BE4" s="9665"/>
      <c r="BF4" s="9665"/>
      <c r="BG4" s="9665"/>
      <c r="BH4" s="9665"/>
      <c r="BI4" s="9665"/>
      <c r="BT4" s="732">
        <v>15</v>
      </c>
    </row>
    <row customHeight="1" ht="39.75">
      <c r="C5" s="403"/>
      <c r="D5" s="246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64"/>
      <c r="F5" s="2464"/>
      <c r="G5" s="2464"/>
      <c r="H5" s="2464"/>
      <c r="I5" s="4097"/>
      <c r="J5" s="4097"/>
      <c r="K5" s="4097"/>
      <c r="L5" s="4097"/>
      <c r="M5" s="4097"/>
      <c r="N5" s="4097"/>
      <c r="O5" s="9705"/>
      <c r="P5" s="9705"/>
      <c r="Q5" s="9705"/>
      <c r="R5" s="9705"/>
      <c r="S5" s="9705"/>
      <c r="T5" s="9705"/>
      <c r="U5" s="9705"/>
      <c r="V5" s="9705"/>
      <c r="W5" s="9705"/>
      <c r="X5" s="9705"/>
      <c r="Y5" s="9705"/>
      <c r="Z5" s="9705"/>
      <c r="AA5" s="9705"/>
      <c r="AB5" s="9705"/>
      <c r="AC5" s="9705"/>
      <c r="AD5" s="9705"/>
      <c r="AE5" s="9705"/>
      <c r="AF5" s="9705"/>
      <c r="AG5" s="9705"/>
      <c r="AH5" s="9705"/>
      <c r="AI5" s="9705"/>
      <c r="AJ5" s="9705"/>
      <c r="AK5" s="9705"/>
      <c r="AL5" s="9705"/>
      <c r="AM5" s="9705"/>
      <c r="AN5" s="9705"/>
      <c r="AO5" s="9705"/>
      <c r="AP5" s="9705"/>
      <c r="AQ5" s="9705"/>
      <c r="AR5" s="9705"/>
      <c r="AS5" s="9705"/>
      <c r="AT5" s="9705"/>
      <c r="AU5" s="9705"/>
      <c r="AV5" s="9705"/>
      <c r="AW5" s="9705"/>
      <c r="AX5" s="9705"/>
      <c r="AY5" s="9705"/>
      <c r="AZ5" s="9705"/>
      <c r="BA5" s="9705"/>
      <c r="BB5" s="9705"/>
      <c r="BC5" s="9705"/>
      <c r="BD5" s="9705"/>
      <c r="BE5" s="9705"/>
      <c r="BF5" s="9705"/>
      <c r="BG5" s="9705"/>
      <c r="BH5" s="9705"/>
      <c r="BI5" s="9705"/>
      <c r="BJ5" s="764"/>
      <c r="BT5" s="732">
        <v>38</v>
      </c>
    </row>
    <row customHeight="1" ht="15.75">
      <c r="C6" s="403"/>
      <c r="D6" s="2403" t="str">
        <f>IF(org=0,"Не определено",org)</f>
        <v>АО "Байкалэнерго"</v>
      </c>
      <c r="E6" s="2403"/>
      <c r="F6" s="2403"/>
      <c r="G6" s="2403"/>
      <c r="H6" s="2403"/>
      <c r="I6" s="4099"/>
      <c r="J6" s="4099"/>
      <c r="K6" s="4099"/>
      <c r="L6" s="4099"/>
      <c r="M6" s="4099"/>
      <c r="N6" s="4099"/>
      <c r="O6" s="9708"/>
      <c r="P6" s="9708"/>
      <c r="Q6" s="9708"/>
      <c r="R6" s="9708"/>
      <c r="S6" s="9708"/>
      <c r="T6" s="9708"/>
      <c r="U6" s="9708"/>
      <c r="V6" s="9708"/>
      <c r="W6" s="9708"/>
      <c r="X6" s="9708"/>
      <c r="Y6" s="9708"/>
      <c r="Z6" s="9708"/>
      <c r="AA6" s="9708"/>
      <c r="AB6" s="9708"/>
      <c r="AC6" s="9708"/>
      <c r="AD6" s="9708"/>
      <c r="AE6" s="9708"/>
      <c r="AF6" s="9708"/>
      <c r="AG6" s="9708"/>
      <c r="AH6" s="9708"/>
      <c r="AI6" s="9708"/>
      <c r="AJ6" s="9708"/>
      <c r="AK6" s="9708"/>
      <c r="AL6" s="9708"/>
      <c r="AM6" s="9708"/>
      <c r="AN6" s="9708"/>
      <c r="AO6" s="9708"/>
      <c r="AP6" s="9708"/>
      <c r="AQ6" s="9708"/>
      <c r="AR6" s="9708"/>
      <c r="AS6" s="9708"/>
      <c r="AT6" s="9708"/>
      <c r="AU6" s="9708"/>
      <c r="AV6" s="9708"/>
      <c r="AW6" s="9708"/>
      <c r="AX6" s="9708"/>
      <c r="AY6" s="9708"/>
      <c r="AZ6" s="9708"/>
      <c r="BA6" s="9708"/>
      <c r="BB6" s="9708"/>
      <c r="BC6" s="9708"/>
      <c r="BD6" s="9708"/>
      <c r="BE6" s="9708"/>
      <c r="BF6" s="9708"/>
      <c r="BG6" s="9708"/>
      <c r="BH6" s="9708"/>
      <c r="BI6" s="9708"/>
      <c r="BJ6" s="764"/>
      <c r="BT6" s="732">
        <v>15</v>
      </c>
    </row>
    <row s="12253" customFormat="1" customHeight="1" ht="15.75">
      <c r="A7" s="986"/>
      <c r="C7" s="403"/>
      <c r="D7" s="903"/>
      <c r="E7" s="903"/>
      <c r="F7" s="903"/>
      <c r="G7" s="903"/>
      <c r="H7" s="979"/>
      <c r="I7" s="4805" t="s">
        <v>22</v>
      </c>
      <c r="J7" s="4805" t="s">
        <v>22</v>
      </c>
      <c r="K7" s="4805" t="s">
        <v>22</v>
      </c>
      <c r="L7" s="4805" t="s">
        <v>22</v>
      </c>
      <c r="M7" s="4805" t="s">
        <v>22</v>
      </c>
      <c r="N7" s="4805" t="s">
        <v>22</v>
      </c>
      <c r="O7" s="11299" t="s">
        <v>22</v>
      </c>
      <c r="P7" s="11299" t="s">
        <v>22</v>
      </c>
      <c r="Q7" s="11299" t="s">
        <v>22</v>
      </c>
      <c r="R7" s="11299" t="s">
        <v>22</v>
      </c>
      <c r="S7" s="11299" t="s">
        <v>22</v>
      </c>
      <c r="T7" s="11299" t="s">
        <v>22</v>
      </c>
      <c r="U7" s="11299" t="s">
        <v>22</v>
      </c>
      <c r="V7" s="11299" t="s">
        <v>22</v>
      </c>
      <c r="W7" s="11299" t="s">
        <v>22</v>
      </c>
      <c r="X7" s="11299" t="s">
        <v>22</v>
      </c>
      <c r="Y7" s="11299" t="s">
        <v>22</v>
      </c>
      <c r="Z7" s="11299" t="s">
        <v>22</v>
      </c>
      <c r="AA7" s="11299" t="s">
        <v>22</v>
      </c>
      <c r="AB7" s="11299" t="s">
        <v>22</v>
      </c>
      <c r="AC7" s="11299" t="s">
        <v>22</v>
      </c>
      <c r="AD7" s="11299" t="s">
        <v>22</v>
      </c>
      <c r="AE7" s="11299" t="s">
        <v>22</v>
      </c>
      <c r="AF7" s="11299" t="s">
        <v>22</v>
      </c>
      <c r="AG7" s="11299" t="s">
        <v>22</v>
      </c>
      <c r="AH7" s="11299" t="s">
        <v>22</v>
      </c>
      <c r="AI7" s="11299" t="s">
        <v>22</v>
      </c>
      <c r="AJ7" s="11299" t="s">
        <v>22</v>
      </c>
      <c r="AK7" s="11299" t="s">
        <v>22</v>
      </c>
      <c r="AL7" s="11299" t="s">
        <v>22</v>
      </c>
      <c r="AM7" s="11299" t="s">
        <v>22</v>
      </c>
      <c r="AN7" s="11299" t="s">
        <v>22</v>
      </c>
      <c r="AO7" s="11299" t="s">
        <v>22</v>
      </c>
      <c r="AP7" s="11299" t="s">
        <v>22</v>
      </c>
      <c r="AQ7" s="11299" t="s">
        <v>22</v>
      </c>
      <c r="AR7" s="11299" t="s">
        <v>22</v>
      </c>
      <c r="AS7" s="11299" t="s">
        <v>22</v>
      </c>
      <c r="AT7" s="11299" t="s">
        <v>22</v>
      </c>
      <c r="AU7" s="11299" t="s">
        <v>22</v>
      </c>
      <c r="AV7" s="11299" t="s">
        <v>22</v>
      </c>
      <c r="AW7" s="11299" t="s">
        <v>22</v>
      </c>
      <c r="AX7" s="11299" t="s">
        <v>22</v>
      </c>
      <c r="AY7" s="11299" t="s">
        <v>22</v>
      </c>
      <c r="AZ7" s="11299" t="s">
        <v>22</v>
      </c>
      <c r="BA7" s="11299" t="s">
        <v>22</v>
      </c>
      <c r="BB7" s="11299" t="s">
        <v>22</v>
      </c>
      <c r="BC7" s="11299" t="s">
        <v>22</v>
      </c>
      <c r="BD7" s="11299" t="s">
        <v>22</v>
      </c>
      <c r="BE7" s="11299" t="s">
        <v>22</v>
      </c>
      <c r="BF7" s="11299" t="s">
        <v>22</v>
      </c>
      <c r="BG7" s="11299" t="s">
        <v>22</v>
      </c>
      <c r="BH7" s="11299" t="s">
        <v>22</v>
      </c>
      <c r="BI7" s="11299" t="s">
        <v>22</v>
      </c>
      <c r="BJ7" s="764"/>
      <c r="BS7" s="902"/>
      <c r="BT7" s="985">
        <v>15</v>
      </c>
    </row>
    <row customHeight="1" ht="1.05">
      <c r="C8" s="403"/>
      <c r="D8" s="736"/>
      <c r="E8" s="736"/>
      <c r="F8" s="736"/>
      <c r="G8" s="736"/>
      <c r="H8" s="764" t="s">
        <v>123</v>
      </c>
      <c r="I8" s="4065" t="s">
        <v>127</v>
      </c>
      <c r="J8" s="4065" t="s">
        <v>129</v>
      </c>
      <c r="K8" s="4065" t="s">
        <v>131</v>
      </c>
      <c r="L8" s="4065" t="s">
        <v>133</v>
      </c>
      <c r="M8" s="4065" t="s">
        <v>194</v>
      </c>
      <c r="N8" s="4065" t="s">
        <v>197</v>
      </c>
      <c r="O8" s="9665" t="s">
        <v>136</v>
      </c>
      <c r="P8" s="9665" t="s">
        <v>643</v>
      </c>
      <c r="Q8" s="9665" t="s">
        <v>200</v>
      </c>
      <c r="R8" s="9665" t="s">
        <v>644</v>
      </c>
      <c r="S8" s="9665" t="s">
        <v>645</v>
      </c>
      <c r="T8" s="9665" t="s">
        <v>646</v>
      </c>
      <c r="U8" s="9665" t="s">
        <v>647</v>
      </c>
      <c r="V8" s="9665" t="s">
        <v>648</v>
      </c>
      <c r="W8" s="9665" t="s">
        <v>649</v>
      </c>
      <c r="X8" s="9665" t="s">
        <v>650</v>
      </c>
      <c r="Y8" s="9665" t="s">
        <v>651</v>
      </c>
      <c r="Z8" s="9665" t="s">
        <v>652</v>
      </c>
      <c r="AA8" s="9665" t="s">
        <v>653</v>
      </c>
      <c r="AB8" s="9665" t="s">
        <v>654</v>
      </c>
      <c r="AC8" s="9665" t="s">
        <v>655</v>
      </c>
      <c r="AD8" s="9665" t="s">
        <v>656</v>
      </c>
      <c r="AE8" s="9665" t="s">
        <v>657</v>
      </c>
      <c r="AF8" s="9665" t="s">
        <v>658</v>
      </c>
      <c r="AG8" s="9665" t="s">
        <v>659</v>
      </c>
      <c r="AH8" s="9665" t="s">
        <v>660</v>
      </c>
      <c r="AI8" s="9665" t="s">
        <v>661</v>
      </c>
      <c r="AJ8" s="9665" t="s">
        <v>662</v>
      </c>
      <c r="AK8" s="9665" t="s">
        <v>663</v>
      </c>
      <c r="AL8" s="9665" t="s">
        <v>203</v>
      </c>
      <c r="AM8" s="9665" t="s">
        <v>205</v>
      </c>
      <c r="AN8" s="9665" t="s">
        <v>207</v>
      </c>
      <c r="AO8" s="9665" t="s">
        <v>138</v>
      </c>
      <c r="AP8" s="9665" t="s">
        <v>140</v>
      </c>
      <c r="AQ8" s="9665" t="s">
        <v>142</v>
      </c>
      <c r="AR8" s="9665" t="s">
        <v>144</v>
      </c>
      <c r="AS8" s="9665" t="s">
        <v>146</v>
      </c>
      <c r="AT8" s="9665" t="s">
        <v>148</v>
      </c>
      <c r="AU8" s="9665" t="s">
        <v>150</v>
      </c>
      <c r="AV8" s="9665" t="s">
        <v>153</v>
      </c>
      <c r="AW8" s="9665" t="s">
        <v>156</v>
      </c>
      <c r="AX8" s="9665" t="s">
        <v>159</v>
      </c>
      <c r="AY8" s="9665" t="s">
        <v>162</v>
      </c>
      <c r="AZ8" s="9665" t="s">
        <v>165</v>
      </c>
      <c r="BA8" s="9665" t="s">
        <v>168</v>
      </c>
      <c r="BB8" s="9665" t="s">
        <v>171</v>
      </c>
      <c r="BC8" s="9665" t="s">
        <v>174</v>
      </c>
      <c r="BD8" s="9665" t="s">
        <v>177</v>
      </c>
      <c r="BE8" s="9665" t="s">
        <v>180</v>
      </c>
      <c r="BF8" s="9665" t="s">
        <v>183</v>
      </c>
      <c r="BG8" s="9665" t="s">
        <v>186</v>
      </c>
      <c r="BH8" s="9665" t="s">
        <v>189</v>
      </c>
      <c r="BI8" s="9665" t="s">
        <v>192</v>
      </c>
      <c r="BT8" s="732">
        <v>1</v>
      </c>
    </row>
    <row customHeight="1" ht="15.75">
      <c r="C9" s="403"/>
      <c r="D9" s="938"/>
      <c r="E9" s="2594" t="s">
        <v>111</v>
      </c>
      <c r="F9" s="2595"/>
      <c r="G9" s="1043" t="str">
        <f>IF(G8="","",INDEX(DIFFERENTIATION_UNMERGE_VD,MATCH(G8,DIFFERENTIATION_ID_DIFF,0)))</f>
        <v/>
      </c>
      <c r="H9" s="1043" t="str">
        <f>IF(H8="","",INDEX(DIFFERENTIATION_UNMERGE_VD,MATCH(H8,DIFFERENTIATION_ID_DIFF,0)))</f>
        <v>Производство тепловой энергии. Некомбинированная выработка</v>
      </c>
      <c r="I9" s="4561" t="str">
        <f>IF(I8="","",INDEX(DIFFERENTIATION_UNMERGE_VD,MATCH(I8,DIFFERENTIATION_ID_DIFF,0)))</f>
        <v>Производство тепловой энергии. Некомбинированная выработка</v>
      </c>
      <c r="J9" s="4561" t="str">
        <f>IF(J8="","",INDEX(DIFFERENTIATION_UNMERGE_VD,MATCH(J8,DIFFERENTIATION_ID_DIFF,0)))</f>
        <v>Производство тепловой энергии. Некомбинированная выработка</v>
      </c>
      <c r="K9" s="4561" t="str">
        <f>IF(K8="","",INDEX(DIFFERENTIATION_UNMERGE_VD,MATCH(K8,DIFFERENTIATION_ID_DIFF,0)))</f>
        <v>Производство тепловой энергии. Некомбинированная выработка</v>
      </c>
      <c r="L9" s="4561" t="str">
        <f>IF(L8="","",INDEX(DIFFERENTIATION_UNMERGE_VD,MATCH(L8,DIFFERENTIATION_ID_DIFF,0)))</f>
        <v>Производство тепловой энергии. Некомбинированная выработка</v>
      </c>
      <c r="M9" s="4561" t="str">
        <f>IF(M8="","",INDEX(DIFFERENTIATION_UNMERGE_VD,MATCH(M8,DIFFERENTIATION_ID_DIFF,0)))</f>
        <v>Производство. Теплоноситель</v>
      </c>
      <c r="N9" s="4561" t="str">
        <f>IF(N8="","",INDEX(DIFFERENTIATION_UNMERGE_VD,MATCH(N8,DIFFERENTIATION_ID_DIFF,0)))</f>
        <v>Передача. Теплоноситель</v>
      </c>
      <c r="O9" s="10663" t="str">
        <f>IF(O8="","",INDEX(DIFFERENTIATION_UNMERGE_VD,MATCH(O8,DIFFERENTIATION_ID_DIFF,0)))</f>
        <v>Производство тепловой энергии. Некомбинированная выработка</v>
      </c>
      <c r="P9" s="10663">
        <f>IF(P8="","",INDEX(DIFFERENTIATION_UNMERGE_VD,MATCH(P8,DIFFERENTIATION_ID_DIFF,0)))</f>
      </c>
      <c r="Q9" s="10663" t="str">
        <f>IF(Q8="","",INDEX(DIFFERENTIATION_UNMERGE_VD,MATCH(Q8,DIFFERENTIATION_ID_DIFF,0)))</f>
        <v>Передача. Тепловая энергия</v>
      </c>
      <c r="R9" s="10663">
        <f>IF(R8="","",INDEX(DIFFERENTIATION_UNMERGE_VD,MATCH(R8,DIFFERENTIATION_ID_DIFF,0)))</f>
      </c>
      <c r="S9" s="10663">
        <f>IF(S8="","",INDEX(DIFFERENTIATION_UNMERGE_VD,MATCH(S8,DIFFERENTIATION_ID_DIFF,0)))</f>
      </c>
      <c r="T9" s="10663">
        <f>IF(T8="","",INDEX(DIFFERENTIATION_UNMERGE_VD,MATCH(T8,DIFFERENTIATION_ID_DIFF,0)))</f>
      </c>
      <c r="U9" s="10663">
        <f>IF(U8="","",INDEX(DIFFERENTIATION_UNMERGE_VD,MATCH(U8,DIFFERENTIATION_ID_DIFF,0)))</f>
      </c>
      <c r="V9" s="10663">
        <f>IF(V8="","",INDEX(DIFFERENTIATION_UNMERGE_VD,MATCH(V8,DIFFERENTIATION_ID_DIFF,0)))</f>
      </c>
      <c r="W9" s="10663">
        <f>IF(W8="","",INDEX(DIFFERENTIATION_UNMERGE_VD,MATCH(W8,DIFFERENTIATION_ID_DIFF,0)))</f>
      </c>
      <c r="X9" s="10663">
        <f>IF(X8="","",INDEX(DIFFERENTIATION_UNMERGE_VD,MATCH(X8,DIFFERENTIATION_ID_DIFF,0)))</f>
      </c>
      <c r="Y9" s="10663">
        <f>IF(Y8="","",INDEX(DIFFERENTIATION_UNMERGE_VD,MATCH(Y8,DIFFERENTIATION_ID_DIFF,0)))</f>
      </c>
      <c r="Z9" s="10663">
        <f>IF(Z8="","",INDEX(DIFFERENTIATION_UNMERGE_VD,MATCH(Z8,DIFFERENTIATION_ID_DIFF,0)))</f>
      </c>
      <c r="AA9" s="10663">
        <f>IF(AA8="","",INDEX(DIFFERENTIATION_UNMERGE_VD,MATCH(AA8,DIFFERENTIATION_ID_DIFF,0)))</f>
      </c>
      <c r="AB9" s="10663">
        <f>IF(AB8="","",INDEX(DIFFERENTIATION_UNMERGE_VD,MATCH(AB8,DIFFERENTIATION_ID_DIFF,0)))</f>
      </c>
      <c r="AC9" s="10663">
        <f>IF(AC8="","",INDEX(DIFFERENTIATION_UNMERGE_VD,MATCH(AC8,DIFFERENTIATION_ID_DIFF,0)))</f>
      </c>
      <c r="AD9" s="10663">
        <f>IF(AD8="","",INDEX(DIFFERENTIATION_UNMERGE_VD,MATCH(AD8,DIFFERENTIATION_ID_DIFF,0)))</f>
      </c>
      <c r="AE9" s="10663">
        <f>IF(AE8="","",INDEX(DIFFERENTIATION_UNMERGE_VD,MATCH(AE8,DIFFERENTIATION_ID_DIFF,0)))</f>
      </c>
      <c r="AF9" s="10663">
        <f>IF(AF8="","",INDEX(DIFFERENTIATION_UNMERGE_VD,MATCH(AF8,DIFFERENTIATION_ID_DIFF,0)))</f>
      </c>
      <c r="AG9" s="10663">
        <f>IF(AG8="","",INDEX(DIFFERENTIATION_UNMERGE_VD,MATCH(AG8,DIFFERENTIATION_ID_DIFF,0)))</f>
      </c>
      <c r="AH9" s="10663">
        <f>IF(AH8="","",INDEX(DIFFERENTIATION_UNMERGE_VD,MATCH(AH8,DIFFERENTIATION_ID_DIFF,0)))</f>
      </c>
      <c r="AI9" s="10663">
        <f>IF(AI8="","",INDEX(DIFFERENTIATION_UNMERGE_VD,MATCH(AI8,DIFFERENTIATION_ID_DIFF,0)))</f>
      </c>
      <c r="AJ9" s="10663">
        <f>IF(AJ8="","",INDEX(DIFFERENTIATION_UNMERGE_VD,MATCH(AJ8,DIFFERENTIATION_ID_DIFF,0)))</f>
      </c>
      <c r="AK9" s="10663">
        <f>IF(AK8="","",INDEX(DIFFERENTIATION_UNMERGE_VD,MATCH(AK8,DIFFERENTIATION_ID_DIFF,0)))</f>
      </c>
      <c r="AL9" s="10663" t="str">
        <f>IF(AL8="","",INDEX(DIFFERENTIATION_UNMERGE_VD,MATCH(AL8,DIFFERENTIATION_ID_DIFF,0)))</f>
        <v>Передача. Тепловая энергия</v>
      </c>
      <c r="AM9" s="10663" t="str">
        <f>IF(AM8="","",INDEX(DIFFERENTIATION_UNMERGE_VD,MATCH(AM8,DIFFERENTIATION_ID_DIFF,0)))</f>
        <v>Передача. Тепловая энергия</v>
      </c>
      <c r="AN9" s="10663" t="str">
        <f>IF(AN8="","",INDEX(DIFFERENTIATION_UNMERGE_VD,MATCH(AN8,DIFFERENTIATION_ID_DIFF,0)))</f>
        <v>Передача. Тепловая энергия</v>
      </c>
      <c r="AO9" s="10663" t="str">
        <f>IF(AO8="","",INDEX(DIFFERENTIATION_UNMERGE_VD,MATCH(AO8,DIFFERENTIATION_ID_DIFF,0)))</f>
        <v>Производство тепловой энергии. Некомбинированная выработка</v>
      </c>
      <c r="AP9" s="10663" t="str">
        <f>IF(AP8="","",INDEX(DIFFERENTIATION_UNMERGE_VD,MATCH(AP8,DIFFERENTIATION_ID_DIFF,0)))</f>
        <v>Производство тепловой энергии. Некомбинированная выработка</v>
      </c>
      <c r="AQ9" s="10663" t="str">
        <f>IF(AQ8="","",INDEX(DIFFERENTIATION_UNMERGE_VD,MATCH(AQ8,DIFFERENTIATION_ID_DIFF,0)))</f>
        <v>Производство тепловой энергии. Некомбинированная выработка</v>
      </c>
      <c r="AR9" s="10663" t="str">
        <f>IF(AR8="","",INDEX(DIFFERENTIATION_UNMERGE_VD,MATCH(AR8,DIFFERENTIATION_ID_DIFF,0)))</f>
        <v>Производство тепловой энергии. Некомбинированная выработка</v>
      </c>
      <c r="AS9" s="10663" t="str">
        <f>IF(AS8="","",INDEX(DIFFERENTIATION_UNMERGE_VD,MATCH(AS8,DIFFERENTIATION_ID_DIFF,0)))</f>
        <v>Производство тепловой энергии. Некомбинированная выработка</v>
      </c>
      <c r="AT9" s="10663" t="str">
        <f>IF(AT8="","",INDEX(DIFFERENTIATION_UNMERGE_VD,MATCH(AT8,DIFFERENTIATION_ID_DIFF,0)))</f>
        <v>Производство тепловой энергии. Некомбинированная выработка</v>
      </c>
      <c r="AU9" s="10663" t="str">
        <f>IF(AU8="","",INDEX(DIFFERENTIATION_UNMERGE_VD,MATCH(AU8,DIFFERENTIATION_ID_DIFF,0)))</f>
        <v>Производство тепловой энергии. Некомбинированная выработка</v>
      </c>
      <c r="AV9" s="10663" t="str">
        <f>IF(AV8="","",INDEX(DIFFERENTIATION_UNMERGE_VD,MATCH(AV8,DIFFERENTIATION_ID_DIFF,0)))</f>
        <v>Производство тепловой энергии. Некомбинированная выработка</v>
      </c>
      <c r="AW9" s="10663" t="str">
        <f>IF(AW8="","",INDEX(DIFFERENTIATION_UNMERGE_VD,MATCH(AW8,DIFFERENTIATION_ID_DIFF,0)))</f>
        <v>Производство тепловой энергии. Некомбинированная выработка</v>
      </c>
      <c r="AX9" s="10663" t="str">
        <f>IF(AX8="","",INDEX(DIFFERENTIATION_UNMERGE_VD,MATCH(AX8,DIFFERENTIATION_ID_DIFF,0)))</f>
        <v>Производство тепловой энергии. Некомбинированная выработка</v>
      </c>
      <c r="AY9" s="10663" t="str">
        <f>IF(AY8="","",INDEX(DIFFERENTIATION_UNMERGE_VD,MATCH(AY8,DIFFERENTIATION_ID_DIFF,0)))</f>
        <v>Производство тепловой энергии. Некомбинированная выработка</v>
      </c>
      <c r="AZ9" s="10663" t="str">
        <f>IF(AZ8="","",INDEX(DIFFERENTIATION_UNMERGE_VD,MATCH(AZ8,DIFFERENTIATION_ID_DIFF,0)))</f>
        <v>Производство тепловой энергии. Некомбинированная выработка</v>
      </c>
      <c r="BA9" s="10663" t="str">
        <f>IF(BA8="","",INDEX(DIFFERENTIATION_UNMERGE_VD,MATCH(BA8,DIFFERENTIATION_ID_DIFF,0)))</f>
        <v>Производство тепловой энергии. Некомбинированная выработка</v>
      </c>
      <c r="BB9" s="10663" t="str">
        <f>IF(BB8="","",INDEX(DIFFERENTIATION_UNMERGE_VD,MATCH(BB8,DIFFERENTIATION_ID_DIFF,0)))</f>
        <v>Производство тепловой энергии. Некомбинированная выработка</v>
      </c>
      <c r="BC9" s="10663" t="str">
        <f>IF(BC8="","",INDEX(DIFFERENTIATION_UNMERGE_VD,MATCH(BC8,DIFFERENTIATION_ID_DIFF,0)))</f>
        <v>Производство тепловой энергии. Некомбинированная выработка</v>
      </c>
      <c r="BD9" s="10663" t="str">
        <f>IF(BD8="","",INDEX(DIFFERENTIATION_UNMERGE_VD,MATCH(BD8,DIFFERENTIATION_ID_DIFF,0)))</f>
        <v>Производство тепловой энергии. Некомбинированная выработка</v>
      </c>
      <c r="BE9" s="10663" t="str">
        <f>IF(BE8="","",INDEX(DIFFERENTIATION_UNMERGE_VD,MATCH(BE8,DIFFERENTIATION_ID_DIFF,0)))</f>
        <v>Производство тепловой энергии. Некомбинированная выработка</v>
      </c>
      <c r="BF9" s="10663" t="str">
        <f>IF(BF8="","",INDEX(DIFFERENTIATION_UNMERGE_VD,MATCH(BF8,DIFFERENTIATION_ID_DIFF,0)))</f>
        <v>Производство тепловой энергии. Некомбинированная выработка</v>
      </c>
      <c r="BG9" s="10663" t="str">
        <f>IF(BG8="","",INDEX(DIFFERENTIATION_UNMERGE_VD,MATCH(BG8,DIFFERENTIATION_ID_DIFF,0)))</f>
        <v>Производство тепловой энергии. Некомбинированная выработка</v>
      </c>
      <c r="BH9" s="10663" t="str">
        <f>IF(BH8="","",INDEX(DIFFERENTIATION_UNMERGE_VD,MATCH(BH8,DIFFERENTIATION_ID_DIFF,0)))</f>
        <v>Производство тепловой энергии. Некомбинированная выработка</v>
      </c>
      <c r="BI9" s="10663" t="str">
        <f>IF(BI8="","",INDEX(DIFFERENTIATION_UNMERGE_VD,MATCH(BI8,DIFFERENTIATION_ID_DIFF,0)))</f>
        <v>Производство тепловой энергии. Некомбинированная выработка</v>
      </c>
      <c r="BJ9" s="2354" t="s">
        <v>380</v>
      </c>
      <c r="BT9" s="732">
        <v>15</v>
      </c>
    </row>
    <row s="12253" customFormat="1" customHeight="1" ht="15.75">
      <c r="A10" s="986"/>
      <c r="C10" s="403"/>
      <c r="D10" s="938"/>
      <c r="E10" s="2594" t="s">
        <v>664</v>
      </c>
      <c r="F10" s="2595"/>
      <c r="G10" s="1043" t="str">
        <f>IF(G8="","",INDEX(DIFFERENTIATION_UNMERGE_AREA,MATCH(G8,DIFFERENTIATION_ID_DIFF,0)))</f>
        <v/>
      </c>
      <c r="H10" s="1043" t="str">
        <f>IF(H8="","",INDEX(DIFFERENTIATION_UNMERGE_AREA,MATCH(H8,DIFFERENTIATION_ID_DIFF,0)))</f>
        <v>Территория 1</v>
      </c>
      <c r="I10" s="4561" t="str">
        <f>IF(I8="","",INDEX(DIFFERENTIATION_UNMERGE_AREA,MATCH(I8,DIFFERENTIATION_ID_DIFF,0)))</f>
        <v>Территория 1</v>
      </c>
      <c r="J10" s="4561" t="str">
        <f>IF(J8="","",INDEX(DIFFERENTIATION_UNMERGE_AREA,MATCH(J8,DIFFERENTIATION_ID_DIFF,0)))</f>
        <v>Территория 1</v>
      </c>
      <c r="K10" s="4561" t="str">
        <f>IF(K8="","",INDEX(DIFFERENTIATION_UNMERGE_AREA,MATCH(K8,DIFFERENTIATION_ID_DIFF,0)))</f>
        <v>Территория 1</v>
      </c>
      <c r="L10" s="4561" t="str">
        <f>IF(L8="","",INDEX(DIFFERENTIATION_UNMERGE_AREA,MATCH(L8,DIFFERENTIATION_ID_DIFF,0)))</f>
        <v>Территория 1</v>
      </c>
      <c r="M10" s="4561" t="str">
        <f>IF(M8="","",INDEX(DIFFERENTIATION_UNMERGE_AREA,MATCH(M8,DIFFERENTIATION_ID_DIFF,0)))</f>
        <v>Территория 1</v>
      </c>
      <c r="N10" s="4561" t="str">
        <f>IF(N8="","",INDEX(DIFFERENTIATION_UNMERGE_AREA,MATCH(N8,DIFFERENTIATION_ID_DIFF,0)))</f>
        <v>Территория 1</v>
      </c>
      <c r="O10" s="10663" t="str">
        <f>IF(O8="","",INDEX(DIFFERENTIATION_UNMERGE_AREA,MATCH(O8,DIFFERENTIATION_ID_DIFF,0)))</f>
        <v>Территория 2</v>
      </c>
      <c r="P10" s="10663">
        <f>IF(P8="","",INDEX(DIFFERENTIATION_UNMERGE_AREA,MATCH(P8,DIFFERENTIATION_ID_DIFF,0)))</f>
      </c>
      <c r="Q10" s="10663" t="str">
        <f>IF(Q8="","",INDEX(DIFFERENTIATION_UNMERGE_AREA,MATCH(Q8,DIFFERENTIATION_ID_DIFF,0)))</f>
        <v>Территория 2</v>
      </c>
      <c r="R10" s="10663">
        <f>IF(R8="","",INDEX(DIFFERENTIATION_UNMERGE_AREA,MATCH(R8,DIFFERENTIATION_ID_DIFF,0)))</f>
      </c>
      <c r="S10" s="10663">
        <f>IF(S8="","",INDEX(DIFFERENTIATION_UNMERGE_AREA,MATCH(S8,DIFFERENTIATION_ID_DIFF,0)))</f>
      </c>
      <c r="T10" s="10663">
        <f>IF(T8="","",INDEX(DIFFERENTIATION_UNMERGE_AREA,MATCH(T8,DIFFERENTIATION_ID_DIFF,0)))</f>
      </c>
      <c r="U10" s="10663">
        <f>IF(U8="","",INDEX(DIFFERENTIATION_UNMERGE_AREA,MATCH(U8,DIFFERENTIATION_ID_DIFF,0)))</f>
      </c>
      <c r="V10" s="10663">
        <f>IF(V8="","",INDEX(DIFFERENTIATION_UNMERGE_AREA,MATCH(V8,DIFFERENTIATION_ID_DIFF,0)))</f>
      </c>
      <c r="W10" s="10663">
        <f>IF(W8="","",INDEX(DIFFERENTIATION_UNMERGE_AREA,MATCH(W8,DIFFERENTIATION_ID_DIFF,0)))</f>
      </c>
      <c r="X10" s="10663">
        <f>IF(X8="","",INDEX(DIFFERENTIATION_UNMERGE_AREA,MATCH(X8,DIFFERENTIATION_ID_DIFF,0)))</f>
      </c>
      <c r="Y10" s="10663">
        <f>IF(Y8="","",INDEX(DIFFERENTIATION_UNMERGE_AREA,MATCH(Y8,DIFFERENTIATION_ID_DIFF,0)))</f>
      </c>
      <c r="Z10" s="10663">
        <f>IF(Z8="","",INDEX(DIFFERENTIATION_UNMERGE_AREA,MATCH(Z8,DIFFERENTIATION_ID_DIFF,0)))</f>
      </c>
      <c r="AA10" s="10663">
        <f>IF(AA8="","",INDEX(DIFFERENTIATION_UNMERGE_AREA,MATCH(AA8,DIFFERENTIATION_ID_DIFF,0)))</f>
      </c>
      <c r="AB10" s="10663">
        <f>IF(AB8="","",INDEX(DIFFERENTIATION_UNMERGE_AREA,MATCH(AB8,DIFFERENTIATION_ID_DIFF,0)))</f>
      </c>
      <c r="AC10" s="10663">
        <f>IF(AC8="","",INDEX(DIFFERENTIATION_UNMERGE_AREA,MATCH(AC8,DIFFERENTIATION_ID_DIFF,0)))</f>
      </c>
      <c r="AD10" s="10663">
        <f>IF(AD8="","",INDEX(DIFFERENTIATION_UNMERGE_AREA,MATCH(AD8,DIFFERENTIATION_ID_DIFF,0)))</f>
      </c>
      <c r="AE10" s="10663">
        <f>IF(AE8="","",INDEX(DIFFERENTIATION_UNMERGE_AREA,MATCH(AE8,DIFFERENTIATION_ID_DIFF,0)))</f>
      </c>
      <c r="AF10" s="10663">
        <f>IF(AF8="","",INDEX(DIFFERENTIATION_UNMERGE_AREA,MATCH(AF8,DIFFERENTIATION_ID_DIFF,0)))</f>
      </c>
      <c r="AG10" s="10663">
        <f>IF(AG8="","",INDEX(DIFFERENTIATION_UNMERGE_AREA,MATCH(AG8,DIFFERENTIATION_ID_DIFF,0)))</f>
      </c>
      <c r="AH10" s="10663">
        <f>IF(AH8="","",INDEX(DIFFERENTIATION_UNMERGE_AREA,MATCH(AH8,DIFFERENTIATION_ID_DIFF,0)))</f>
      </c>
      <c r="AI10" s="10663">
        <f>IF(AI8="","",INDEX(DIFFERENTIATION_UNMERGE_AREA,MATCH(AI8,DIFFERENTIATION_ID_DIFF,0)))</f>
      </c>
      <c r="AJ10" s="10663">
        <f>IF(AJ8="","",INDEX(DIFFERENTIATION_UNMERGE_AREA,MATCH(AJ8,DIFFERENTIATION_ID_DIFF,0)))</f>
      </c>
      <c r="AK10" s="10663">
        <f>IF(AK8="","",INDEX(DIFFERENTIATION_UNMERGE_AREA,MATCH(AK8,DIFFERENTIATION_ID_DIFF,0)))</f>
      </c>
      <c r="AL10" s="10663" t="str">
        <f>IF(AL8="","",INDEX(DIFFERENTIATION_UNMERGE_AREA,MATCH(AL8,DIFFERENTIATION_ID_DIFF,0)))</f>
        <v>Территория 2</v>
      </c>
      <c r="AM10" s="10663" t="str">
        <f>IF(AM8="","",INDEX(DIFFERENTIATION_UNMERGE_AREA,MATCH(AM8,DIFFERENTIATION_ID_DIFF,0)))</f>
        <v>Территория 2</v>
      </c>
      <c r="AN10" s="10663" t="str">
        <f>IF(AN8="","",INDEX(DIFFERENTIATION_UNMERGE_AREA,MATCH(AN8,DIFFERENTIATION_ID_DIFF,0)))</f>
        <v>Территория 2</v>
      </c>
      <c r="AO10" s="10663" t="str">
        <f>IF(AO8="","",INDEX(DIFFERENTIATION_UNMERGE_AREA,MATCH(AO8,DIFFERENTIATION_ID_DIFF,0)))</f>
        <v>Территория 2</v>
      </c>
      <c r="AP10" s="10663" t="str">
        <f>IF(AP8="","",INDEX(DIFFERENTIATION_UNMERGE_AREA,MATCH(AP8,DIFFERENTIATION_ID_DIFF,0)))</f>
        <v>Территория 2</v>
      </c>
      <c r="AQ10" s="10663" t="str">
        <f>IF(AQ8="","",INDEX(DIFFERENTIATION_UNMERGE_AREA,MATCH(AQ8,DIFFERENTIATION_ID_DIFF,0)))</f>
        <v>Территория 2</v>
      </c>
      <c r="AR10" s="10663" t="str">
        <f>IF(AR8="","",INDEX(DIFFERENTIATION_UNMERGE_AREA,MATCH(AR8,DIFFERENTIATION_ID_DIFF,0)))</f>
        <v>Территория 2</v>
      </c>
      <c r="AS10" s="10663" t="str">
        <f>IF(AS8="","",INDEX(DIFFERENTIATION_UNMERGE_AREA,MATCH(AS8,DIFFERENTIATION_ID_DIFF,0)))</f>
        <v>Территория 2</v>
      </c>
      <c r="AT10" s="10663" t="str">
        <f>IF(AT8="","",INDEX(DIFFERENTIATION_UNMERGE_AREA,MATCH(AT8,DIFFERENTIATION_ID_DIFF,0)))</f>
        <v>Территория 2</v>
      </c>
      <c r="AU10" s="10663" t="str">
        <f>IF(AU8="","",INDEX(DIFFERENTIATION_UNMERGE_AREA,MATCH(AU8,DIFFERENTIATION_ID_DIFF,0)))</f>
        <v>Территория 2</v>
      </c>
      <c r="AV10" s="10663" t="str">
        <f>IF(AV8="","",INDEX(DIFFERENTIATION_UNMERGE_AREA,MATCH(AV8,DIFFERENTIATION_ID_DIFF,0)))</f>
        <v>Территория 2</v>
      </c>
      <c r="AW10" s="10663" t="str">
        <f>IF(AW8="","",INDEX(DIFFERENTIATION_UNMERGE_AREA,MATCH(AW8,DIFFERENTIATION_ID_DIFF,0)))</f>
        <v>Территория 2</v>
      </c>
      <c r="AX10" s="10663" t="str">
        <f>IF(AX8="","",INDEX(DIFFERENTIATION_UNMERGE_AREA,MATCH(AX8,DIFFERENTIATION_ID_DIFF,0)))</f>
        <v>Территория 2</v>
      </c>
      <c r="AY10" s="10663" t="str">
        <f>IF(AY8="","",INDEX(DIFFERENTIATION_UNMERGE_AREA,MATCH(AY8,DIFFERENTIATION_ID_DIFF,0)))</f>
        <v>Территория 2</v>
      </c>
      <c r="AZ10" s="10663" t="str">
        <f>IF(AZ8="","",INDEX(DIFFERENTIATION_UNMERGE_AREA,MATCH(AZ8,DIFFERENTIATION_ID_DIFF,0)))</f>
        <v>Территория 2</v>
      </c>
      <c r="BA10" s="10663" t="str">
        <f>IF(BA8="","",INDEX(DIFFERENTIATION_UNMERGE_AREA,MATCH(BA8,DIFFERENTIATION_ID_DIFF,0)))</f>
        <v>Территория 2</v>
      </c>
      <c r="BB10" s="10663" t="str">
        <f>IF(BB8="","",INDEX(DIFFERENTIATION_UNMERGE_AREA,MATCH(BB8,DIFFERENTIATION_ID_DIFF,0)))</f>
        <v>Территория 2</v>
      </c>
      <c r="BC10" s="10663" t="str">
        <f>IF(BC8="","",INDEX(DIFFERENTIATION_UNMERGE_AREA,MATCH(BC8,DIFFERENTIATION_ID_DIFF,0)))</f>
        <v>Территория 2</v>
      </c>
      <c r="BD10" s="10663" t="str">
        <f>IF(BD8="","",INDEX(DIFFERENTIATION_UNMERGE_AREA,MATCH(BD8,DIFFERENTIATION_ID_DIFF,0)))</f>
        <v>Территория 2</v>
      </c>
      <c r="BE10" s="10663" t="str">
        <f>IF(BE8="","",INDEX(DIFFERENTIATION_UNMERGE_AREA,MATCH(BE8,DIFFERENTIATION_ID_DIFF,0)))</f>
        <v>Территория 2</v>
      </c>
      <c r="BF10" s="10663" t="str">
        <f>IF(BF8="","",INDEX(DIFFERENTIATION_UNMERGE_AREA,MATCH(BF8,DIFFERENTIATION_ID_DIFF,0)))</f>
        <v>Территория 2</v>
      </c>
      <c r="BG10" s="10663" t="str">
        <f>IF(BG8="","",INDEX(DIFFERENTIATION_UNMERGE_AREA,MATCH(BG8,DIFFERENTIATION_ID_DIFF,0)))</f>
        <v>Территория 2</v>
      </c>
      <c r="BH10" s="10663" t="str">
        <f>IF(BH8="","",INDEX(DIFFERENTIATION_UNMERGE_AREA,MATCH(BH8,DIFFERENTIATION_ID_DIFF,0)))</f>
        <v>Территория 2</v>
      </c>
      <c r="BI10" s="10663" t="str">
        <f>IF(BI8="","",INDEX(DIFFERENTIATION_UNMERGE_AREA,MATCH(BI8,DIFFERENTIATION_ID_DIFF,0)))</f>
        <v>Территория 2</v>
      </c>
      <c r="BJ10" s="2354"/>
      <c r="BS10" s="902"/>
      <c r="BT10" s="985">
        <v>15</v>
      </c>
    </row>
    <row s="12253" customFormat="1" customHeight="1" ht="15.75">
      <c r="A11" s="986"/>
      <c r="C11" s="403"/>
      <c r="D11" s="938"/>
      <c r="E11" s="2594" t="s">
        <v>665</v>
      </c>
      <c r="F11" s="2595"/>
      <c r="G11" s="1043" t="str">
        <f>IF(G8="","",INDEX(DIFFERENTIATION_UNMERGE_SYSTEM,MATCH(G8,DIFFERENTIATION_ID_DIFF,0)))</f>
        <v/>
      </c>
      <c r="H11" s="1043" t="str">
        <f>IF(H8="","",INDEX(DIFFERENTIATION_UNMERGE_SYSTEM,MATCH(H8,DIFFERENTIATION_ID_DIFF,0)))</f>
        <v>Котельная №1</v>
      </c>
      <c r="I11" s="4561" t="str">
        <f>IF(I8="","",INDEX(DIFFERENTIATION_UNMERGE_SYSTEM,MATCH(I8,DIFFERENTIATION_ID_DIFF,0)))</f>
        <v>Котельная №2</v>
      </c>
      <c r="J11" s="4561" t="str">
        <f>IF(J8="","",INDEX(DIFFERENTIATION_UNMERGE_SYSTEM,MATCH(J8,DIFFERENTIATION_ID_DIFF,0)))</f>
        <v>Котельная №3</v>
      </c>
      <c r="K11" s="4561" t="str">
        <f>IF(K8="","",INDEX(DIFFERENTIATION_UNMERGE_SYSTEM,MATCH(K8,DIFFERENTIATION_ID_DIFF,0)))</f>
        <v>Котельная №4</v>
      </c>
      <c r="L11" s="4561" t="str">
        <f>IF(L8="","",INDEX(DIFFERENTIATION_UNMERGE_SYSTEM,MATCH(L8,DIFFERENTIATION_ID_DIFF,0)))</f>
        <v>Котельная №5</v>
      </c>
      <c r="M11" s="4561" t="str">
        <f>IF(M8="","",INDEX(DIFFERENTIATION_UNMERGE_SYSTEM,MATCH(M8,DIFFERENTIATION_ID_DIFF,0)))</f>
        <v>Котельная №1</v>
      </c>
      <c r="N11" s="4561" t="str">
        <f>IF(N8="","",INDEX(DIFFERENTIATION_UNMERGE_SYSTEM,MATCH(N8,DIFFERENTIATION_ID_DIFF,0)))</f>
        <v>Тепловые сети</v>
      </c>
      <c r="O11" s="10663" t="str">
        <f>IF(O8="","",INDEX(DIFFERENTIATION_UNMERGE_SYSTEM,MATCH(O8,DIFFERENTIATION_ID_DIFF,0)))</f>
        <v>Ленская 6</v>
      </c>
      <c r="P11" s="10663">
        <f>IF(P8="","",INDEX(DIFFERENTIATION_UNMERGE_SYSTEM,MATCH(P8,DIFFERENTIATION_ID_DIFF,0)))</f>
      </c>
      <c r="Q11" s="10663" t="str">
        <f>IF(Q8="","",INDEX(DIFFERENTIATION_UNMERGE_SYSTEM,MATCH(Q8,DIFFERENTIATION_ID_DIFF,0)))</f>
        <v>Тепловые сети источник Ново-Иркутская ТЭЦ</v>
      </c>
      <c r="R11" s="10663">
        <f>IF(R8="","",INDEX(DIFFERENTIATION_UNMERGE_SYSTEM,MATCH(R8,DIFFERENTIATION_ID_DIFF,0)))</f>
      </c>
      <c r="S11" s="10663">
        <f>IF(S8="","",INDEX(DIFFERENTIATION_UNMERGE_SYSTEM,MATCH(S8,DIFFERENTIATION_ID_DIFF,0)))</f>
      </c>
      <c r="T11" s="10663">
        <f>IF(T8="","",INDEX(DIFFERENTIATION_UNMERGE_SYSTEM,MATCH(T8,DIFFERENTIATION_ID_DIFF,0)))</f>
      </c>
      <c r="U11" s="10663">
        <f>IF(U8="","",INDEX(DIFFERENTIATION_UNMERGE_SYSTEM,MATCH(U8,DIFFERENTIATION_ID_DIFF,0)))</f>
      </c>
      <c r="V11" s="10663">
        <f>IF(V8="","",INDEX(DIFFERENTIATION_UNMERGE_SYSTEM,MATCH(V8,DIFFERENTIATION_ID_DIFF,0)))</f>
      </c>
      <c r="W11" s="10663">
        <f>IF(W8="","",INDEX(DIFFERENTIATION_UNMERGE_SYSTEM,MATCH(W8,DIFFERENTIATION_ID_DIFF,0)))</f>
      </c>
      <c r="X11" s="10663">
        <f>IF(X8="","",INDEX(DIFFERENTIATION_UNMERGE_SYSTEM,MATCH(X8,DIFFERENTIATION_ID_DIFF,0)))</f>
      </c>
      <c r="Y11" s="10663">
        <f>IF(Y8="","",INDEX(DIFFERENTIATION_UNMERGE_SYSTEM,MATCH(Y8,DIFFERENTIATION_ID_DIFF,0)))</f>
      </c>
      <c r="Z11" s="10663">
        <f>IF(Z8="","",INDEX(DIFFERENTIATION_UNMERGE_SYSTEM,MATCH(Z8,DIFFERENTIATION_ID_DIFF,0)))</f>
      </c>
      <c r="AA11" s="10663">
        <f>IF(AA8="","",INDEX(DIFFERENTIATION_UNMERGE_SYSTEM,MATCH(AA8,DIFFERENTIATION_ID_DIFF,0)))</f>
      </c>
      <c r="AB11" s="10663">
        <f>IF(AB8="","",INDEX(DIFFERENTIATION_UNMERGE_SYSTEM,MATCH(AB8,DIFFERENTIATION_ID_DIFF,0)))</f>
      </c>
      <c r="AC11" s="10663">
        <f>IF(AC8="","",INDEX(DIFFERENTIATION_UNMERGE_SYSTEM,MATCH(AC8,DIFFERENTIATION_ID_DIFF,0)))</f>
      </c>
      <c r="AD11" s="10663">
        <f>IF(AD8="","",INDEX(DIFFERENTIATION_UNMERGE_SYSTEM,MATCH(AD8,DIFFERENTIATION_ID_DIFF,0)))</f>
      </c>
      <c r="AE11" s="10663">
        <f>IF(AE8="","",INDEX(DIFFERENTIATION_UNMERGE_SYSTEM,MATCH(AE8,DIFFERENTIATION_ID_DIFF,0)))</f>
      </c>
      <c r="AF11" s="10663">
        <f>IF(AF8="","",INDEX(DIFFERENTIATION_UNMERGE_SYSTEM,MATCH(AF8,DIFFERENTIATION_ID_DIFF,0)))</f>
      </c>
      <c r="AG11" s="10663">
        <f>IF(AG8="","",INDEX(DIFFERENTIATION_UNMERGE_SYSTEM,MATCH(AG8,DIFFERENTIATION_ID_DIFF,0)))</f>
      </c>
      <c r="AH11" s="10663">
        <f>IF(AH8="","",INDEX(DIFFERENTIATION_UNMERGE_SYSTEM,MATCH(AH8,DIFFERENTIATION_ID_DIFF,0)))</f>
      </c>
      <c r="AI11" s="10663">
        <f>IF(AI8="","",INDEX(DIFFERENTIATION_UNMERGE_SYSTEM,MATCH(AI8,DIFFERENTIATION_ID_DIFF,0)))</f>
      </c>
      <c r="AJ11" s="10663">
        <f>IF(AJ8="","",INDEX(DIFFERENTIATION_UNMERGE_SYSTEM,MATCH(AJ8,DIFFERENTIATION_ID_DIFF,0)))</f>
      </c>
      <c r="AK11" s="10663">
        <f>IF(AK8="","",INDEX(DIFFERENTIATION_UNMERGE_SYSTEM,MATCH(AK8,DIFFERENTIATION_ID_DIFF,0)))</f>
      </c>
      <c r="AL11" s="10663" t="str">
        <f>IF(AL8="","",INDEX(DIFFERENTIATION_UNMERGE_SYSTEM,MATCH(AL8,DIFFERENTIATION_ID_DIFF,0)))</f>
        <v>Сибтехинвест, Полярная, 97</v>
      </c>
      <c r="AM11" s="10663" t="str">
        <f>IF(AM8="","",INDEX(DIFFERENTIATION_UNMERGE_SYSTEM,MATCH(AM8,DIFFERENTIATION_ID_DIFF,0)))</f>
        <v>Иркутскнефтепродукт, Полярная, 199</v>
      </c>
      <c r="AN11" s="10663" t="str">
        <f>IF(AN8="","",INDEX(DIFFERENTIATION_UNMERGE_SYSTEM,MATCH(AN8,DIFFERENTIATION_ID_DIFF,0)))</f>
        <v>РТРС, 4 Советская, 1</v>
      </c>
      <c r="AO11" s="10663" t="str">
        <f>IF(AO8="","",INDEX(DIFFERENTIATION_UNMERGE_SYSTEM,MATCH(AO8,DIFFERENTIATION_ID_DIFF,0)))</f>
        <v>Баррикад 159</v>
      </c>
      <c r="AP11" s="10663" t="str">
        <f>IF(AP8="","",INDEX(DIFFERENTIATION_UNMERGE_SYSTEM,MATCH(AP8,DIFFERENTIATION_ID_DIFF,0)))</f>
        <v>Баррикад 145</v>
      </c>
      <c r="AQ11" s="10663" t="str">
        <f>IF(AQ8="","",INDEX(DIFFERENTIATION_UNMERGE_SYSTEM,MATCH(AQ8,DIFFERENTIATION_ID_DIFF,0)))</f>
        <v>Зимняя 6</v>
      </c>
      <c r="AR11" s="10663" t="str">
        <f>IF(AR8="","",INDEX(DIFFERENTIATION_UNMERGE_SYSTEM,MATCH(AR8,DIFFERENTIATION_ID_DIFF,0)))</f>
        <v>Радищева 67</v>
      </c>
      <c r="AS11" s="10663" t="str">
        <f>IF(AS8="","",INDEX(DIFFERENTIATION_UNMERGE_SYSTEM,MATCH(AS8,DIFFERENTIATION_ID_DIFF,0)))</f>
        <v>Нестерова 14</v>
      </c>
      <c r="AT11" s="10663" t="str">
        <f>IF(AT8="","",INDEX(DIFFERENTIATION_UNMERGE_SYSTEM,MATCH(AT8,DIFFERENTIATION_ID_DIFF,0)))</f>
        <v>Нестерова 32</v>
      </c>
      <c r="AU11" s="10663" t="str">
        <f>IF(AU8="","",INDEX(DIFFERENTIATION_UNMERGE_SYSTEM,MATCH(AU8,DIFFERENTIATION_ID_DIFF,0)))</f>
        <v>4 Советская 1</v>
      </c>
      <c r="AV11" s="10663" t="str">
        <f>IF(AV8="","",INDEX(DIFFERENTIATION_UNMERGE_SYSTEM,MATCH(AV8,DIFFERENTIATION_ID_DIFF,0)))</f>
        <v>Вьюжная 2</v>
      </c>
      <c r="AW11" s="10663" t="str">
        <f>IF(AW8="","",INDEX(DIFFERENTIATION_UNMERGE_SYSTEM,MATCH(AW8,DIFFERENTIATION_ID_DIFF,0)))</f>
        <v>Шахтерская 22</v>
      </c>
      <c r="AX11" s="10663" t="str">
        <f>IF(AX8="","",INDEX(DIFFERENTIATION_UNMERGE_SYSTEM,MATCH(AX8,DIFFERENTIATION_ID_DIFF,0)))</f>
        <v>Иртышская 5</v>
      </c>
      <c r="AY11" s="10663" t="str">
        <f>IF(AY8="","",INDEX(DIFFERENTIATION_UNMERGE_SYSTEM,MATCH(AY8,DIFFERENTIATION_ID_DIFF,0)))</f>
        <v>Сварщик</v>
      </c>
      <c r="AZ11" s="10663" t="str">
        <f>IF(AZ8="","",INDEX(DIFFERENTIATION_UNMERGE_SYSTEM,MATCH(AZ8,DIFFERENTIATION_ID_DIFF,0)))</f>
        <v>Школа, 20</v>
      </c>
      <c r="BA11" s="10663" t="str">
        <f>IF(BA8="","",INDEX(DIFFERENTIATION_UNMERGE_SYSTEM,MATCH(BA8,DIFFERENTIATION_ID_DIFF,0)))</f>
        <v>Воровского, 18а</v>
      </c>
      <c r="BB11" s="10663" t="str">
        <f>IF(BB8="","",INDEX(DIFFERENTIATION_UNMERGE_SYSTEM,MATCH(BB8,DIFFERENTIATION_ID_DIFF,0)))</f>
        <v>1 Московская 1а</v>
      </c>
      <c r="BC11" s="10663" t="str">
        <f>IF(BC8="","",INDEX(DIFFERENTIATION_UNMERGE_SYSTEM,MATCH(BC8,DIFFERENTIATION_ID_DIFF,0)))</f>
        <v>Завод "Стройдеталь"</v>
      </c>
      <c r="BD11" s="10663" t="str">
        <f>IF(BD8="","",INDEX(DIFFERENTIATION_UNMERGE_SYSTEM,MATCH(BD8,DIFFERENTIATION_ID_DIFF,0)))</f>
        <v>КСПУ</v>
      </c>
      <c r="BE11" s="10663" t="str">
        <f>IF(BE8="","",INDEX(DIFFERENTIATION_UNMERGE_SYSTEM,MATCH(BE8,DIFFERENTIATION_ID_DIFF,0)))</f>
        <v>Напольная 90</v>
      </c>
      <c r="BF11" s="10663" t="str">
        <f>IF(BF8="","",INDEX(DIFFERENTIATION_UNMERGE_SYSTEM,MATCH(BF8,DIFFERENTIATION_ID_DIFF,0)))</f>
        <v>ДИБ</v>
      </c>
      <c r="BG11" s="10663" t="str">
        <f>IF(BG8="","",INDEX(DIFFERENTIATION_UNMERGE_SYSTEM,MATCH(BG8,DIFFERENTIATION_ID_DIFF,0)))</f>
        <v>ИЗО</v>
      </c>
      <c r="BH11" s="10663" t="str">
        <f>IF(BH8="","",INDEX(DIFFERENTIATION_UNMERGE_SYSTEM,MATCH(BH8,DIFFERENTIATION_ID_DIFF,0)))</f>
        <v>Вересовка</v>
      </c>
      <c r="BI11" s="10663" t="str">
        <f>IF(BI8="","",INDEX(DIFFERENTIATION_UNMERGE_SYSTEM,MATCH(BI8,DIFFERENTIATION_ID_DIFF,0)))</f>
        <v>Падь Еловая</v>
      </c>
      <c r="BJ11" s="2354"/>
      <c r="BS11" s="902"/>
      <c r="BT11" s="985">
        <v>15</v>
      </c>
    </row>
    <row s="12253" customFormat="1" customHeight="1" ht="15.75">
      <c r="A12" s="986"/>
      <c r="C12" s="403"/>
      <c r="D12" s="2596" t="s">
        <v>379</v>
      </c>
      <c r="E12" s="2597"/>
      <c r="F12" s="2597"/>
      <c r="G12" s="1114"/>
      <c r="H12" s="1114"/>
      <c r="I12" s="4112"/>
      <c r="J12" s="4112"/>
      <c r="K12" s="4112"/>
      <c r="L12" s="4112"/>
      <c r="M12" s="4112"/>
      <c r="N12" s="4112"/>
      <c r="O12" s="9725"/>
      <c r="P12" s="9725"/>
      <c r="Q12" s="9725"/>
      <c r="R12" s="9725"/>
      <c r="S12" s="9725"/>
      <c r="T12" s="9725"/>
      <c r="U12" s="9725"/>
      <c r="V12" s="9725"/>
      <c r="W12" s="9725"/>
      <c r="X12" s="9725"/>
      <c r="Y12" s="9725"/>
      <c r="Z12" s="9725"/>
      <c r="AA12" s="9725"/>
      <c r="AB12" s="9725"/>
      <c r="AC12" s="9725"/>
      <c r="AD12" s="9725"/>
      <c r="AE12" s="9725"/>
      <c r="AF12" s="9725"/>
      <c r="AG12" s="9725"/>
      <c r="AH12" s="9725"/>
      <c r="AI12" s="9725"/>
      <c r="AJ12" s="9725"/>
      <c r="AK12" s="9725"/>
      <c r="AL12" s="9725"/>
      <c r="AM12" s="9725"/>
      <c r="AN12" s="9725"/>
      <c r="AO12" s="9725"/>
      <c r="AP12" s="9725"/>
      <c r="AQ12" s="9725"/>
      <c r="AR12" s="9725"/>
      <c r="AS12" s="9725"/>
      <c r="AT12" s="9725"/>
      <c r="AU12" s="9725"/>
      <c r="AV12" s="9725"/>
      <c r="AW12" s="9725"/>
      <c r="AX12" s="9725"/>
      <c r="AY12" s="9725"/>
      <c r="AZ12" s="9725"/>
      <c r="BA12" s="9725"/>
      <c r="BB12" s="9725"/>
      <c r="BC12" s="9725"/>
      <c r="BD12" s="9725"/>
      <c r="BE12" s="9725"/>
      <c r="BF12" s="9725"/>
      <c r="BG12" s="9725"/>
      <c r="BH12" s="9725"/>
      <c r="BI12" s="9725"/>
      <c r="BJ12" s="2354"/>
      <c r="BS12" s="902"/>
      <c r="BT12" s="985">
        <v>15</v>
      </c>
    </row>
    <row customHeight="1" ht="35.699999999999996">
      <c r="C13" s="403"/>
      <c r="D13" s="988" t="s">
        <v>87</v>
      </c>
      <c r="E13" s="987" t="s">
        <v>381</v>
      </c>
      <c r="F13" s="987" t="s">
        <v>666</v>
      </c>
      <c r="G13" s="1035" t="s">
        <v>382</v>
      </c>
      <c r="H13" s="981" t="s">
        <v>382</v>
      </c>
      <c r="I13" s="4355" t="s">
        <v>382</v>
      </c>
      <c r="J13" s="4355" t="s">
        <v>382</v>
      </c>
      <c r="K13" s="4355" t="s">
        <v>382</v>
      </c>
      <c r="L13" s="4355" t="s">
        <v>382</v>
      </c>
      <c r="M13" s="4355" t="s">
        <v>382</v>
      </c>
      <c r="N13" s="4355" t="s">
        <v>382</v>
      </c>
      <c r="O13" s="10278" t="s">
        <v>382</v>
      </c>
      <c r="P13" s="10278" t="s">
        <v>382</v>
      </c>
      <c r="Q13" s="10278" t="s">
        <v>382</v>
      </c>
      <c r="R13" s="10278" t="s">
        <v>382</v>
      </c>
      <c r="S13" s="10278" t="s">
        <v>382</v>
      </c>
      <c r="T13" s="10278" t="s">
        <v>382</v>
      </c>
      <c r="U13" s="10278" t="s">
        <v>382</v>
      </c>
      <c r="V13" s="10278" t="s">
        <v>382</v>
      </c>
      <c r="W13" s="10278" t="s">
        <v>382</v>
      </c>
      <c r="X13" s="10278" t="s">
        <v>382</v>
      </c>
      <c r="Y13" s="10278" t="s">
        <v>382</v>
      </c>
      <c r="Z13" s="10278" t="s">
        <v>382</v>
      </c>
      <c r="AA13" s="10278" t="s">
        <v>382</v>
      </c>
      <c r="AB13" s="10278" t="s">
        <v>382</v>
      </c>
      <c r="AC13" s="10278" t="s">
        <v>382</v>
      </c>
      <c r="AD13" s="10278" t="s">
        <v>382</v>
      </c>
      <c r="AE13" s="10278" t="s">
        <v>382</v>
      </c>
      <c r="AF13" s="10278" t="s">
        <v>382</v>
      </c>
      <c r="AG13" s="10278" t="s">
        <v>382</v>
      </c>
      <c r="AH13" s="10278" t="s">
        <v>382</v>
      </c>
      <c r="AI13" s="10278" t="s">
        <v>382</v>
      </c>
      <c r="AJ13" s="10278" t="s">
        <v>382</v>
      </c>
      <c r="AK13" s="10278" t="s">
        <v>382</v>
      </c>
      <c r="AL13" s="10278" t="s">
        <v>382</v>
      </c>
      <c r="AM13" s="10278" t="s">
        <v>382</v>
      </c>
      <c r="AN13" s="10278" t="s">
        <v>382</v>
      </c>
      <c r="AO13" s="10278" t="s">
        <v>382</v>
      </c>
      <c r="AP13" s="10278" t="s">
        <v>382</v>
      </c>
      <c r="AQ13" s="10278" t="s">
        <v>382</v>
      </c>
      <c r="AR13" s="10278" t="s">
        <v>382</v>
      </c>
      <c r="AS13" s="10278" t="s">
        <v>382</v>
      </c>
      <c r="AT13" s="10278" t="s">
        <v>382</v>
      </c>
      <c r="AU13" s="10278" t="s">
        <v>382</v>
      </c>
      <c r="AV13" s="10278" t="s">
        <v>382</v>
      </c>
      <c r="AW13" s="10278" t="s">
        <v>382</v>
      </c>
      <c r="AX13" s="10278" t="s">
        <v>382</v>
      </c>
      <c r="AY13" s="10278" t="s">
        <v>382</v>
      </c>
      <c r="AZ13" s="10278" t="s">
        <v>382</v>
      </c>
      <c r="BA13" s="10278" t="s">
        <v>382</v>
      </c>
      <c r="BB13" s="10278" t="s">
        <v>382</v>
      </c>
      <c r="BC13" s="10278" t="s">
        <v>382</v>
      </c>
      <c r="BD13" s="10278" t="s">
        <v>382</v>
      </c>
      <c r="BE13" s="10278" t="s">
        <v>382</v>
      </c>
      <c r="BF13" s="10278" t="s">
        <v>382</v>
      </c>
      <c r="BG13" s="10278" t="s">
        <v>382</v>
      </c>
      <c r="BH13" s="10278" t="s">
        <v>382</v>
      </c>
      <c r="BI13" s="10278" t="s">
        <v>382</v>
      </c>
      <c r="BJ13" s="2354"/>
      <c r="BT13" s="732">
        <v>34</v>
      </c>
    </row>
    <row customHeight="1" ht="15" hidden="1">
      <c r="C14" s="403"/>
      <c r="D14" s="820" t="s">
        <v>115</v>
      </c>
      <c r="E14" s="820" t="s">
        <v>103</v>
      </c>
      <c r="F14" s="820" t="s">
        <v>89</v>
      </c>
      <c r="G14" s="886" t="str">
        <f>G1&amp;".1"</f>
        <v>.1</v>
      </c>
      <c r="H14" s="886" t="str">
        <f>H1&amp;".1"</f>
        <v>4.1</v>
      </c>
      <c r="I14" s="4569" t="str">
        <f>I1&amp;".1"</f>
        <v>.1</v>
      </c>
      <c r="J14" s="4569" t="str">
        <f>J1&amp;".1"</f>
        <v>.1</v>
      </c>
      <c r="K14" s="4569" t="str">
        <f>K1&amp;".1"</f>
        <v>.1</v>
      </c>
      <c r="L14" s="4569" t="str">
        <f>L1&amp;".1"</f>
        <v>.1</v>
      </c>
      <c r="M14" s="4569" t="str">
        <f>M1&amp;".1"</f>
        <v>.1</v>
      </c>
      <c r="N14" s="4569" t="str">
        <f>N1&amp;".1"</f>
        <v>.1</v>
      </c>
      <c r="O14" s="10672" t="str">
        <f>O1&amp;".1"</f>
        <v>.1</v>
      </c>
      <c r="P14" s="10672" t="str">
        <f>P1&amp;".1"</f>
        <v>.1</v>
      </c>
      <c r="Q14" s="10672" t="str">
        <f>Q1&amp;".1"</f>
        <v>.1</v>
      </c>
      <c r="R14" s="10672" t="str">
        <f>R1&amp;".1"</f>
        <v>.1</v>
      </c>
      <c r="S14" s="10672" t="str">
        <f>S1&amp;".1"</f>
        <v>.1</v>
      </c>
      <c r="T14" s="10672" t="str">
        <f>T1&amp;".1"</f>
        <v>.1</v>
      </c>
      <c r="U14" s="10672" t="str">
        <f>U1&amp;".1"</f>
        <v>.1</v>
      </c>
      <c r="V14" s="10672" t="str">
        <f>V1&amp;".1"</f>
        <v>.1</v>
      </c>
      <c r="W14" s="10672" t="str">
        <f>W1&amp;".1"</f>
        <v>.1</v>
      </c>
      <c r="X14" s="10672" t="str">
        <f>X1&amp;".1"</f>
        <v>.1</v>
      </c>
      <c r="Y14" s="10672" t="str">
        <f>Y1&amp;".1"</f>
        <v>.1</v>
      </c>
      <c r="Z14" s="10672" t="str">
        <f>Z1&amp;".1"</f>
        <v>.1</v>
      </c>
      <c r="AA14" s="10672" t="str">
        <f>AA1&amp;".1"</f>
        <v>.1</v>
      </c>
      <c r="AB14" s="10672" t="str">
        <f>AB1&amp;".1"</f>
        <v>.1</v>
      </c>
      <c r="AC14" s="10672" t="str">
        <f>AC1&amp;".1"</f>
        <v>.1</v>
      </c>
      <c r="AD14" s="10672" t="str">
        <f>AD1&amp;".1"</f>
        <v>.1</v>
      </c>
      <c r="AE14" s="10672" t="str">
        <f>AE1&amp;".1"</f>
        <v>.1</v>
      </c>
      <c r="AF14" s="10672" t="str">
        <f>AF1&amp;".1"</f>
        <v>.1</v>
      </c>
      <c r="AG14" s="10672" t="str">
        <f>AG1&amp;".1"</f>
        <v>.1</v>
      </c>
      <c r="AH14" s="10672" t="str">
        <f>AH1&amp;".1"</f>
        <v>.1</v>
      </c>
      <c r="AI14" s="10672" t="str">
        <f>AI1&amp;".1"</f>
        <v>.1</v>
      </c>
      <c r="AJ14" s="10672" t="str">
        <f>AJ1&amp;".1"</f>
        <v>.1</v>
      </c>
      <c r="AK14" s="10672" t="str">
        <f>AK1&amp;".1"</f>
        <v>.1</v>
      </c>
      <c r="AL14" s="10672" t="str">
        <f>AL1&amp;".1"</f>
        <v>.1</v>
      </c>
      <c r="AM14" s="10672" t="str">
        <f>AM1&amp;".1"</f>
        <v>.1</v>
      </c>
      <c r="AN14" s="10672" t="str">
        <f>AN1&amp;".1"</f>
        <v>.1</v>
      </c>
      <c r="AO14" s="10672" t="str">
        <f>AO1&amp;".1"</f>
        <v>.1</v>
      </c>
      <c r="AP14" s="10672" t="str">
        <f>AP1&amp;".1"</f>
        <v>.1</v>
      </c>
      <c r="AQ14" s="10672" t="str">
        <f>AQ1&amp;".1"</f>
        <v>.1</v>
      </c>
      <c r="AR14" s="10672" t="str">
        <f>AR1&amp;".1"</f>
        <v>.1</v>
      </c>
      <c r="AS14" s="10672" t="str">
        <f>AS1&amp;".1"</f>
        <v>.1</v>
      </c>
      <c r="AT14" s="10672" t="str">
        <f>AT1&amp;".1"</f>
        <v>.1</v>
      </c>
      <c r="AU14" s="10672" t="str">
        <f>AU1&amp;".1"</f>
        <v>.1</v>
      </c>
      <c r="AV14" s="10672" t="str">
        <f>AV1&amp;".1"</f>
        <v>.1</v>
      </c>
      <c r="AW14" s="10672" t="str">
        <f>AW1&amp;".1"</f>
        <v>.1</v>
      </c>
      <c r="AX14" s="10672" t="str">
        <f>AX1&amp;".1"</f>
        <v>.1</v>
      </c>
      <c r="AY14" s="10672" t="str">
        <f>AY1&amp;".1"</f>
        <v>.1</v>
      </c>
      <c r="AZ14" s="10672" t="str">
        <f>AZ1&amp;".1"</f>
        <v>.1</v>
      </c>
      <c r="BA14" s="10672" t="str">
        <f>BA1&amp;".1"</f>
        <v>.1</v>
      </c>
      <c r="BB14" s="10672" t="str">
        <f>BB1&amp;".1"</f>
        <v>.1</v>
      </c>
      <c r="BC14" s="10672" t="str">
        <f>BC1&amp;".1"</f>
        <v>.1</v>
      </c>
      <c r="BD14" s="10672" t="str">
        <f>BD1&amp;".1"</f>
        <v>.1</v>
      </c>
      <c r="BE14" s="10672" t="str">
        <f>BE1&amp;".1"</f>
        <v>.1</v>
      </c>
      <c r="BF14" s="10672" t="str">
        <f>BF1&amp;".1"</f>
        <v>.1</v>
      </c>
      <c r="BG14" s="10672" t="str">
        <f>BG1&amp;".1"</f>
        <v>.1</v>
      </c>
      <c r="BH14" s="10672" t="str">
        <f>BH1&amp;".1"</f>
        <v>.1</v>
      </c>
      <c r="BI14" s="10672" t="str">
        <f>BI1&amp;".1"</f>
        <v>.1</v>
      </c>
      <c r="BJ14" s="516"/>
      <c r="BT14" s="732">
        <v>0</v>
      </c>
    </row>
    <row customHeight="1" ht="15.75">
      <c r="A15" s="732"/>
      <c r="C15" s="753"/>
      <c r="D15" s="748">
        <v>1</v>
      </c>
      <c r="E15" s="2157" t="str">
        <f>TP_P_A</f>
        <v>Количество поданных заявок</v>
      </c>
      <c r="F15" s="748" t="s">
        <v>1267</v>
      </c>
      <c r="G15" s="912"/>
      <c r="H15" s="912"/>
      <c r="I15" s="4810"/>
      <c r="J15" s="4810"/>
      <c r="K15" s="4810"/>
      <c r="L15" s="4810"/>
      <c r="M15" s="4810"/>
      <c r="N15" s="4810"/>
      <c r="O15" s="11305"/>
      <c r="P15" s="11305"/>
      <c r="Q15" s="11305"/>
      <c r="R15" s="11305"/>
      <c r="S15" s="11305"/>
      <c r="T15" s="11305"/>
      <c r="U15" s="11305"/>
      <c r="V15" s="11305"/>
      <c r="W15" s="11305"/>
      <c r="X15" s="11305"/>
      <c r="Y15" s="11305"/>
      <c r="Z15" s="11305"/>
      <c r="AA15" s="11305"/>
      <c r="AB15" s="11305"/>
      <c r="AC15" s="11305"/>
      <c r="AD15" s="11305"/>
      <c r="AE15" s="11305"/>
      <c r="AF15" s="11305"/>
      <c r="AG15" s="11305"/>
      <c r="AH15" s="11305"/>
      <c r="AI15" s="11305"/>
      <c r="AJ15" s="11305"/>
      <c r="AK15" s="11305"/>
      <c r="AL15" s="11305"/>
      <c r="AM15" s="11305"/>
      <c r="AN15" s="11305"/>
      <c r="AO15" s="11305"/>
      <c r="AP15" s="11305"/>
      <c r="AQ15" s="11305"/>
      <c r="AR15" s="11305"/>
      <c r="AS15" s="11305"/>
      <c r="AT15" s="11305"/>
      <c r="AU15" s="11305"/>
      <c r="AV15" s="11305"/>
      <c r="AW15" s="11305"/>
      <c r="AX15" s="11305"/>
      <c r="AY15" s="11305"/>
      <c r="AZ15" s="11305"/>
      <c r="BA15" s="11305"/>
      <c r="BB15" s="11305"/>
      <c r="BC15" s="11305"/>
      <c r="BD15" s="11305"/>
      <c r="BE15" s="11305"/>
      <c r="BF15" s="11305"/>
      <c r="BG15" s="11305"/>
      <c r="BH15" s="11305"/>
      <c r="BI15" s="11305"/>
      <c r="BJ15" s="43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BT15" s="732">
        <v>15</v>
      </c>
    </row>
    <row customHeight="1" ht="15.75">
      <c r="A16" s="732"/>
      <c r="C16" s="753"/>
      <c r="D16" s="748">
        <v>2</v>
      </c>
      <c r="E16" s="2157" t="str">
        <f>TP_P_B</f>
        <v>Количество рассмотренных заявок</v>
      </c>
      <c r="F16" s="748" t="s">
        <v>1267</v>
      </c>
      <c r="G16" s="912"/>
      <c r="H16" s="912"/>
      <c r="I16" s="4810"/>
      <c r="J16" s="4810"/>
      <c r="K16" s="4810"/>
      <c r="L16" s="4810"/>
      <c r="M16" s="4810"/>
      <c r="N16" s="4810"/>
      <c r="O16" s="11305"/>
      <c r="P16" s="11305"/>
      <c r="Q16" s="11305"/>
      <c r="R16" s="11305"/>
      <c r="S16" s="11305"/>
      <c r="T16" s="11305"/>
      <c r="U16" s="11305"/>
      <c r="V16" s="11305"/>
      <c r="W16" s="11305"/>
      <c r="X16" s="11305"/>
      <c r="Y16" s="11305"/>
      <c r="Z16" s="11305"/>
      <c r="AA16" s="11305"/>
      <c r="AB16" s="11305"/>
      <c r="AC16" s="11305"/>
      <c r="AD16" s="11305"/>
      <c r="AE16" s="11305"/>
      <c r="AF16" s="11305"/>
      <c r="AG16" s="11305"/>
      <c r="AH16" s="11305"/>
      <c r="AI16" s="11305"/>
      <c r="AJ16" s="11305"/>
      <c r="AK16" s="11305"/>
      <c r="AL16" s="11305"/>
      <c r="AM16" s="11305"/>
      <c r="AN16" s="11305"/>
      <c r="AO16" s="11305"/>
      <c r="AP16" s="11305"/>
      <c r="AQ16" s="11305"/>
      <c r="AR16" s="11305"/>
      <c r="AS16" s="11305"/>
      <c r="AT16" s="11305"/>
      <c r="AU16" s="11305"/>
      <c r="AV16" s="11305"/>
      <c r="AW16" s="11305"/>
      <c r="AX16" s="11305"/>
      <c r="AY16" s="11305"/>
      <c r="AZ16" s="11305"/>
      <c r="BA16" s="11305"/>
      <c r="BB16" s="11305"/>
      <c r="BC16" s="11305"/>
      <c r="BD16" s="11305"/>
      <c r="BE16" s="11305"/>
      <c r="BF16" s="11305"/>
      <c r="BG16" s="11305"/>
      <c r="BH16" s="11305"/>
      <c r="BI16" s="11305"/>
      <c r="BJ16" s="43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BT16" s="732">
        <v>15</v>
      </c>
    </row>
    <row customHeight="1" ht="77.7">
      <c r="A17" s="732"/>
      <c r="C17" s="753"/>
      <c r="D17" s="748">
        <v>3</v>
      </c>
      <c r="E17" s="215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48" t="s">
        <v>1267</v>
      </c>
      <c r="G17" s="912"/>
      <c r="H17" s="912"/>
      <c r="I17" s="4810"/>
      <c r="J17" s="4810"/>
      <c r="K17" s="4810"/>
      <c r="L17" s="4810"/>
      <c r="M17" s="4810"/>
      <c r="N17" s="4810"/>
      <c r="O17" s="11305"/>
      <c r="P17" s="11305"/>
      <c r="Q17" s="11305"/>
      <c r="R17" s="11305"/>
      <c r="S17" s="11305"/>
      <c r="T17" s="11305"/>
      <c r="U17" s="11305"/>
      <c r="V17" s="11305"/>
      <c r="W17" s="11305"/>
      <c r="X17" s="11305"/>
      <c r="Y17" s="11305"/>
      <c r="Z17" s="11305"/>
      <c r="AA17" s="11305"/>
      <c r="AB17" s="11305"/>
      <c r="AC17" s="11305"/>
      <c r="AD17" s="11305"/>
      <c r="AE17" s="11305"/>
      <c r="AF17" s="11305"/>
      <c r="AG17" s="11305"/>
      <c r="AH17" s="11305"/>
      <c r="AI17" s="11305"/>
      <c r="AJ17" s="11305"/>
      <c r="AK17" s="11305"/>
      <c r="AL17" s="11305"/>
      <c r="AM17" s="11305"/>
      <c r="AN17" s="11305"/>
      <c r="AO17" s="11305"/>
      <c r="AP17" s="11305"/>
      <c r="AQ17" s="11305"/>
      <c r="AR17" s="11305"/>
      <c r="AS17" s="11305"/>
      <c r="AT17" s="11305"/>
      <c r="AU17" s="11305"/>
      <c r="AV17" s="11305"/>
      <c r="AW17" s="11305"/>
      <c r="AX17" s="11305"/>
      <c r="AY17" s="11305"/>
      <c r="AZ17" s="11305"/>
      <c r="BA17" s="11305"/>
      <c r="BB17" s="11305"/>
      <c r="BC17" s="11305"/>
      <c r="BD17" s="11305"/>
      <c r="BE17" s="11305"/>
      <c r="BF17" s="11305"/>
      <c r="BG17" s="11305"/>
      <c r="BH17" s="11305"/>
      <c r="BI17" s="11305"/>
      <c r="BJ17" s="435" t="str">
        <f>TP_P_NOTE_V</f>
        <v>Указывается количество заявок с решением об отказе в течение отчетного квартала.</v>
      </c>
      <c r="BT17" s="732">
        <v>74</v>
      </c>
    </row>
    <row customHeight="1" ht="54.75">
      <c r="A18" s="732"/>
      <c r="C18" s="753"/>
      <c r="D18" s="748">
        <v>4</v>
      </c>
      <c r="E18" s="2157" t="str">
        <f>TP_P_V_1</f>
        <v>Причины отказа в заключении договора о подключении (технологическом присоединении) к системе теплоснабжения</v>
      </c>
      <c r="F18" s="748" t="s">
        <v>385</v>
      </c>
      <c r="G18" s="913"/>
      <c r="H18" s="913"/>
      <c r="I18" s="4502"/>
      <c r="J18" s="4502"/>
      <c r="K18" s="4502"/>
      <c r="L18" s="4502"/>
      <c r="M18" s="4502"/>
      <c r="N18" s="4502"/>
      <c r="O18" s="10584"/>
      <c r="P18" s="10584"/>
      <c r="Q18" s="10584"/>
      <c r="R18" s="10584"/>
      <c r="S18" s="10584"/>
      <c r="T18" s="10584"/>
      <c r="U18" s="10584"/>
      <c r="V18" s="10584"/>
      <c r="W18" s="10584"/>
      <c r="X18" s="10584"/>
      <c r="Y18" s="10584"/>
      <c r="Z18" s="10584"/>
      <c r="AA18" s="10584"/>
      <c r="AB18" s="10584"/>
      <c r="AC18" s="10584"/>
      <c r="AD18" s="10584"/>
      <c r="AE18" s="10584"/>
      <c r="AF18" s="10584"/>
      <c r="AG18" s="10584"/>
      <c r="AH18" s="10584"/>
      <c r="AI18" s="10584"/>
      <c r="AJ18" s="10584"/>
      <c r="AK18" s="10584"/>
      <c r="AL18" s="10584"/>
      <c r="AM18" s="10584"/>
      <c r="AN18" s="10584"/>
      <c r="AO18" s="10584"/>
      <c r="AP18" s="10584"/>
      <c r="AQ18" s="10584"/>
      <c r="AR18" s="10584"/>
      <c r="AS18" s="10584"/>
      <c r="AT18" s="10584"/>
      <c r="AU18" s="10584"/>
      <c r="AV18" s="10584"/>
      <c r="AW18" s="10584"/>
      <c r="AX18" s="10584"/>
      <c r="AY18" s="10584"/>
      <c r="AZ18" s="10584"/>
      <c r="BA18" s="10584"/>
      <c r="BB18" s="10584"/>
      <c r="BC18" s="10584"/>
      <c r="BD18" s="10584"/>
      <c r="BE18" s="10584"/>
      <c r="BF18" s="10584"/>
      <c r="BG18" s="10584"/>
      <c r="BH18" s="10584"/>
      <c r="BI18" s="10584"/>
      <c r="BJ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BT18" s="732">
        <v>52</v>
      </c>
    </row>
    <row customHeight="1" ht="60">
      <c r="A19" s="732"/>
      <c r="C19" s="753"/>
      <c r="D19" s="748">
        <v>5</v>
      </c>
      <c r="E19" s="2157" t="str">
        <f>TP_P_G</f>
        <v>Резерв мощности источников тепловой энергии, входящих в систему теплоснабжения, в течение одного квартала, в том числе:</v>
      </c>
      <c r="F19" s="748" t="str">
        <f>IF(TEMPLATE_SPHERE="HEAT","Гкал/час","тыс. куб. м/сутки")</f>
        <v>Гкал/час</v>
      </c>
      <c r="G19" s="914">
        <f>SUM(G20:G22)</f>
        <v>0</v>
      </c>
      <c r="H19" s="914">
        <f>SUM(H20:H22)</f>
        <v>0</v>
      </c>
      <c r="I19" s="4814">
        <f>SUM(I20:I22)</f>
        <v>0</v>
      </c>
      <c r="J19" s="4814">
        <f>SUM(J20:J22)</f>
        <v>0</v>
      </c>
      <c r="K19" s="4814">
        <f>SUM(K20:K22)</f>
        <v>0</v>
      </c>
      <c r="L19" s="4814">
        <f>SUM(L20:L22)</f>
        <v>0</v>
      </c>
      <c r="M19" s="4814">
        <f>SUM(M20:M22)</f>
        <v>0</v>
      </c>
      <c r="N19" s="4814">
        <f>SUM(N20:N22)</f>
        <v>0</v>
      </c>
      <c r="O19" s="11310">
        <f>SUM(O20:O22)</f>
        <v>0</v>
      </c>
      <c r="P19" s="11310">
        <f>SUM(P20:P22)</f>
        <v>0</v>
      </c>
      <c r="Q19" s="11310">
        <f>SUM(Q20:Q22)</f>
        <v>0</v>
      </c>
      <c r="R19" s="11310">
        <f>SUM(R20:R22)</f>
        <v>0</v>
      </c>
      <c r="S19" s="11310">
        <f>SUM(S20:S22)</f>
        <v>0</v>
      </c>
      <c r="T19" s="11310">
        <f>SUM(T20:T22)</f>
        <v>0</v>
      </c>
      <c r="U19" s="11310">
        <f>SUM(U20:U22)</f>
        <v>0</v>
      </c>
      <c r="V19" s="11310">
        <f>SUM(V20:V22)</f>
        <v>0</v>
      </c>
      <c r="W19" s="11310">
        <f>SUM(W20:W22)</f>
        <v>0</v>
      </c>
      <c r="X19" s="11310">
        <f>SUM(X20:X22)</f>
        <v>0</v>
      </c>
      <c r="Y19" s="11310">
        <f>SUM(Y20:Y22)</f>
        <v>0</v>
      </c>
      <c r="Z19" s="11310">
        <f>SUM(Z20:Z22)</f>
        <v>0</v>
      </c>
      <c r="AA19" s="11310">
        <f>SUM(AA20:AA22)</f>
        <v>0</v>
      </c>
      <c r="AB19" s="11310">
        <f>SUM(AB20:AB22)</f>
        <v>0</v>
      </c>
      <c r="AC19" s="11310">
        <f>SUM(AC20:AC22)</f>
        <v>0</v>
      </c>
      <c r="AD19" s="11310">
        <f>SUM(AD20:AD22)</f>
        <v>0</v>
      </c>
      <c r="AE19" s="11310">
        <f>SUM(AE20:AE22)</f>
        <v>0</v>
      </c>
      <c r="AF19" s="11310">
        <f>SUM(AF20:AF22)</f>
        <v>0</v>
      </c>
      <c r="AG19" s="11310">
        <f>SUM(AG20:AG22)</f>
        <v>0</v>
      </c>
      <c r="AH19" s="11310">
        <f>SUM(AH20:AH22)</f>
        <v>0</v>
      </c>
      <c r="AI19" s="11310">
        <f>SUM(AI20:AI22)</f>
        <v>0</v>
      </c>
      <c r="AJ19" s="11310">
        <f>SUM(AJ20:AJ22)</f>
        <v>0</v>
      </c>
      <c r="AK19" s="11310">
        <f>SUM(AK20:AK22)</f>
        <v>0</v>
      </c>
      <c r="AL19" s="11310">
        <f>SUM(AL20:AL22)</f>
        <v>0</v>
      </c>
      <c r="AM19" s="11310">
        <f>SUM(AM20:AM22)</f>
        <v>0</v>
      </c>
      <c r="AN19" s="11310">
        <f>SUM(AN20:AN22)</f>
        <v>0</v>
      </c>
      <c r="AO19" s="11310">
        <f>SUM(AO20:AO22)</f>
        <v>0</v>
      </c>
      <c r="AP19" s="11310">
        <f>SUM(AP20:AP22)</f>
        <v>0</v>
      </c>
      <c r="AQ19" s="11310">
        <f>SUM(AQ20:AQ22)</f>
        <v>0</v>
      </c>
      <c r="AR19" s="11310">
        <f>SUM(AR20:AR22)</f>
        <v>0</v>
      </c>
      <c r="AS19" s="11310">
        <f>SUM(AS20:AS22)</f>
        <v>0</v>
      </c>
      <c r="AT19" s="11310">
        <f>SUM(AT20:AT22)</f>
        <v>0</v>
      </c>
      <c r="AU19" s="11310">
        <f>SUM(AU20:AU22)</f>
        <v>0</v>
      </c>
      <c r="AV19" s="11310">
        <f>SUM(AV20:AV22)</f>
        <v>0</v>
      </c>
      <c r="AW19" s="11310">
        <f>SUM(AW20:AW22)</f>
        <v>0</v>
      </c>
      <c r="AX19" s="11310">
        <f>SUM(AX20:AX22)</f>
        <v>0</v>
      </c>
      <c r="AY19" s="11310">
        <f>SUM(AY20:AY22)</f>
        <v>0</v>
      </c>
      <c r="AZ19" s="11310">
        <f>SUM(AZ20:AZ22)</f>
        <v>0</v>
      </c>
      <c r="BA19" s="11310">
        <f>SUM(BA20:BA22)</f>
        <v>0</v>
      </c>
      <c r="BB19" s="11310">
        <f>SUM(BB20:BB22)</f>
        <v>0</v>
      </c>
      <c r="BC19" s="11310">
        <f>SUM(BC20:BC22)</f>
        <v>0</v>
      </c>
      <c r="BD19" s="11310">
        <f>SUM(BD20:BD22)</f>
        <v>0</v>
      </c>
      <c r="BE19" s="11310">
        <f>SUM(BE20:BE22)</f>
        <v>0</v>
      </c>
      <c r="BF19" s="11310">
        <f>SUM(BF20:BF22)</f>
        <v>0</v>
      </c>
      <c r="BG19" s="11310">
        <f>SUM(BG20:BG22)</f>
        <v>0</v>
      </c>
      <c r="BH19" s="11310">
        <f>SUM(BH20:BH22)</f>
        <v>0</v>
      </c>
      <c r="BI19" s="11310">
        <f>SUM(BI20:BI22)</f>
        <v>0</v>
      </c>
      <c r="BJ19" s="43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T19" s="732">
        <v>57</v>
      </c>
    </row>
    <row customHeight="1" ht="15" hidden="1">
      <c r="D20" s="736" t="s">
        <v>1268</v>
      </c>
      <c r="E20" s="915"/>
      <c r="F20" s="736"/>
      <c r="G20" s="736"/>
      <c r="H20" s="736"/>
      <c r="I20" s="4065"/>
      <c r="J20" s="4065"/>
      <c r="K20" s="4065"/>
      <c r="L20" s="4065"/>
      <c r="M20" s="4065"/>
      <c r="N20" s="4065"/>
      <c r="O20" s="9665"/>
      <c r="P20" s="9665"/>
      <c r="Q20" s="9665"/>
      <c r="R20" s="9665"/>
      <c r="S20" s="9665"/>
      <c r="T20" s="9665"/>
      <c r="U20" s="9665"/>
      <c r="V20" s="9665"/>
      <c r="W20" s="9665"/>
      <c r="X20" s="9665"/>
      <c r="Y20" s="9665"/>
      <c r="Z20" s="9665"/>
      <c r="AA20" s="9665"/>
      <c r="AB20" s="9665"/>
      <c r="AC20" s="9665"/>
      <c r="AD20" s="9665"/>
      <c r="AE20" s="9665"/>
      <c r="AF20" s="9665"/>
      <c r="AG20" s="9665"/>
      <c r="AH20" s="9665"/>
      <c r="AI20" s="9665"/>
      <c r="AJ20" s="9665"/>
      <c r="AK20" s="9665"/>
      <c r="AL20" s="9665"/>
      <c r="AM20" s="9665"/>
      <c r="AN20" s="9665"/>
      <c r="AO20" s="9665"/>
      <c r="AP20" s="9665"/>
      <c r="AQ20" s="9665"/>
      <c r="AR20" s="9665"/>
      <c r="AS20" s="9665"/>
      <c r="AT20" s="9665"/>
      <c r="AU20" s="9665"/>
      <c r="AV20" s="9665"/>
      <c r="AW20" s="9665"/>
      <c r="AX20" s="9665"/>
      <c r="AY20" s="9665"/>
      <c r="AZ20" s="9665"/>
      <c r="BA20" s="9665"/>
      <c r="BB20" s="9665"/>
      <c r="BC20" s="9665"/>
      <c r="BD20" s="9665"/>
      <c r="BE20" s="9665"/>
      <c r="BF20" s="9665"/>
      <c r="BG20" s="9665"/>
      <c r="BH20" s="9665"/>
      <c r="BI20" s="9665"/>
      <c r="BJ20" s="1990"/>
      <c r="BT20" s="732">
        <v>0</v>
      </c>
    </row>
    <row customHeight="1" ht="29.25">
      <c r="C21" s="678"/>
      <c r="D21" s="766" t="s">
        <v>392</v>
      </c>
      <c r="E21" s="897"/>
      <c r="F21" s="1988" t="str">
        <f>IF(TEMPLATE_SPHERE="HEAT","Гкал/час","тыс. куб. м/сутки")</f>
        <v>Гкал/час</v>
      </c>
      <c r="G21" s="907"/>
      <c r="H21" s="907"/>
      <c r="I21" s="4491"/>
      <c r="J21" s="4491"/>
      <c r="K21" s="4491"/>
      <c r="L21" s="4491"/>
      <c r="M21" s="4491"/>
      <c r="N21" s="4491"/>
      <c r="O21" s="10570"/>
      <c r="P21" s="10570"/>
      <c r="Q21" s="10570"/>
      <c r="R21" s="10570"/>
      <c r="S21" s="10570"/>
      <c r="T21" s="10570"/>
      <c r="U21" s="10570"/>
      <c r="V21" s="10570"/>
      <c r="W21" s="10570"/>
      <c r="X21" s="10570"/>
      <c r="Y21" s="10570"/>
      <c r="Z21" s="10570"/>
      <c r="AA21" s="10570"/>
      <c r="AB21" s="10570"/>
      <c r="AC21" s="10570"/>
      <c r="AD21" s="10570"/>
      <c r="AE21" s="10570"/>
      <c r="AF21" s="10570"/>
      <c r="AG21" s="10570"/>
      <c r="AH21" s="10570"/>
      <c r="AI21" s="10570"/>
      <c r="AJ21" s="10570"/>
      <c r="AK21" s="10570"/>
      <c r="AL21" s="10570"/>
      <c r="AM21" s="10570"/>
      <c r="AN21" s="10570"/>
      <c r="AO21" s="10570"/>
      <c r="AP21" s="10570"/>
      <c r="AQ21" s="10570"/>
      <c r="AR21" s="10570"/>
      <c r="AS21" s="10570"/>
      <c r="AT21" s="10570"/>
      <c r="AU21" s="10570"/>
      <c r="AV21" s="10570"/>
      <c r="AW21" s="10570"/>
      <c r="AX21" s="10570"/>
      <c r="AY21" s="10570"/>
      <c r="AZ21" s="10570"/>
      <c r="BA21" s="10570"/>
      <c r="BB21" s="10570"/>
      <c r="BC21" s="10570"/>
      <c r="BD21" s="10570"/>
      <c r="BE21" s="10570"/>
      <c r="BF21" s="10570"/>
      <c r="BG21" s="10570"/>
      <c r="BH21" s="10570"/>
      <c r="BI21" s="10570"/>
      <c r="BJ21" s="239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BT21" s="732">
        <v>28</v>
      </c>
    </row>
    <row customHeight="1" ht="15.75">
      <c r="A22" s="732"/>
      <c r="C22" s="732"/>
      <c r="D22" s="574"/>
      <c r="E22" s="807" t="s">
        <v>1269</v>
      </c>
      <c r="F22" s="799"/>
      <c r="G22" s="799"/>
      <c r="H22" s="799"/>
      <c r="I22" s="4817"/>
      <c r="J22" s="4818"/>
      <c r="K22" s="4819"/>
      <c r="L22" s="4820"/>
      <c r="M22" s="4821"/>
      <c r="N22" s="4822"/>
      <c r="O22" s="11319"/>
      <c r="P22" s="11320"/>
      <c r="Q22" s="11321"/>
      <c r="R22" s="11322"/>
      <c r="S22" s="11323"/>
      <c r="T22" s="11324"/>
      <c r="U22" s="11325"/>
      <c r="V22" s="11326"/>
      <c r="W22" s="11327"/>
      <c r="X22" s="11328"/>
      <c r="Y22" s="11329"/>
      <c r="Z22" s="11330"/>
      <c r="AA22" s="11331"/>
      <c r="AB22" s="11332"/>
      <c r="AC22" s="11333"/>
      <c r="AD22" s="11334"/>
      <c r="AE22" s="11335"/>
      <c r="AF22" s="11336"/>
      <c r="AG22" s="11337"/>
      <c r="AH22" s="11338"/>
      <c r="AI22" s="11339"/>
      <c r="AJ22" s="11340"/>
      <c r="AK22" s="11341"/>
      <c r="AL22" s="11342"/>
      <c r="AM22" s="11343"/>
      <c r="AN22" s="11344"/>
      <c r="AO22" s="11345"/>
      <c r="AP22" s="11346"/>
      <c r="AQ22" s="11347"/>
      <c r="AR22" s="11348"/>
      <c r="AS22" s="11349"/>
      <c r="AT22" s="11350"/>
      <c r="AU22" s="11351"/>
      <c r="AV22" s="11352"/>
      <c r="AW22" s="11353"/>
      <c r="AX22" s="11354"/>
      <c r="AY22" s="11355"/>
      <c r="AZ22" s="11356"/>
      <c r="BA22" s="11357"/>
      <c r="BB22" s="11358"/>
      <c r="BC22" s="11359"/>
      <c r="BD22" s="11360"/>
      <c r="BE22" s="11361"/>
      <c r="BF22" s="11362"/>
      <c r="BG22" s="11363"/>
      <c r="BH22" s="11364"/>
      <c r="BI22" s="11365"/>
      <c r="BJ22" s="2398"/>
      <c r="BS22" s="732"/>
      <c r="BT22" s="732">
        <v>15</v>
      </c>
    </row>
    <row customHeight="1" ht="22.5" hidden="1">
      <c r="A23" s="676" t="s">
        <v>81</v>
      </c>
      <c r="B23" s="732">
        <v>0</v>
      </c>
      <c r="C23" s="910">
        <v>4</v>
      </c>
      <c r="D23" s="732">
        <v>6</v>
      </c>
      <c r="E23" s="732">
        <v>36</v>
      </c>
      <c r="F23" s="732">
        <v>9</v>
      </c>
      <c r="G23" s="985">
        <v>0</v>
      </c>
      <c r="H23" s="732">
        <v>40</v>
      </c>
      <c r="I23" s="4065">
        <v>0</v>
      </c>
      <c r="J23" s="4065">
        <v>0</v>
      </c>
      <c r="K23" s="4065">
        <v>0</v>
      </c>
      <c r="L23" s="4065">
        <v>0</v>
      </c>
      <c r="M23" s="4065">
        <v>0</v>
      </c>
      <c r="N23" s="4065">
        <v>0</v>
      </c>
      <c r="O23" s="9665">
        <v>0</v>
      </c>
      <c r="P23" s="9665">
        <v>0</v>
      </c>
      <c r="Q23" s="9665">
        <v>0</v>
      </c>
      <c r="R23" s="9665">
        <v>0</v>
      </c>
      <c r="S23" s="9665">
        <v>0</v>
      </c>
      <c r="T23" s="9665">
        <v>0</v>
      </c>
      <c r="U23" s="9665">
        <v>0</v>
      </c>
      <c r="V23" s="9665">
        <v>0</v>
      </c>
      <c r="W23" s="9665">
        <v>0</v>
      </c>
      <c r="X23" s="9665">
        <v>0</v>
      </c>
      <c r="Y23" s="9665">
        <v>0</v>
      </c>
      <c r="Z23" s="9665">
        <v>0</v>
      </c>
      <c r="AA23" s="9665">
        <v>0</v>
      </c>
      <c r="AB23" s="9665">
        <v>0</v>
      </c>
      <c r="AC23" s="9665">
        <v>0</v>
      </c>
      <c r="AD23" s="9665">
        <v>0</v>
      </c>
      <c r="AE23" s="9665">
        <v>0</v>
      </c>
      <c r="AF23" s="9665">
        <v>0</v>
      </c>
      <c r="AG23" s="9665">
        <v>0</v>
      </c>
      <c r="AH23" s="9665">
        <v>0</v>
      </c>
      <c r="AI23" s="9665">
        <v>0</v>
      </c>
      <c r="AJ23" s="9665">
        <v>0</v>
      </c>
      <c r="AK23" s="9665">
        <v>0</v>
      </c>
      <c r="AL23" s="9665">
        <v>0</v>
      </c>
      <c r="AM23" s="9665">
        <v>0</v>
      </c>
      <c r="AN23" s="9665">
        <v>0</v>
      </c>
      <c r="AO23" s="9665">
        <v>0</v>
      </c>
      <c r="AP23" s="9665">
        <v>0</v>
      </c>
      <c r="AQ23" s="9665">
        <v>0</v>
      </c>
      <c r="AR23" s="9665">
        <v>0</v>
      </c>
      <c r="AS23" s="9665">
        <v>0</v>
      </c>
      <c r="AT23" s="9665">
        <v>0</v>
      </c>
      <c r="AU23" s="9665">
        <v>0</v>
      </c>
      <c r="AV23" s="9665">
        <v>0</v>
      </c>
      <c r="AW23" s="9665">
        <v>0</v>
      </c>
      <c r="AX23" s="9665">
        <v>0</v>
      </c>
      <c r="AY23" s="9665">
        <v>0</v>
      </c>
      <c r="AZ23" s="9665">
        <v>0</v>
      </c>
      <c r="BA23" s="9665">
        <v>0</v>
      </c>
      <c r="BB23" s="9665">
        <v>0</v>
      </c>
      <c r="BC23" s="9665">
        <v>0</v>
      </c>
      <c r="BD23" s="9665">
        <v>0</v>
      </c>
      <c r="BE23" s="9665">
        <v>0</v>
      </c>
      <c r="BF23" s="9665">
        <v>0</v>
      </c>
      <c r="BG23" s="9665">
        <v>0</v>
      </c>
      <c r="BH23" s="9665">
        <v>0</v>
      </c>
      <c r="BI23" s="9665">
        <v>0</v>
      </c>
      <c r="BJ23" s="644">
        <v>93</v>
      </c>
      <c r="BK23" s="732">
        <v>10</v>
      </c>
      <c r="BL23" s="732">
        <v>10</v>
      </c>
      <c r="BM23" s="732">
        <v>10</v>
      </c>
      <c r="BN23" s="732">
        <v>10</v>
      </c>
      <c r="BO23" s="732">
        <v>10</v>
      </c>
      <c r="BP23" s="732">
        <v>10</v>
      </c>
      <c r="BQ23" s="732">
        <v>10</v>
      </c>
      <c r="BR23" s="732">
        <v>10</v>
      </c>
      <c r="BS23" s="902">
        <v>10</v>
      </c>
      <c r="BT23" s="732">
        <v>23</v>
      </c>
    </row>
  </sheetData>
  <sheetProtection formatColumns="0" formatRows="0" autoFilter="0" sort="0" insertRows="0" insertColumns="1" deleteRows="0" deleteColumns="0"/>
  <mergeCells count="8">
    <mergeCell ref="BJ21:BJ22"/>
    <mergeCell ref="BJ9:BJ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BI2 G21:BI21">
      <formula1>-9.99999999999999E+23</formula1>
      <formula2>9.99999999999999E+23</formula2>
    </dataValidation>
    <dataValidation type="whole" allowBlank="1" showErrorMessage="1" errorTitle="Ошибка" error="Допускается ввод только неотрицательных целых чисел!" sqref="G15:BI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BI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9907D-A4CC-20E5-D99A-6E6697A49729}" mc:Ignorable="x14ac xr xr2 xr3">
  <sheetPr>
    <tabColor theme="6" tint="0.4"/>
    <pageSetUpPr fitToPage="1"/>
  </sheetPr>
  <dimension ref="A1:Q41"/>
  <sheetViews>
    <sheetView topLeftCell="A1" showGridLines="0" zoomScale="90" workbookViewId="0">
      <selection activeCell="F14" sqref="F14"/>
    </sheetView>
  </sheetViews>
  <sheetFormatPr defaultColWidth="10.57421875" customHeight="1" defaultRowHeight="14.25"/>
  <cols>
    <col min="1" max="1" style="13118" width="9.140625" hidden="1" customWidth="1"/>
    <col min="2" max="2" style="12330" width="9.140625" hidden="1" customWidth="1"/>
    <col min="3" max="3" style="13119" width="3.00390625" customWidth="1"/>
    <col min="4" max="4" style="12253" width="6.00390625" customWidth="1"/>
    <col min="5" max="6" style="12253" width="64.00390625" customWidth="1"/>
    <col min="7" max="7" style="12253" width="140.00390625" customWidth="1"/>
    <col min="8" max="8" style="12253" width="10.00390625" customWidth="1"/>
    <col min="9" max="10" style="12430" width="10.00390625" customWidth="1"/>
    <col min="11" max="16" style="12253" width="10.00390625" customWidth="1"/>
    <col min="17" max="17" style="1225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82"/>
      <c r="F5" s="2682"/>
      <c r="G5" s="2683"/>
      <c r="Q5" s="310">
        <v>28</v>
      </c>
    </row>
    <row s="12253" customFormat="1" customHeight="1" ht="18.75">
      <c r="A6" s="1109"/>
      <c r="B6" s="644"/>
      <c r="C6" s="603"/>
      <c r="D6" s="2684" t="str">
        <f>IF(org=0,"Не определено",org)</f>
        <v>АО "Байкалэнерго"</v>
      </c>
      <c r="E6" s="2685"/>
      <c r="F6" s="2685"/>
      <c r="G6" s="2686"/>
      <c r="I6" s="727"/>
      <c r="J6" s="727"/>
      <c r="Q6" s="985">
        <v>18</v>
      </c>
    </row>
    <row customHeight="1" ht="14.699999999999998">
      <c r="C7" s="323"/>
      <c r="D7" s="311"/>
      <c r="E7" s="322"/>
      <c r="F7" s="979"/>
      <c r="G7" s="420"/>
      <c r="Q7" s="310">
        <v>14</v>
      </c>
    </row>
    <row s="12253" customFormat="1" customHeight="1" ht="1.05">
      <c r="A8" s="1896"/>
      <c r="B8" s="1387"/>
      <c r="C8" s="603"/>
      <c r="D8" s="590"/>
      <c r="E8" s="616"/>
      <c r="F8" s="979"/>
      <c r="G8" s="420"/>
      <c r="I8" s="1851"/>
      <c r="J8" s="1851"/>
      <c r="Q8" s="1858">
        <v>1</v>
      </c>
    </row>
    <row customHeight="1" ht="14.699999999999998">
      <c r="C9" s="323"/>
      <c r="D9" s="2436" t="s">
        <v>379</v>
      </c>
      <c r="E9" s="2436"/>
      <c r="F9" s="2436"/>
      <c r="G9" s="2616" t="s">
        <v>380</v>
      </c>
      <c r="Q9" s="310">
        <v>14</v>
      </c>
    </row>
    <row customHeight="1" ht="24">
      <c r="C10" s="323"/>
      <c r="D10" s="332" t="s">
        <v>87</v>
      </c>
      <c r="E10" s="335" t="s">
        <v>381</v>
      </c>
      <c r="F10" s="335" t="s">
        <v>469</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25" t="s">
        <v>385</v>
      </c>
      <c r="G12" s="378"/>
      <c r="Q12" s="310">
        <v>62</v>
      </c>
    </row>
    <row customHeight="1" ht="24">
      <c r="A13" s="419"/>
      <c r="C13" s="323"/>
      <c r="D13" s="374" t="s">
        <v>1174</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385</v>
      </c>
      <c r="G13" s="378"/>
      <c r="Q13" s="310">
        <v>23</v>
      </c>
    </row>
    <row customHeight="1" ht="30">
      <c r="A14" s="419"/>
      <c r="C14" s="323"/>
      <c r="D14" s="374" t="s">
        <v>1210</v>
      </c>
      <c r="E14" s="422" t="s">
        <v>1270</v>
      </c>
      <c r="F14" s="440" t="s">
        <v>1271</v>
      </c>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24.75">
      <c r="A15" s="570"/>
      <c r="B15" s="1387"/>
      <c r="C15" s="603" t="s">
        <v>104</v>
      </c>
      <c r="D15" s="2037" t="s">
        <v>1212</v>
      </c>
      <c r="E15" s="1113" t="s">
        <v>1272</v>
      </c>
      <c r="F15" s="4848" t="s">
        <v>1273</v>
      </c>
      <c r="G15" s="316"/>
      <c r="H15" s="4065"/>
      <c r="I15" s="1851"/>
      <c r="J15" s="1851"/>
      <c r="K15" s="4065"/>
      <c r="L15" s="4065"/>
      <c r="M15" s="4065"/>
      <c r="N15" s="4065"/>
      <c r="O15" s="4065"/>
      <c r="P15" s="4065"/>
      <c r="Q15" s="4065"/>
    </row>
    <row customHeight="1" ht="27">
      <c r="A16" s="570"/>
      <c r="B16" s="1387"/>
      <c r="C16" s="603" t="s">
        <v>104</v>
      </c>
      <c r="D16" s="2037" t="s">
        <v>1214</v>
      </c>
      <c r="E16" s="1113" t="s">
        <v>1274</v>
      </c>
      <c r="F16" s="4848" t="s">
        <v>1275</v>
      </c>
      <c r="G16" s="316"/>
      <c r="H16" s="4065"/>
      <c r="I16" s="1851"/>
      <c r="J16" s="1851"/>
      <c r="K16" s="4065"/>
      <c r="L16" s="4065"/>
      <c r="M16" s="4065"/>
      <c r="N16" s="4065"/>
      <c r="O16" s="4065"/>
      <c r="P16" s="4065"/>
      <c r="Q16" s="4065"/>
    </row>
    <row customHeight="1" ht="24.75">
      <c r="A17" s="570"/>
      <c r="B17" s="1387"/>
      <c r="C17" s="603" t="s">
        <v>104</v>
      </c>
      <c r="D17" s="2037" t="s">
        <v>1216</v>
      </c>
      <c r="E17" s="1113" t="s">
        <v>1276</v>
      </c>
      <c r="F17" s="4848" t="s">
        <v>1277</v>
      </c>
      <c r="G17" s="316"/>
      <c r="H17" s="4065"/>
      <c r="I17" s="1851"/>
      <c r="J17" s="1851"/>
      <c r="K17" s="4065"/>
      <c r="L17" s="4065"/>
      <c r="M17" s="4065"/>
      <c r="N17" s="4065"/>
      <c r="O17" s="4065"/>
      <c r="P17" s="4065"/>
      <c r="Q17" s="4065"/>
    </row>
    <row customHeight="1" ht="30.75">
      <c r="A18" s="570"/>
      <c r="B18" s="1387"/>
      <c r="C18" s="603" t="s">
        <v>104</v>
      </c>
      <c r="D18" s="2037" t="s">
        <v>1278</v>
      </c>
      <c r="E18" s="1113" t="s">
        <v>1279</v>
      </c>
      <c r="F18" s="4848" t="s">
        <v>1280</v>
      </c>
      <c r="G18" s="316"/>
      <c r="H18" s="4065"/>
      <c r="I18" s="1851"/>
      <c r="J18" s="1851"/>
      <c r="K18" s="4065"/>
      <c r="L18" s="4065"/>
      <c r="M18" s="4065"/>
      <c r="N18" s="4065"/>
      <c r="O18" s="4065"/>
      <c r="P18" s="4065"/>
      <c r="Q18" s="4065"/>
    </row>
    <row customHeight="1" ht="23.25">
      <c r="A19" s="570"/>
      <c r="B19" s="1387"/>
      <c r="C19" s="603" t="s">
        <v>104</v>
      </c>
      <c r="D19" s="2037" t="s">
        <v>1281</v>
      </c>
      <c r="E19" s="1113" t="s">
        <v>1282</v>
      </c>
      <c r="F19" s="11393" t="s">
        <v>1283</v>
      </c>
      <c r="G19" s="316"/>
      <c r="H19" s="9665"/>
      <c r="I19" s="1851"/>
      <c r="J19" s="1851"/>
      <c r="K19" s="9665"/>
      <c r="L19" s="9665"/>
      <c r="M19" s="9665"/>
      <c r="N19" s="9665"/>
      <c r="O19" s="9665"/>
      <c r="P19" s="9665"/>
      <c r="Q19" s="9665"/>
    </row>
    <row customHeight="1" ht="21.75">
      <c r="A20" s="570"/>
      <c r="B20" s="1387"/>
      <c r="C20" s="603" t="s">
        <v>104</v>
      </c>
      <c r="D20" s="2037" t="s">
        <v>1284</v>
      </c>
      <c r="E20" s="1113" t="s">
        <v>1285</v>
      </c>
      <c r="F20" s="11393" t="s">
        <v>1286</v>
      </c>
      <c r="G20" s="316"/>
      <c r="H20" s="9665"/>
      <c r="I20" s="1851"/>
      <c r="J20" s="1851"/>
      <c r="K20" s="9665"/>
      <c r="L20" s="9665"/>
      <c r="M20" s="9665"/>
      <c r="N20" s="9665"/>
      <c r="O20" s="9665"/>
      <c r="P20" s="9665"/>
      <c r="Q20" s="9665"/>
    </row>
    <row customHeight="1" ht="25.5">
      <c r="A21" s="570"/>
      <c r="B21" s="1387"/>
      <c r="C21" s="603" t="s">
        <v>104</v>
      </c>
      <c r="D21" s="2037" t="s">
        <v>1287</v>
      </c>
      <c r="E21" s="1113" t="s">
        <v>1288</v>
      </c>
      <c r="F21" s="11393" t="s">
        <v>1289</v>
      </c>
      <c r="G21" s="316"/>
      <c r="H21" s="9665"/>
      <c r="I21" s="1851"/>
      <c r="J21" s="1851"/>
      <c r="K21" s="9665"/>
      <c r="L21" s="9665"/>
      <c r="M21" s="9665"/>
      <c r="N21" s="9665"/>
      <c r="O21" s="9665"/>
      <c r="P21" s="9665"/>
      <c r="Q21" s="9665"/>
    </row>
    <row customHeight="1" ht="15.75">
      <c r="A22" s="419"/>
      <c r="C22" s="323"/>
      <c r="D22" s="336"/>
      <c r="E22" s="576" t="s">
        <v>1290</v>
      </c>
      <c r="F22" s="428"/>
      <c r="G22" s="2398"/>
      <c r="Q22" s="310">
        <v>15</v>
      </c>
    </row>
    <row customHeight="1" ht="14.699999999999998">
      <c r="A23" s="419"/>
      <c r="C23" s="323"/>
      <c r="D23" s="374" t="s">
        <v>1176</v>
      </c>
      <c r="E23"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23" s="425" t="s">
        <v>385</v>
      </c>
      <c r="G23" s="564"/>
      <c r="Q23" s="310">
        <v>14</v>
      </c>
    </row>
    <row customHeight="1" ht="36.75">
      <c r="A24" s="419"/>
      <c r="C24" s="323"/>
      <c r="D24" s="374" t="s">
        <v>1218</v>
      </c>
      <c r="E24" s="422" t="s">
        <v>1291</v>
      </c>
      <c r="F24" s="612" t="s">
        <v>1292</v>
      </c>
      <c r="G24"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24" s="310">
        <v>14</v>
      </c>
    </row>
    <row customHeight="1" ht="27">
      <c r="A25" s="570"/>
      <c r="B25" s="1387"/>
      <c r="C25" s="603" t="s">
        <v>104</v>
      </c>
      <c r="D25" s="2037" t="s">
        <v>1219</v>
      </c>
      <c r="E25" s="1113" t="s">
        <v>1293</v>
      </c>
      <c r="F25" s="4848" t="s">
        <v>1294</v>
      </c>
      <c r="G25" s="316"/>
      <c r="H25" s="4065"/>
      <c r="I25" s="1851"/>
      <c r="J25" s="1851"/>
      <c r="K25" s="4065"/>
      <c r="L25" s="4065"/>
      <c r="M25" s="4065"/>
      <c r="N25" s="4065"/>
      <c r="O25" s="4065"/>
      <c r="P25" s="4065"/>
      <c r="Q25" s="4065"/>
    </row>
    <row customHeight="1" ht="31.5">
      <c r="A26" s="570"/>
      <c r="B26" s="1387"/>
      <c r="C26" s="603" t="s">
        <v>104</v>
      </c>
      <c r="D26" s="2037" t="s">
        <v>1295</v>
      </c>
      <c r="E26" s="1113" t="s">
        <v>1296</v>
      </c>
      <c r="F26" s="4848" t="s">
        <v>1297</v>
      </c>
      <c r="G26" s="316"/>
      <c r="H26" s="4065"/>
      <c r="I26" s="1851"/>
      <c r="J26" s="1851"/>
      <c r="K26" s="4065"/>
      <c r="L26" s="4065"/>
      <c r="M26" s="4065"/>
      <c r="N26" s="4065"/>
      <c r="O26" s="4065"/>
      <c r="P26" s="4065"/>
      <c r="Q26" s="4065"/>
    </row>
    <row s="12253" customFormat="1" customHeight="1" ht="22.049999999999997">
      <c r="A27" s="570"/>
      <c r="B27" s="373"/>
      <c r="C27" s="534"/>
      <c r="D27" s="574"/>
      <c r="E27" s="576" t="s">
        <v>1298</v>
      </c>
      <c r="F27" s="565"/>
      <c r="G27" s="2398"/>
      <c r="I27" s="577"/>
      <c r="J27" s="577"/>
      <c r="Q27" s="569">
        <v>21</v>
      </c>
    </row>
    <row s="12253" customFormat="1" customHeight="1" ht="256.5" hidden="1">
      <c r="A28" s="570"/>
      <c r="B28" s="644"/>
      <c r="C28" s="603"/>
      <c r="D28" s="1111" t="s">
        <v>1178</v>
      </c>
      <c r="E28" s="1110" t="s">
        <v>1299</v>
      </c>
      <c r="F28" s="612"/>
      <c r="G28" s="564" t="s">
        <v>1300</v>
      </c>
      <c r="I28" s="727"/>
      <c r="J28" s="727"/>
      <c r="Q28" s="985">
        <v>0</v>
      </c>
    </row>
    <row s="12253" customFormat="1" customHeight="1" ht="14.699999999999998">
      <c r="A29" s="570"/>
      <c r="B29" s="373"/>
      <c r="C29" s="534"/>
      <c r="D29" s="1112">
        <v>2</v>
      </c>
      <c r="E29" s="557" t="s">
        <v>1301</v>
      </c>
      <c r="F29" s="425" t="s">
        <v>385</v>
      </c>
      <c r="G29" s="564"/>
      <c r="I29" s="577"/>
      <c r="J29" s="577"/>
      <c r="Q29" s="569">
        <v>14</v>
      </c>
    </row>
    <row s="12253" customFormat="1" customHeight="1" ht="18.75" hidden="1">
      <c r="A30" s="570"/>
      <c r="B30" s="373"/>
      <c r="C30" s="534"/>
      <c r="D30" s="560" t="s">
        <v>789</v>
      </c>
      <c r="E30" s="559"/>
      <c r="F30" s="558"/>
      <c r="G30" s="568"/>
      <c r="H30" s="561"/>
      <c r="I30" s="577"/>
      <c r="J30" s="577"/>
      <c r="Q30" s="569">
        <v>0</v>
      </c>
    </row>
    <row customHeight="1" ht="15.75">
      <c r="A31" s="419"/>
      <c r="C31" s="323"/>
      <c r="D31" s="336"/>
      <c r="E31" s="430" t="s">
        <v>401</v>
      </c>
      <c r="F31" s="565"/>
      <c r="G31" s="566"/>
      <c r="Q31" s="310">
        <v>15</v>
      </c>
    </row>
    <row s="12253" customFormat="1" customHeight="1" ht="22.5" hidden="1">
      <c r="A32" s="570"/>
      <c r="B32" s="1387"/>
      <c r="C32" s="603"/>
      <c r="D32" s="1900" t="s">
        <v>103</v>
      </c>
      <c r="E32" s="424" t="s">
        <v>1302</v>
      </c>
      <c r="F32" s="1897" t="s">
        <v>385</v>
      </c>
      <c r="G32" s="572"/>
      <c r="I32" s="1851"/>
      <c r="J32" s="1851"/>
      <c r="Q32" s="1858">
        <v>0</v>
      </c>
    </row>
    <row s="12253" customFormat="1" customHeight="1" ht="14.25" hidden="1">
      <c r="A33" s="570"/>
      <c r="B33" s="1387"/>
      <c r="C33" s="603"/>
      <c r="D33" s="1900" t="s">
        <v>861</v>
      </c>
      <c r="E33" s="1899" t="s">
        <v>1303</v>
      </c>
      <c r="F33" s="1897" t="s">
        <v>385</v>
      </c>
      <c r="G33" s="564"/>
      <c r="I33" s="1851"/>
      <c r="J33" s="1851"/>
      <c r="Q33" s="1858">
        <v>0</v>
      </c>
    </row>
    <row s="12253" customFormat="1" customHeight="1" ht="14.25" hidden="1">
      <c r="A34" s="570"/>
      <c r="B34" s="1387"/>
      <c r="C34" s="603"/>
      <c r="D34" s="1900" t="s">
        <v>864</v>
      </c>
      <c r="E34" s="422"/>
      <c r="F34" s="612"/>
      <c r="G34" s="2396" t="s">
        <v>1304</v>
      </c>
      <c r="I34" s="1851"/>
      <c r="J34" s="1851"/>
      <c r="Q34" s="1858">
        <v>0</v>
      </c>
    </row>
    <row s="12253" customFormat="1" customHeight="1" ht="22.5" hidden="1">
      <c r="A35" s="570"/>
      <c r="B35" s="1387"/>
      <c r="C35" s="603"/>
      <c r="D35" s="574"/>
      <c r="E35" s="576" t="s">
        <v>1305</v>
      </c>
      <c r="F35" s="565"/>
      <c r="G35" s="2398"/>
      <c r="I35" s="1851"/>
      <c r="J35" s="1851"/>
      <c r="Q35" s="1858">
        <v>0</v>
      </c>
    </row>
    <row customHeight="1" ht="3">
      <c r="Q36" s="310">
        <v>3</v>
      </c>
    </row>
    <row customHeight="1" ht="14.699999999999998">
      <c r="D37" s="563"/>
      <c r="E37" s="562"/>
      <c r="F37" s="542"/>
      <c r="G37" s="542"/>
      <c r="H37" s="542"/>
      <c r="I37" s="542"/>
      <c r="J37" s="542"/>
      <c r="K37" s="542"/>
      <c r="L37" s="542"/>
      <c r="M37" s="542"/>
      <c r="N37" s="542"/>
      <c r="O37" s="542"/>
      <c r="P37" s="542"/>
      <c r="Q37" s="310">
        <v>14</v>
      </c>
    </row>
    <row customHeight="1" ht="14.699999999999998">
      <c r="D38" s="563"/>
      <c r="E38" s="809"/>
      <c r="Q38" s="310">
        <v>14</v>
      </c>
    </row>
    <row customHeight="1" ht="14.699999999999998">
      <c r="Q39" s="310">
        <v>14</v>
      </c>
    </row>
    <row customHeight="1" ht="14.699999999999998">
      <c r="E40" s="985"/>
      <c r="Q40" s="310">
        <v>14</v>
      </c>
    </row>
    <row customHeight="1" ht="22.5" hidden="1">
      <c r="A41" s="328" t="s">
        <v>81</v>
      </c>
      <c r="B41" s="373">
        <v>0</v>
      </c>
      <c r="C41" s="324">
        <v>3</v>
      </c>
      <c r="D41" s="310">
        <v>6</v>
      </c>
      <c r="E41" s="310">
        <v>64</v>
      </c>
      <c r="F41" s="310">
        <v>64</v>
      </c>
      <c r="G41" s="310">
        <v>140</v>
      </c>
      <c r="H41" s="310">
        <v>10</v>
      </c>
      <c r="I41" s="382">
        <v>10</v>
      </c>
      <c r="J41" s="382">
        <v>10</v>
      </c>
      <c r="K41" s="310">
        <v>10</v>
      </c>
      <c r="L41" s="310">
        <v>10</v>
      </c>
      <c r="M41" s="310">
        <v>10</v>
      </c>
      <c r="N41" s="310">
        <v>10</v>
      </c>
      <c r="O41" s="310">
        <v>10</v>
      </c>
      <c r="P41" s="310">
        <v>10</v>
      </c>
      <c r="Q41" s="310">
        <v>23</v>
      </c>
    </row>
  </sheetData>
  <sheetProtection formatColumns="0" formatRows="0" autoFilter="0" sort="0" insertRows="0" insertColumns="1" deleteRows="0" deleteColumns="0"/>
  <mergeCells count="7">
    <mergeCell ref="D5:G5"/>
    <mergeCell ref="D6:G6"/>
    <mergeCell ref="G34:G35"/>
    <mergeCell ref="G24:G27"/>
    <mergeCell ref="D9:F9"/>
    <mergeCell ref="G9:G10"/>
    <mergeCell ref="G14:G22"/>
  </mergeCells>
  <dataValidations count="29">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1">
      <formula1>900</formula1>
    </dataValidation>
    <dataValidation type="textLength" operator="lessThanOrEqual" allowBlank="1" showInputMessage="1" showErrorMessage="1" errorTitle="Ошибка" error="Допускается ввод не более 900 символов!" sqref="E21">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0">
      <formula1>900</formula1>
    </dataValidation>
    <dataValidation type="textLength" operator="lessThanOrEqual" allowBlank="1" showInputMessage="1" showErrorMessage="1" errorTitle="Ошибка" error="Допускается ввод не более 900 символов!" sqref="E20">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9">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 type="textLength" operator="lessThanOrEqual" allowBlank="1" showInputMessage="1" showErrorMessage="1" errorTitle="Ошибка" error="Допускается ввод не более 900 символов!" sqref="G2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6">
      <formula1>900</formula1>
    </dataValidation>
    <dataValidation type="textLength" operator="lessThanOrEqual" allowBlank="1" showInputMessage="1" showErrorMessage="1" errorTitle="Ошибка" error="Допускается ввод не более 900 символов!" sqref="E26">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5">
      <formula1>900</formula1>
    </dataValidation>
    <dataValidation type="textLength" operator="lessThanOrEqual" allowBlank="1" showInputMessage="1" showErrorMessage="1" errorTitle="Ошибка" error="Допускается ввод не более 900 символов!" sqref="E2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8">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sqref="G1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7">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6">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5">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G14 G34 E24 E14 G24 G30 E3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24 F27:F28 F34:F35">
      <formula1>900</formula1>
    </dataValidation>
  </dataValidations>
  <hyperlinks>
    <hyperlink ref="F14" r:id="rId1" xr:uid="{EE312C84-5C1A-F312-3E15-B6F00E1B57C3}"/>
    <hyperlink ref="F15" r:id="rId2" xr:uid="{54AF4164-50C9-CE43-E0FA-76FCF362E5CA}"/>
    <hyperlink ref="F16" r:id="rId3" xr:uid="{8C815ADA-0AF8-EDE9-8DFE-A2B5F328373D}"/>
    <hyperlink ref="F17" r:id="rId4" xr:uid="{A4E6A23F-3013-D45C-9F22-0ADAB9EBFCAC}"/>
    <hyperlink ref="F18" r:id="rId5" xr:uid="{955B7684-F098-083F-9774-898F387DC20C}"/>
    <hyperlink ref="F19" r:id="rId6" xr:uid="{48159A63-9B22-D648-70AB-4426B781FA7C}"/>
    <hyperlink ref="F20" r:id="rId7" xr:uid="{0B44DEA1-2FE6-7FCD-6017-F09601CDE7C2}"/>
    <hyperlink ref="F21" r:id="rId8" xr:uid="{A4BDD7DF-AE58-6F33-6AA3-C588AB420D51}"/>
    <hyperlink ref="F24" r:id="rId9" xr:uid="{52FAC9F5-09F3-2FEE-5A73-5CD7E5D45C81}"/>
    <hyperlink ref="F25" r:id="rId10" xr:uid="{D49319E2-18BA-31B6-9CD5-8608168E9B72}"/>
    <hyperlink ref="F26" r:id="rId11" xr:uid="{965DFAF1-1363-AFBF-01F6-DEA69FFDAE9E}"/>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AEE66-CF1D-C7E5-AABE-E986879FFA2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3117" width="9.140625" hidden="1" customWidth="1"/>
    <col min="2" max="2" style="12330" width="9.140625" hidden="1" customWidth="1"/>
    <col min="3" max="3" style="13119" width="3.00390625" customWidth="1"/>
    <col min="4" max="4" style="12253" width="6.00390625" customWidth="1"/>
    <col min="5" max="5" style="12253" width="63.00390625" customWidth="1"/>
    <col min="6" max="6" style="12253" width="1.7109375" hidden="1" customWidth="1"/>
    <col min="7" max="8" style="12253" width="35.00390625" customWidth="1"/>
    <col min="9" max="9" style="12253" width="91.00390625" customWidth="1"/>
    <col min="10" max="10" style="12253" width="68.00390625" customWidth="1"/>
    <col min="11" max="12" style="12430" width="10.00390625" customWidth="1"/>
    <col min="13" max="13" style="12253" width="10.57421875" hidden="1"/>
  </cols>
  <sheetData>
    <row customHeight="1" ht="22.5" hidden="1">
      <c r="M1" s="310" t="s">
        <v>14</v>
      </c>
    </row>
    <row s="12253" customFormat="1" customHeight="1" ht="18.75" hidden="1">
      <c r="A2" s="1910"/>
      <c r="B2" s="1387"/>
      <c r="C2" s="1957" t="s">
        <v>104</v>
      </c>
      <c r="D2" s="1900"/>
      <c r="E2" s="426"/>
      <c r="F2" s="1897"/>
      <c r="G2" s="1897" t="s">
        <v>385</v>
      </c>
      <c r="H2" s="1388"/>
      <c r="K2" s="1851"/>
      <c r="L2" s="1851"/>
      <c r="M2" s="1858">
        <v>0</v>
      </c>
    </row>
    <row s="12253" customFormat="1" customHeight="1" ht="14.25" hidden="1">
      <c r="A3" s="1589"/>
      <c r="B3" s="1387"/>
      <c r="C3" s="571"/>
      <c r="K3" s="1851"/>
      <c r="L3" s="1851"/>
      <c r="M3" s="1858">
        <v>0</v>
      </c>
    </row>
    <row s="12253" customFormat="1" customHeight="1" ht="18.75" hidden="1">
      <c r="A4" s="1910"/>
      <c r="B4" s="1387"/>
      <c r="C4" s="1957" t="s">
        <v>104</v>
      </c>
      <c r="D4" s="1900"/>
      <c r="E4" s="432" t="s">
        <v>1306</v>
      </c>
      <c r="F4" s="1897"/>
      <c r="G4" s="484"/>
      <c r="H4" s="1897" t="s">
        <v>385</v>
      </c>
      <c r="K4" s="1851"/>
      <c r="L4" s="1851"/>
      <c r="M4" s="1858">
        <v>0</v>
      </c>
    </row>
    <row s="12253" customFormat="1" customHeight="1" ht="14.25" hidden="1">
      <c r="A5" s="1589"/>
      <c r="B5" s="1387"/>
      <c r="C5" s="571"/>
      <c r="K5" s="1851"/>
      <c r="L5" s="1851"/>
      <c r="M5" s="1858">
        <v>0</v>
      </c>
    </row>
    <row s="12253" customFormat="1" customHeight="1" ht="18.75" hidden="1">
      <c r="A6" s="1910"/>
      <c r="B6" s="1387"/>
      <c r="C6" s="1957" t="s">
        <v>104</v>
      </c>
      <c r="D6" s="1900"/>
      <c r="E6" s="433" t="s">
        <v>1307</v>
      </c>
      <c r="F6" s="1897"/>
      <c r="G6" s="484"/>
      <c r="H6" s="1897" t="s">
        <v>385</v>
      </c>
      <c r="K6" s="1851"/>
      <c r="L6" s="1851"/>
      <c r="M6" s="1858">
        <v>0</v>
      </c>
    </row>
    <row s="12253" customFormat="1" customHeight="1" ht="14.25" hidden="1">
      <c r="A7" s="1589"/>
      <c r="B7" s="1387"/>
      <c r="C7" s="571"/>
      <c r="K7" s="1851"/>
      <c r="L7" s="1851"/>
      <c r="M7" s="1858">
        <v>0</v>
      </c>
    </row>
    <row s="12253" customFormat="1" customHeight="1" ht="18.75" hidden="1">
      <c r="A8" s="1910"/>
      <c r="B8" s="1387"/>
      <c r="C8" s="1957" t="s">
        <v>104</v>
      </c>
      <c r="D8" s="1900"/>
      <c r="E8" s="433" t="s">
        <v>1308</v>
      </c>
      <c r="F8" s="1897"/>
      <c r="G8" s="484"/>
      <c r="H8" s="1897" t="s">
        <v>385</v>
      </c>
      <c r="K8" s="1851"/>
      <c r="L8" s="1851"/>
      <c r="M8" s="1858">
        <v>0</v>
      </c>
    </row>
    <row s="12253" customFormat="1" customHeight="1" ht="14.25" hidden="1">
      <c r="A9" s="1589"/>
      <c r="B9" s="1387"/>
      <c r="C9" s="571"/>
      <c r="K9" s="1851"/>
      <c r="L9" s="1851"/>
      <c r="M9" s="1858">
        <v>0</v>
      </c>
    </row>
    <row s="12253" customFormat="1" customHeight="1" ht="18.75" hidden="1">
      <c r="A10" s="1910"/>
      <c r="B10" s="1387"/>
      <c r="C10" s="1957" t="s">
        <v>104</v>
      </c>
      <c r="D10" s="1900"/>
      <c r="E10" s="433" t="s">
        <v>1309</v>
      </c>
      <c r="F10" s="1897"/>
      <c r="G10" s="1901"/>
      <c r="H10" s="1897" t="s">
        <v>385</v>
      </c>
      <c r="K10" s="1851"/>
      <c r="L10" s="1851" t="s">
        <v>1310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82"/>
      <c r="F14" s="2682"/>
      <c r="G14" s="2682"/>
      <c r="H14" s="2683"/>
      <c r="J14" s="1858"/>
      <c r="M14" s="310">
        <v>28</v>
      </c>
    </row>
    <row s="12253" customFormat="1" customHeight="1" ht="14.699999999999998">
      <c r="A15" s="1589"/>
      <c r="B15" s="1387"/>
      <c r="C15" s="603"/>
      <c r="D15" s="2684" t="str">
        <f>IF(org=0,"Не определено",org)</f>
        <v>АО "Байкалэнерго"</v>
      </c>
      <c r="E15" s="2685"/>
      <c r="F15" s="2685"/>
      <c r="G15" s="2685"/>
      <c r="H15" s="2686"/>
      <c r="J15" s="1079"/>
      <c r="K15" s="1851"/>
      <c r="L15" s="1851"/>
      <c r="M15" s="1858">
        <v>14</v>
      </c>
    </row>
    <row customHeight="1" ht="14.699999999999998">
      <c r="C16" s="323"/>
      <c r="D16" s="311"/>
      <c r="E16" s="322"/>
      <c r="F16" s="322"/>
      <c r="G16" s="322"/>
      <c r="H16" s="979"/>
      <c r="I16" s="420"/>
      <c r="M16" s="310">
        <v>14</v>
      </c>
    </row>
    <row s="12253" customFormat="1" customHeight="1" ht="14.25" hidden="1">
      <c r="A17" s="1589"/>
      <c r="B17" s="1387"/>
      <c r="C17" s="603"/>
      <c r="D17" s="590"/>
      <c r="E17" s="616"/>
      <c r="F17" s="616"/>
      <c r="G17" s="616"/>
      <c r="H17" s="979"/>
      <c r="I17" s="420"/>
      <c r="K17" s="1851"/>
      <c r="L17" s="1851"/>
      <c r="M17" s="1858">
        <v>0</v>
      </c>
    </row>
    <row customHeight="1" ht="22.049999999999997">
      <c r="C18" s="323"/>
      <c r="D18" s="2436" t="s">
        <v>379</v>
      </c>
      <c r="E18" s="2436"/>
      <c r="F18" s="2436"/>
      <c r="G18" s="2436"/>
      <c r="H18" s="2436"/>
      <c r="I18" s="2616" t="s">
        <v>380</v>
      </c>
      <c r="M18" s="310">
        <v>21</v>
      </c>
    </row>
    <row customHeight="1" ht="22.049999999999997">
      <c r="C19" s="323"/>
      <c r="D19" s="332" t="s">
        <v>87</v>
      </c>
      <c r="E19" s="335" t="s">
        <v>381</v>
      </c>
      <c r="F19" s="335"/>
      <c r="G19" s="335" t="s">
        <v>382</v>
      </c>
      <c r="H19" s="335" t="s">
        <v>469</v>
      </c>
      <c r="I19" s="2616"/>
      <c r="M19" s="310">
        <v>21</v>
      </c>
    </row>
    <row customHeight="1" ht="12" hidden="1">
      <c r="C20" s="323"/>
      <c r="D20" s="314"/>
      <c r="E20" s="314"/>
      <c r="F20" s="314"/>
      <c r="G20" s="314"/>
      <c r="H20" s="314"/>
      <c r="I20" s="314"/>
      <c r="M20" s="310">
        <v>0</v>
      </c>
    </row>
    <row customHeight="1" ht="14.699999999999998">
      <c r="A21" s="1910"/>
      <c r="C21" s="323"/>
      <c r="D21" s="374">
        <v>1</v>
      </c>
      <c r="E21" s="2688" t="s">
        <v>1311</v>
      </c>
      <c r="F21" s="2688"/>
      <c r="G21" s="2688"/>
      <c r="H21" s="2688"/>
      <c r="I21" s="435"/>
      <c r="M21" s="310">
        <v>14</v>
      </c>
    </row>
    <row customHeight="1" ht="21">
      <c r="A22" s="1910"/>
      <c r="C22" s="323"/>
      <c r="D22" s="374" t="s">
        <v>1174</v>
      </c>
      <c r="E22" s="421" t="s">
        <v>1312</v>
      </c>
      <c r="F22" s="425"/>
      <c r="G22" s="1964"/>
      <c r="H22" s="425" t="s">
        <v>385</v>
      </c>
      <c r="I22" s="378" t="s">
        <v>1313</v>
      </c>
      <c r="M22" s="310">
        <v>20</v>
      </c>
    </row>
    <row customHeight="1" ht="60">
      <c r="A23" s="1910"/>
      <c r="C23" s="323"/>
      <c r="D23" s="374" t="s">
        <v>1176</v>
      </c>
      <c r="E23" s="421" t="s">
        <v>1314</v>
      </c>
      <c r="F23" s="425"/>
      <c r="G23" s="484"/>
      <c r="H23" s="440"/>
      <c r="I23" s="485" t="s">
        <v>1315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25"/>
      <c r="G24" s="425" t="s">
        <v>385</v>
      </c>
      <c r="H24" s="440"/>
      <c r="I24" s="486" t="s">
        <v>784</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87"/>
      <c r="G25" s="2687"/>
      <c r="H25" s="2687"/>
      <c r="I25" s="483"/>
      <c r="M25" s="310">
        <v>46</v>
      </c>
    </row>
    <row customHeight="1" ht="14.699999999999998">
      <c r="A26" s="1910"/>
      <c r="C26" s="323"/>
      <c r="D26" s="374" t="s">
        <v>403</v>
      </c>
      <c r="E26" s="426"/>
      <c r="F26" s="425"/>
      <c r="G26" s="425" t="s">
        <v>385</v>
      </c>
      <c r="H26" s="440"/>
      <c r="I26" s="2396" t="s">
        <v>1316</v>
      </c>
      <c r="M26" s="310">
        <v>14</v>
      </c>
    </row>
    <row customHeight="1" ht="15.75">
      <c r="A27" s="1910" t="s">
        <v>115</v>
      </c>
      <c r="C27" s="323"/>
      <c r="D27" s="336"/>
      <c r="E27" s="430" t="s">
        <v>401</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87"/>
      <c r="G28" s="2687"/>
      <c r="H28" s="2687"/>
      <c r="I28" s="483"/>
      <c r="M28" s="310">
        <v>38</v>
      </c>
    </row>
    <row customHeight="1" ht="21">
      <c r="A29" s="1910"/>
      <c r="C29" s="323"/>
      <c r="D29" s="374" t="s">
        <v>906</v>
      </c>
      <c r="E29" s="432" t="s">
        <v>1306</v>
      </c>
      <c r="F29" s="425"/>
      <c r="G29" s="484"/>
      <c r="H29" s="425" t="s">
        <v>385</v>
      </c>
      <c r="I29" s="2396" t="s">
        <v>1317</v>
      </c>
      <c r="M29" s="310">
        <v>20</v>
      </c>
    </row>
    <row customHeight="1" ht="15.75">
      <c r="A30" s="1910" t="s">
        <v>103</v>
      </c>
      <c r="C30" s="323"/>
      <c r="D30" s="336"/>
      <c r="E30" s="430" t="s">
        <v>401</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87"/>
      <c r="G31" s="2687"/>
      <c r="H31" s="2687"/>
      <c r="I31" s="483"/>
      <c r="M31" s="310">
        <v>30</v>
      </c>
    </row>
    <row customHeight="1" ht="27.299999999999997">
      <c r="A32" s="1910"/>
      <c r="C32" s="323"/>
      <c r="D32" s="374" t="s">
        <v>392</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30"/>
      <c r="G32" s="2630"/>
      <c r="H32" s="2630"/>
      <c r="I32" s="483"/>
      <c r="M32" s="310">
        <v>26</v>
      </c>
    </row>
    <row customHeight="1" ht="14.699999999999998">
      <c r="A33" s="1910"/>
      <c r="C33" s="323"/>
      <c r="D33" s="374" t="s">
        <v>1318</v>
      </c>
      <c r="E33" s="433" t="s">
        <v>1307</v>
      </c>
      <c r="F33" s="425"/>
      <c r="G33" s="484"/>
      <c r="H33" s="425" t="s">
        <v>385</v>
      </c>
      <c r="I33" s="2396" t="s">
        <v>1319</v>
      </c>
      <c r="M33" s="310">
        <v>14</v>
      </c>
    </row>
    <row customHeight="1" ht="15.75">
      <c r="A34" s="1910" t="s">
        <v>89</v>
      </c>
      <c r="C34" s="323"/>
      <c r="D34" s="336"/>
      <c r="E34" s="431" t="s">
        <v>401</v>
      </c>
      <c r="F34" s="427"/>
      <c r="G34" s="427"/>
      <c r="H34" s="428"/>
      <c r="I34" s="2398"/>
      <c r="M34" s="310">
        <v>15</v>
      </c>
    </row>
    <row customHeight="1" ht="25.2">
      <c r="A35" s="1910"/>
      <c r="C35" s="323"/>
      <c r="D35" s="374" t="s">
        <v>1034</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30"/>
      <c r="G35" s="2630"/>
      <c r="H35" s="2630"/>
      <c r="I35" s="483"/>
      <c r="M35" s="310">
        <v>24</v>
      </c>
    </row>
    <row customHeight="1" ht="14.699999999999998">
      <c r="A36" s="1910"/>
      <c r="C36" s="323"/>
      <c r="D36" s="374" t="s">
        <v>1320</v>
      </c>
      <c r="E36" s="433" t="s">
        <v>1308</v>
      </c>
      <c r="F36" s="425"/>
      <c r="G36" s="484"/>
      <c r="H36" s="425" t="s">
        <v>385</v>
      </c>
      <c r="I36" s="2370" t="s">
        <v>1321</v>
      </c>
      <c r="M36" s="310">
        <v>14</v>
      </c>
    </row>
    <row customHeight="1" ht="15.75">
      <c r="A37" s="1910" t="s">
        <v>90</v>
      </c>
      <c r="C37" s="323"/>
      <c r="D37" s="336"/>
      <c r="E37" s="431" t="s">
        <v>401</v>
      </c>
      <c r="F37" s="427"/>
      <c r="G37" s="427"/>
      <c r="H37" s="428"/>
      <c r="I37" s="2370"/>
      <c r="M37" s="310">
        <v>15</v>
      </c>
    </row>
    <row customHeight="1" ht="27.299999999999997">
      <c r="A38" s="1910"/>
      <c r="C38" s="323"/>
      <c r="D38" s="374" t="s">
        <v>1035</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30"/>
      <c r="G38" s="2630"/>
      <c r="H38" s="2630"/>
      <c r="I38" s="483"/>
      <c r="M38" s="310">
        <v>26</v>
      </c>
    </row>
    <row customHeight="1" ht="14.699999999999998">
      <c r="A39" s="1910"/>
      <c r="C39" s="323"/>
      <c r="D39" s="374" t="s">
        <v>1036</v>
      </c>
      <c r="E39" s="433" t="s">
        <v>1309</v>
      </c>
      <c r="F39" s="425"/>
      <c r="G39" s="434"/>
      <c r="H39" s="425" t="s">
        <v>385</v>
      </c>
      <c r="I39" s="2396" t="s">
        <v>1322</v>
      </c>
      <c r="L39" s="382" t="s">
        <v>1310</v>
      </c>
      <c r="M39" s="310">
        <v>14</v>
      </c>
    </row>
    <row customHeight="1" ht="15.75">
      <c r="A40" s="1910" t="s">
        <v>116</v>
      </c>
      <c r="C40" s="323"/>
      <c r="D40" s="336"/>
      <c r="E40" s="431" t="s">
        <v>401</v>
      </c>
      <c r="F40" s="427"/>
      <c r="G40" s="427"/>
      <c r="H40" s="428"/>
      <c r="I40" s="2398"/>
      <c r="M40" s="310">
        <v>15</v>
      </c>
    </row>
    <row s="15187" customFormat="1" customHeight="1" ht="3">
      <c r="A41" s="1910"/>
      <c r="K41" s="423"/>
      <c r="L41" s="423"/>
      <c r="M41" s="367">
        <v>3</v>
      </c>
    </row>
    <row customHeight="1" ht="26.25">
      <c r="D42" s="1908" t="s">
        <v>956</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53A29-2527-6A62-8C65-F7C63941248D}"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5226" width="25.140625" hidden="1" customWidth="1"/>
    <col min="3" max="3" style="15227" width="9.140625" hidden="1" customWidth="1"/>
    <col min="4" max="4" style="13119" width="3.00390625" customWidth="1"/>
    <col min="5" max="5" style="12253" width="6.00390625" customWidth="1"/>
    <col min="6" max="6" style="12253" width="46.7109375" customWidth="1"/>
    <col min="7" max="7" style="12253" width="35.00390625" customWidth="1"/>
    <col min="8" max="8" style="12253" width="3.00390625" customWidth="1"/>
    <col min="9" max="10" style="12253" width="11.00390625" customWidth="1"/>
    <col min="11" max="12" style="12253" width="35.00390625" customWidth="1"/>
    <col min="13" max="13" style="12253" width="84.00390625" customWidth="1"/>
    <col min="14" max="14" style="12253" width="10.00390625" customWidth="1"/>
    <col min="15" max="16" style="12430" width="10.00390625" customWidth="1"/>
    <col min="17" max="33" style="12253" width="10.00390625" customWidth="1"/>
    <col min="34" max="34" style="12253" width="10.57421875" hidden="1"/>
  </cols>
  <sheetData>
    <row s="1225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2253" customFormat="1" customHeight="1" ht="18.75" hidden="1">
      <c r="A2" s="2007" t="s">
        <v>236</v>
      </c>
      <c r="B2" s="2007" t="s">
        <v>237</v>
      </c>
      <c r="C2" s="596"/>
      <c r="D2" s="571"/>
      <c r="E2" s="1258"/>
      <c r="F2" s="1258"/>
      <c r="G2" s="2654" t="str">
        <f>INDEX(PT_DIFFERENTIATION_NTAR,MATCH(B2,PT_DIFFERENTIATION_NTAR_ID,0))</f>
        <v/>
      </c>
      <c r="H2" s="2091"/>
      <c r="I2" s="1966"/>
      <c r="J2" s="2000"/>
      <c r="K2" s="2092"/>
      <c r="L2" s="2091" t="s">
        <v>385</v>
      </c>
      <c r="M2" s="2102"/>
      <c r="N2" s="561"/>
      <c r="O2" s="1851"/>
      <c r="P2" s="1851"/>
      <c r="AH2" s="1858">
        <v>0</v>
      </c>
    </row>
    <row s="12253" customFormat="1" customHeight="1" ht="18.75" hidden="1">
      <c r="A3" s="2007"/>
      <c r="B3" s="2007"/>
      <c r="C3" s="596" t="s">
        <v>1323</v>
      </c>
      <c r="D3" s="571"/>
      <c r="E3" s="1258"/>
      <c r="F3" s="1258"/>
      <c r="G3" s="2654"/>
      <c r="H3" s="1727"/>
      <c r="I3" s="878" t="s">
        <v>1324</v>
      </c>
      <c r="J3" s="798"/>
      <c r="K3" s="1727"/>
      <c r="L3" s="441"/>
      <c r="M3" s="2102"/>
      <c r="N3" s="561"/>
      <c r="O3" s="1851"/>
      <c r="P3" s="1851"/>
      <c r="AH3" s="1858">
        <v>0</v>
      </c>
    </row>
    <row s="1225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2253" customFormat="1" customHeight="1" ht="18.75" hidden="1">
      <c r="A5" s="2007" t="s">
        <v>236</v>
      </c>
      <c r="B5" s="2007" t="s">
        <v>237</v>
      </c>
      <c r="C5" s="596"/>
      <c r="D5" s="571"/>
      <c r="E5" s="1258"/>
      <c r="F5" s="1258"/>
      <c r="G5" s="2654" t="str">
        <f>INDEX(PT_DIFFERENTIATION_NTAR,MATCH(B5,PT_DIFFERENTIATION_NTAR_ID,0))</f>
        <v/>
      </c>
      <c r="H5" s="2091"/>
      <c r="I5" s="1966"/>
      <c r="J5" s="2000"/>
      <c r="K5" s="2005"/>
      <c r="L5" s="2091" t="s">
        <v>385</v>
      </c>
      <c r="M5" s="2102"/>
      <c r="N5" s="561"/>
      <c r="O5" s="1851"/>
      <c r="P5" s="1851"/>
      <c r="AH5" s="1858">
        <v>0</v>
      </c>
    </row>
    <row s="12253" customFormat="1" customHeight="1" ht="18.75" hidden="1">
      <c r="A6" s="2007"/>
      <c r="B6" s="2007"/>
      <c r="C6" s="596" t="s">
        <v>1325</v>
      </c>
      <c r="D6" s="571"/>
      <c r="E6" s="1258"/>
      <c r="F6" s="1258"/>
      <c r="G6" s="2654"/>
      <c r="H6" s="1727"/>
      <c r="I6" s="878" t="s">
        <v>1324</v>
      </c>
      <c r="J6" s="798"/>
      <c r="K6" s="1727"/>
      <c r="L6" s="441"/>
      <c r="M6" s="2102"/>
      <c r="N6" s="561"/>
      <c r="O6" s="1851"/>
      <c r="P6" s="1851"/>
      <c r="AH6" s="1858">
        <v>0</v>
      </c>
    </row>
    <row s="1225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2253" customFormat="1" customHeight="1" ht="56.25" hidden="1">
      <c r="A8" s="2007"/>
      <c r="B8" s="2007"/>
      <c r="C8" s="596"/>
      <c r="D8" s="571"/>
      <c r="E8" s="1258"/>
      <c r="F8" s="1258"/>
      <c r="G8" s="1258"/>
      <c r="H8" s="1998"/>
      <c r="I8" s="1966"/>
      <c r="J8" s="2000"/>
      <c r="K8" s="2092"/>
      <c r="L8" s="1998" t="s">
        <v>385</v>
      </c>
      <c r="M8" s="2102"/>
      <c r="N8" s="561"/>
      <c r="O8" s="1851"/>
      <c r="P8" s="1851"/>
      <c r="AH8" s="1858">
        <v>0</v>
      </c>
    </row>
    <row customHeight="1" ht="14.25" hidden="1">
      <c r="T9" s="624"/>
      <c r="AG9" s="482"/>
      <c r="AH9" s="601">
        <v>0</v>
      </c>
    </row>
    <row s="12253" customFormat="1" customHeight="1" ht="56.25" hidden="1">
      <c r="A10" s="2007"/>
      <c r="B10" s="2007"/>
      <c r="C10" s="596"/>
      <c r="D10" s="571"/>
      <c r="E10" s="1258"/>
      <c r="F10" s="1258"/>
      <c r="G10" s="1258"/>
      <c r="H10" s="1997"/>
      <c r="I10" s="1966"/>
      <c r="J10" s="2000"/>
      <c r="K10" s="2005"/>
      <c r="L10" s="1998" t="s">
        <v>385</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379</v>
      </c>
      <c r="F19" s="2436"/>
      <c r="G19" s="2436"/>
      <c r="H19" s="2436"/>
      <c r="I19" s="2436"/>
      <c r="J19" s="2436"/>
      <c r="K19" s="2436"/>
      <c r="L19" s="2436"/>
      <c r="M19" s="2616" t="s">
        <v>380</v>
      </c>
      <c r="AH19" s="601">
        <v>21</v>
      </c>
    </row>
    <row customHeight="1" ht="22.049999999999997">
      <c r="D20" s="603"/>
      <c r="E20" s="2504" t="s">
        <v>87</v>
      </c>
      <c r="F20" s="2451" t="s">
        <v>209</v>
      </c>
      <c r="G20" s="2451" t="s">
        <v>210</v>
      </c>
      <c r="H20" s="2613" t="s">
        <v>1326</v>
      </c>
      <c r="I20" s="2614"/>
      <c r="J20" s="2660"/>
      <c r="K20" s="2451" t="s">
        <v>382</v>
      </c>
      <c r="L20" s="2451" t="s">
        <v>469</v>
      </c>
      <c r="M20" s="2616"/>
      <c r="AH20" s="601">
        <v>21</v>
      </c>
    </row>
    <row customHeight="1" ht="22.049999999999997">
      <c r="D21" s="603"/>
      <c r="E21" s="2506"/>
      <c r="F21" s="2452"/>
      <c r="G21" s="2452"/>
      <c r="H21" s="2445" t="s">
        <v>1327</v>
      </c>
      <c r="I21" s="2447"/>
      <c r="J21" s="335" t="s">
        <v>1328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115</v>
      </c>
      <c r="F23" s="2695" t="str">
        <f>"Предлагаемый метод регулирования"&amp;IF(TEMPLATE_SPHERE="HEAT"," в сфере "&amp;TEMPLATE_SPHERE_RUS,"")</f>
        <v>Предлагаемый метод регулирования в сфере теплоснабжения</v>
      </c>
      <c r="G23" s="2696"/>
      <c r="H23" s="2688"/>
      <c r="I23" s="2688"/>
      <c r="J23" s="2688"/>
      <c r="K23" s="2696" t="s">
        <v>385</v>
      </c>
      <c r="L23" s="2688"/>
      <c r="M23" s="1996"/>
      <c r="N23" s="561"/>
      <c r="AH23" s="601">
        <v>19</v>
      </c>
    </row>
    <row customHeight="1" ht="60.75" hidden="1">
      <c r="A24" s="2007" t="s">
        <v>236</v>
      </c>
      <c r="B24" s="2007" t="s">
        <v>237</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385</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2253" customFormat="1" customHeight="1" ht="18.75" hidden="1">
      <c r="A25" s="2007"/>
      <c r="B25" s="2007"/>
      <c r="C25" s="596" t="s">
        <v>1323</v>
      </c>
      <c r="D25" s="2693"/>
      <c r="E25" s="2431"/>
      <c r="F25" s="2697"/>
      <c r="G25" s="2654"/>
      <c r="H25" s="1727"/>
      <c r="I25" s="878" t="s">
        <v>1324</v>
      </c>
      <c r="J25" s="798"/>
      <c r="K25" s="1727"/>
      <c r="L25" s="441"/>
      <c r="M25" s="2397"/>
      <c r="N25" s="561"/>
      <c r="O25" s="1851"/>
      <c r="P25" s="1851"/>
      <c r="AH25" s="1858">
        <v>0</v>
      </c>
    </row>
    <row customHeight="1" ht="0.75" hidden="1">
      <c r="A26" s="2007"/>
      <c r="B26" s="2007"/>
      <c r="C26" s="596" t="s">
        <v>1329</v>
      </c>
      <c r="D26" s="2693"/>
      <c r="E26" s="2431"/>
      <c r="F26" s="2610"/>
      <c r="G26" s="627"/>
      <c r="H26" s="1727"/>
      <c r="I26" s="622"/>
      <c r="J26" s="576"/>
      <c r="K26" s="1727"/>
      <c r="L26" s="428"/>
      <c r="M26" s="2397"/>
      <c r="N26" s="561"/>
      <c r="AH26" s="601">
        <v>0</v>
      </c>
    </row>
    <row s="12253" customFormat="1" customHeight="1" ht="45" hidden="1">
      <c r="A27" s="2007" t="s">
        <v>241</v>
      </c>
      <c r="B27" s="2007" t="s">
        <v>242</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385</v>
      </c>
      <c r="M27" s="2397"/>
      <c r="N27" s="561"/>
      <c r="O27" s="1851"/>
      <c r="P27" s="1851"/>
      <c r="AH27" s="1858">
        <v>0</v>
      </c>
    </row>
    <row s="12253" customFormat="1" customHeight="1" ht="18.75" hidden="1">
      <c r="A28" s="2007"/>
      <c r="B28" s="2007"/>
      <c r="C28" s="596" t="s">
        <v>1323</v>
      </c>
      <c r="D28" s="2689"/>
      <c r="E28" s="2690"/>
      <c r="F28" s="2691"/>
      <c r="G28" s="2654"/>
      <c r="H28" s="1727"/>
      <c r="I28" s="878" t="s">
        <v>1324</v>
      </c>
      <c r="J28" s="798"/>
      <c r="K28" s="1727"/>
      <c r="L28" s="441"/>
      <c r="M28" s="2397"/>
      <c r="N28" s="561"/>
      <c r="O28" s="1851"/>
      <c r="P28" s="1851"/>
      <c r="AH28" s="1858">
        <v>0</v>
      </c>
    </row>
    <row s="12253" customFormat="1" customHeight="1" ht="0.75" hidden="1">
      <c r="A29" s="2007"/>
      <c r="B29" s="2007"/>
      <c r="C29" s="596" t="s">
        <v>1329</v>
      </c>
      <c r="D29" s="2689"/>
      <c r="E29" s="2431"/>
      <c r="F29" s="2610"/>
      <c r="G29" s="627"/>
      <c r="H29" s="1727"/>
      <c r="I29" s="878"/>
      <c r="J29" s="798"/>
      <c r="K29" s="1727"/>
      <c r="L29" s="441"/>
      <c r="M29" s="2397"/>
      <c r="N29" s="561"/>
      <c r="O29" s="1851"/>
      <c r="P29" s="1851"/>
      <c r="AH29" s="1858">
        <v>0</v>
      </c>
    </row>
    <row s="12253" customFormat="1" customHeight="1" ht="45" hidden="1">
      <c r="A30" s="2007" t="s">
        <v>248</v>
      </c>
      <c r="B30" s="2007" t="s">
        <v>249</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385</v>
      </c>
      <c r="M30" s="2397"/>
      <c r="N30" s="561"/>
      <c r="O30" s="1851"/>
      <c r="P30" s="1851"/>
      <c r="AH30" s="1858">
        <v>0</v>
      </c>
    </row>
    <row s="12253" customFormat="1" customHeight="1" ht="18.75" hidden="1">
      <c r="A31" s="2007"/>
      <c r="B31" s="2007"/>
      <c r="C31" s="596" t="s">
        <v>1323</v>
      </c>
      <c r="D31" s="2689"/>
      <c r="E31" s="2431"/>
      <c r="F31" s="2610"/>
      <c r="G31" s="2654"/>
      <c r="H31" s="1727"/>
      <c r="I31" s="878" t="s">
        <v>1324</v>
      </c>
      <c r="J31" s="798"/>
      <c r="K31" s="1727"/>
      <c r="L31" s="441"/>
      <c r="M31" s="2397"/>
      <c r="N31" s="561"/>
      <c r="O31" s="1851"/>
      <c r="P31" s="1851"/>
      <c r="AH31" s="1858">
        <v>0</v>
      </c>
    </row>
    <row s="12253" customFormat="1" customHeight="1" ht="0.75" hidden="1">
      <c r="A32" s="2007"/>
      <c r="B32" s="2007"/>
      <c r="C32" s="596" t="s">
        <v>1329</v>
      </c>
      <c r="D32" s="2689"/>
      <c r="E32" s="2431"/>
      <c r="F32" s="2610"/>
      <c r="G32" s="627"/>
      <c r="H32" s="1727"/>
      <c r="I32" s="878"/>
      <c r="J32" s="798"/>
      <c r="K32" s="1727"/>
      <c r="L32" s="441"/>
      <c r="M32" s="2397"/>
      <c r="N32" s="561"/>
      <c r="O32" s="1851"/>
      <c r="P32" s="1851"/>
      <c r="AH32" s="1858">
        <v>0</v>
      </c>
    </row>
    <row s="12253" customFormat="1" customHeight="1" ht="45" hidden="1">
      <c r="A33" s="2007" t="s">
        <v>254</v>
      </c>
      <c r="B33" s="2007" t="s">
        <v>255</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385</v>
      </c>
      <c r="M33" s="2397"/>
      <c r="N33" s="561"/>
      <c r="O33" s="1851"/>
      <c r="P33" s="1851"/>
      <c r="AH33" s="1858">
        <v>0</v>
      </c>
    </row>
    <row s="12253" customFormat="1" customHeight="1" ht="18.75" hidden="1">
      <c r="A34" s="2007"/>
      <c r="B34" s="2007"/>
      <c r="C34" s="596" t="s">
        <v>1323</v>
      </c>
      <c r="D34" s="2689"/>
      <c r="E34" s="2431"/>
      <c r="F34" s="2610"/>
      <c r="G34" s="2654"/>
      <c r="H34" s="1727"/>
      <c r="I34" s="878" t="s">
        <v>1324</v>
      </c>
      <c r="J34" s="798"/>
      <c r="K34" s="1727"/>
      <c r="L34" s="441"/>
      <c r="M34" s="2397"/>
      <c r="N34" s="561"/>
      <c r="O34" s="1851"/>
      <c r="P34" s="1851"/>
      <c r="AH34" s="1858">
        <v>0</v>
      </c>
    </row>
    <row s="12253" customFormat="1" customHeight="1" ht="0.75" hidden="1">
      <c r="A35" s="2007"/>
      <c r="B35" s="2007"/>
      <c r="C35" s="596" t="s">
        <v>1329</v>
      </c>
      <c r="D35" s="2689"/>
      <c r="E35" s="2431"/>
      <c r="F35" s="2610"/>
      <c r="G35" s="627"/>
      <c r="H35" s="1727"/>
      <c r="I35" s="878"/>
      <c r="J35" s="798"/>
      <c r="K35" s="1727"/>
      <c r="L35" s="441"/>
      <c r="M35" s="2397"/>
      <c r="N35" s="561"/>
      <c r="O35" s="1851"/>
      <c r="P35" s="1851"/>
      <c r="AH35" s="1858">
        <v>0</v>
      </c>
    </row>
    <row s="12253" customFormat="1" customHeight="1" ht="18.75" hidden="1">
      <c r="A36" s="2007" t="s">
        <v>260</v>
      </c>
      <c r="B36" s="2007" t="s">
        <v>261</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385</v>
      </c>
      <c r="M36" s="2397"/>
      <c r="N36" s="561"/>
      <c r="O36" s="1851"/>
      <c r="P36" s="1851"/>
      <c r="AH36" s="1858">
        <v>0</v>
      </c>
    </row>
    <row s="12253" customFormat="1" customHeight="1" ht="18.75" hidden="1">
      <c r="A37" s="2007"/>
      <c r="B37" s="2007"/>
      <c r="C37" s="596" t="s">
        <v>1323</v>
      </c>
      <c r="D37" s="2689"/>
      <c r="E37" s="2431"/>
      <c r="F37" s="2610"/>
      <c r="G37" s="2654"/>
      <c r="H37" s="1727"/>
      <c r="I37" s="878" t="s">
        <v>1324</v>
      </c>
      <c r="J37" s="798"/>
      <c r="K37" s="1727"/>
      <c r="L37" s="441"/>
      <c r="M37" s="2397"/>
      <c r="N37" s="561"/>
      <c r="O37" s="1851"/>
      <c r="P37" s="1851"/>
      <c r="AH37" s="1858">
        <v>0</v>
      </c>
    </row>
    <row s="12253" customFormat="1" customHeight="1" ht="0.75" hidden="1">
      <c r="A38" s="2007"/>
      <c r="B38" s="2007"/>
      <c r="C38" s="596" t="s">
        <v>1329</v>
      </c>
      <c r="D38" s="2689"/>
      <c r="E38" s="2431"/>
      <c r="F38" s="2610"/>
      <c r="G38" s="627"/>
      <c r="H38" s="1727"/>
      <c r="I38" s="878"/>
      <c r="J38" s="798"/>
      <c r="K38" s="1727"/>
      <c r="L38" s="441"/>
      <c r="M38" s="2397"/>
      <c r="N38" s="561"/>
      <c r="O38" s="1851"/>
      <c r="P38" s="1851"/>
      <c r="AH38" s="1858">
        <v>0</v>
      </c>
    </row>
    <row s="12253" customFormat="1" customHeight="1" ht="18.75" hidden="1">
      <c r="A39" s="2007" t="s">
        <v>266</v>
      </c>
      <c r="B39" s="2007" t="s">
        <v>267</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385</v>
      </c>
      <c r="M39" s="2397"/>
      <c r="N39" s="561"/>
      <c r="O39" s="1851"/>
      <c r="P39" s="1851"/>
      <c r="AH39" s="1858">
        <v>0</v>
      </c>
    </row>
    <row s="12253" customFormat="1" customHeight="1" ht="18.75" hidden="1">
      <c r="A40" s="2007"/>
      <c r="B40" s="2007"/>
      <c r="C40" s="596" t="s">
        <v>1323</v>
      </c>
      <c r="D40" s="2689"/>
      <c r="E40" s="2431"/>
      <c r="F40" s="2610"/>
      <c r="G40" s="2654"/>
      <c r="H40" s="1727"/>
      <c r="I40" s="878" t="s">
        <v>1324</v>
      </c>
      <c r="J40" s="798"/>
      <c r="K40" s="1727"/>
      <c r="L40" s="441"/>
      <c r="M40" s="2397"/>
      <c r="N40" s="561"/>
      <c r="O40" s="1851"/>
      <c r="P40" s="1851"/>
      <c r="AH40" s="1858">
        <v>0</v>
      </c>
    </row>
    <row s="12253" customFormat="1" customHeight="1" ht="0.75" hidden="1">
      <c r="A41" s="2007"/>
      <c r="B41" s="2007"/>
      <c r="C41" s="596" t="s">
        <v>1329</v>
      </c>
      <c r="D41" s="2689"/>
      <c r="E41" s="2431"/>
      <c r="F41" s="2610"/>
      <c r="G41" s="627"/>
      <c r="H41" s="1727"/>
      <c r="I41" s="878"/>
      <c r="J41" s="798"/>
      <c r="K41" s="1727"/>
      <c r="L41" s="441"/>
      <c r="M41" s="2397"/>
      <c r="N41" s="561"/>
      <c r="O41" s="1851"/>
      <c r="P41" s="1851"/>
      <c r="AH41" s="1858">
        <v>0</v>
      </c>
    </row>
    <row s="12253" customFormat="1" customHeight="1" ht="18.75" hidden="1">
      <c r="A42" s="2007" t="s">
        <v>272</v>
      </c>
      <c r="B42" s="2007" t="s">
        <v>273</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385</v>
      </c>
      <c r="M42" s="2397"/>
      <c r="N42" s="561"/>
      <c r="O42" s="1851"/>
      <c r="P42" s="1851"/>
      <c r="AH42" s="1858">
        <v>0</v>
      </c>
    </row>
    <row s="12253" customFormat="1" customHeight="1" ht="18.75" hidden="1">
      <c r="A43" s="2007"/>
      <c r="B43" s="2007"/>
      <c r="C43" s="596" t="s">
        <v>1323</v>
      </c>
      <c r="D43" s="2689"/>
      <c r="E43" s="2431"/>
      <c r="F43" s="2610"/>
      <c r="G43" s="2654"/>
      <c r="H43" s="1727"/>
      <c r="I43" s="878" t="s">
        <v>1324</v>
      </c>
      <c r="J43" s="798"/>
      <c r="K43" s="1727"/>
      <c r="L43" s="441"/>
      <c r="M43" s="2397"/>
      <c r="N43" s="561"/>
      <c r="O43" s="1851"/>
      <c r="P43" s="1851"/>
      <c r="AH43" s="1858">
        <v>0</v>
      </c>
    </row>
    <row s="12253" customFormat="1" customHeight="1" ht="0.75" hidden="1">
      <c r="A44" s="2007"/>
      <c r="B44" s="2007"/>
      <c r="C44" s="596" t="s">
        <v>1329</v>
      </c>
      <c r="D44" s="2689"/>
      <c r="E44" s="2431"/>
      <c r="F44" s="2610"/>
      <c r="G44" s="627"/>
      <c r="H44" s="1727"/>
      <c r="I44" s="878"/>
      <c r="J44" s="798"/>
      <c r="K44" s="1727"/>
      <c r="L44" s="441"/>
      <c r="M44" s="2397"/>
      <c r="N44" s="561"/>
      <c r="O44" s="1851"/>
      <c r="P44" s="1851"/>
      <c r="AH44" s="1858">
        <v>0</v>
      </c>
    </row>
    <row s="12253" customFormat="1" customHeight="1" ht="18.75" hidden="1">
      <c r="A45" s="2007" t="s">
        <v>278</v>
      </c>
      <c r="B45" s="2007" t="s">
        <v>279</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385</v>
      </c>
      <c r="M45" s="2397"/>
      <c r="N45" s="561"/>
      <c r="O45" s="1851"/>
      <c r="P45" s="1851"/>
      <c r="AH45" s="1858">
        <v>0</v>
      </c>
    </row>
    <row s="12253" customFormat="1" customHeight="1" ht="18.75" hidden="1">
      <c r="A46" s="2007"/>
      <c r="B46" s="2007"/>
      <c r="C46" s="596" t="s">
        <v>1323</v>
      </c>
      <c r="D46" s="2689"/>
      <c r="E46" s="2431"/>
      <c r="F46" s="2610"/>
      <c r="G46" s="2654"/>
      <c r="H46" s="1727"/>
      <c r="I46" s="878" t="s">
        <v>1324</v>
      </c>
      <c r="J46" s="798"/>
      <c r="K46" s="1727"/>
      <c r="L46" s="441"/>
      <c r="M46" s="2397"/>
      <c r="N46" s="561"/>
      <c r="O46" s="1851"/>
      <c r="P46" s="1851"/>
      <c r="AH46" s="1858">
        <v>0</v>
      </c>
    </row>
    <row s="12253" customFormat="1" customHeight="1" ht="0.75" hidden="1">
      <c r="A47" s="2007"/>
      <c r="B47" s="2007"/>
      <c r="C47" s="596" t="s">
        <v>1329</v>
      </c>
      <c r="D47" s="2689"/>
      <c r="E47" s="2431"/>
      <c r="F47" s="2610"/>
      <c r="G47" s="627"/>
      <c r="H47" s="1727"/>
      <c r="I47" s="878"/>
      <c r="J47" s="798"/>
      <c r="K47" s="1727"/>
      <c r="L47" s="441"/>
      <c r="M47" s="2397"/>
      <c r="N47" s="561"/>
      <c r="O47" s="1851"/>
      <c r="P47" s="1851"/>
      <c r="AH47" s="1858">
        <v>0</v>
      </c>
    </row>
    <row s="12253" customFormat="1" customHeight="1" ht="18.75" hidden="1">
      <c r="A48" s="2007" t="s">
        <v>284</v>
      </c>
      <c r="B48" s="2007" t="s">
        <v>285</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385</v>
      </c>
      <c r="M48" s="2397"/>
      <c r="N48" s="561"/>
      <c r="O48" s="1851"/>
      <c r="P48" s="1851"/>
      <c r="AH48" s="1858">
        <v>0</v>
      </c>
    </row>
    <row s="12253" customFormat="1" customHeight="1" ht="18.75" hidden="1">
      <c r="A49" s="2007"/>
      <c r="B49" s="2007"/>
      <c r="C49" s="596" t="s">
        <v>1323</v>
      </c>
      <c r="D49" s="2689"/>
      <c r="E49" s="2431"/>
      <c r="F49" s="2610"/>
      <c r="G49" s="2654"/>
      <c r="H49" s="1727"/>
      <c r="I49" s="878" t="s">
        <v>1324</v>
      </c>
      <c r="J49" s="798"/>
      <c r="K49" s="1727"/>
      <c r="L49" s="441"/>
      <c r="M49" s="2397"/>
      <c r="N49" s="561"/>
      <c r="O49" s="1851"/>
      <c r="P49" s="1851"/>
      <c r="AH49" s="1858">
        <v>0</v>
      </c>
    </row>
    <row s="12253" customFormat="1" customHeight="1" ht="0.75" hidden="1">
      <c r="A50" s="2007"/>
      <c r="B50" s="2007"/>
      <c r="C50" s="596" t="s">
        <v>1329</v>
      </c>
      <c r="D50" s="2689"/>
      <c r="E50" s="2431"/>
      <c r="F50" s="2610"/>
      <c r="G50" s="627"/>
      <c r="H50" s="1727"/>
      <c r="I50" s="878"/>
      <c r="J50" s="798"/>
      <c r="K50" s="1727"/>
      <c r="L50" s="441"/>
      <c r="M50" s="2397"/>
      <c r="N50" s="561"/>
      <c r="O50" s="1851"/>
      <c r="P50" s="1851"/>
      <c r="AH50" s="1858">
        <v>0</v>
      </c>
    </row>
    <row s="12253" customFormat="1" customHeight="1" ht="18.75" hidden="1">
      <c r="A51" s="2007" t="s">
        <v>304</v>
      </c>
      <c r="B51" s="2007" t="s">
        <v>305</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385</v>
      </c>
      <c r="M51" s="2397"/>
      <c r="N51" s="561"/>
      <c r="O51" s="1851"/>
      <c r="P51" s="1851"/>
      <c r="AH51" s="1858">
        <v>0</v>
      </c>
    </row>
    <row s="12253" customFormat="1" customHeight="1" ht="18.75" hidden="1">
      <c r="A52" s="2007"/>
      <c r="B52" s="2007"/>
      <c r="C52" s="596" t="s">
        <v>1323</v>
      </c>
      <c r="D52" s="2689"/>
      <c r="E52" s="2431"/>
      <c r="F52" s="2610"/>
      <c r="G52" s="2654"/>
      <c r="H52" s="1727"/>
      <c r="I52" s="878" t="s">
        <v>1324</v>
      </c>
      <c r="J52" s="798"/>
      <c r="K52" s="1727"/>
      <c r="L52" s="441"/>
      <c r="M52" s="2397"/>
      <c r="N52" s="561"/>
      <c r="O52" s="1851"/>
      <c r="P52" s="1851"/>
      <c r="AH52" s="1858">
        <v>0</v>
      </c>
    </row>
    <row s="12253" customFormat="1" customHeight="1" ht="0.75" hidden="1">
      <c r="A53" s="2007"/>
      <c r="B53" s="2007"/>
      <c r="C53" s="596" t="s">
        <v>1329</v>
      </c>
      <c r="D53" s="2689"/>
      <c r="E53" s="2431"/>
      <c r="F53" s="2610"/>
      <c r="G53" s="627"/>
      <c r="H53" s="1727"/>
      <c r="I53" s="878"/>
      <c r="J53" s="798"/>
      <c r="K53" s="1727"/>
      <c r="L53" s="441"/>
      <c r="M53" s="2397"/>
      <c r="N53" s="561"/>
      <c r="O53" s="1851"/>
      <c r="P53" s="1851"/>
      <c r="AH53" s="1858">
        <v>0</v>
      </c>
    </row>
    <row s="12253" customFormat="1" customHeight="1" ht="18.75" hidden="1">
      <c r="A54" s="2007" t="s">
        <v>309</v>
      </c>
      <c r="B54" s="2007" t="s">
        <v>310</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385</v>
      </c>
      <c r="M54" s="2397"/>
      <c r="N54" s="561"/>
      <c r="O54" s="1851"/>
      <c r="P54" s="1851"/>
      <c r="AH54" s="1858">
        <v>0</v>
      </c>
    </row>
    <row s="12253" customFormat="1" customHeight="1" ht="18.75" hidden="1">
      <c r="A55" s="2007"/>
      <c r="B55" s="2007"/>
      <c r="C55" s="596" t="s">
        <v>1323</v>
      </c>
      <c r="D55" s="2689"/>
      <c r="E55" s="2431"/>
      <c r="F55" s="2610"/>
      <c r="G55" s="2654"/>
      <c r="H55" s="1727"/>
      <c r="I55" s="878" t="s">
        <v>1324</v>
      </c>
      <c r="J55" s="798"/>
      <c r="K55" s="1727"/>
      <c r="L55" s="441"/>
      <c r="M55" s="2397"/>
      <c r="N55" s="561"/>
      <c r="O55" s="1851"/>
      <c r="P55" s="1851"/>
      <c r="AH55" s="1858">
        <v>0</v>
      </c>
    </row>
    <row s="12253" customFormat="1" customHeight="1" ht="0.75" hidden="1">
      <c r="A56" s="2007"/>
      <c r="B56" s="2007"/>
      <c r="C56" s="596" t="s">
        <v>1329</v>
      </c>
      <c r="D56" s="2689"/>
      <c r="E56" s="2431"/>
      <c r="F56" s="2610"/>
      <c r="G56" s="627"/>
      <c r="H56" s="1727"/>
      <c r="I56" s="878"/>
      <c r="J56" s="798"/>
      <c r="K56" s="1727"/>
      <c r="L56" s="441"/>
      <c r="M56" s="2397"/>
      <c r="N56" s="561"/>
      <c r="O56" s="1851"/>
      <c r="P56" s="1851"/>
      <c r="AH56" s="1858">
        <v>0</v>
      </c>
    </row>
    <row s="12253" customFormat="1" customHeight="1" ht="18.75" hidden="1">
      <c r="A57" s="2007" t="s">
        <v>314</v>
      </c>
      <c r="B57" s="2007" t="s">
        <v>315</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385</v>
      </c>
      <c r="M57" s="2397"/>
      <c r="N57" s="561"/>
      <c r="O57" s="1851"/>
      <c r="P57" s="1851"/>
      <c r="AH57" s="1858">
        <v>0</v>
      </c>
    </row>
    <row s="12253" customFormat="1" customHeight="1" ht="18.75" hidden="1">
      <c r="A58" s="2007"/>
      <c r="B58" s="2007"/>
      <c r="C58" s="596" t="s">
        <v>1323</v>
      </c>
      <c r="D58" s="2689"/>
      <c r="E58" s="2431"/>
      <c r="F58" s="2610"/>
      <c r="G58" s="2654"/>
      <c r="H58" s="1727"/>
      <c r="I58" s="878" t="s">
        <v>1324</v>
      </c>
      <c r="J58" s="798"/>
      <c r="K58" s="1727"/>
      <c r="L58" s="441"/>
      <c r="M58" s="2397"/>
      <c r="N58" s="561"/>
      <c r="O58" s="1851"/>
      <c r="P58" s="1851"/>
      <c r="AH58" s="1858">
        <v>0</v>
      </c>
    </row>
    <row s="12253" customFormat="1" customHeight="1" ht="0.75" hidden="1">
      <c r="A59" s="2007"/>
      <c r="B59" s="2007"/>
      <c r="C59" s="596" t="s">
        <v>1329</v>
      </c>
      <c r="D59" s="2689"/>
      <c r="E59" s="2431"/>
      <c r="F59" s="2610"/>
      <c r="G59" s="627"/>
      <c r="H59" s="1727"/>
      <c r="I59" s="878"/>
      <c r="J59" s="798"/>
      <c r="K59" s="1727"/>
      <c r="L59" s="441"/>
      <c r="M59" s="2397"/>
      <c r="N59" s="561"/>
      <c r="O59" s="1851"/>
      <c r="P59" s="1851"/>
      <c r="AH59" s="1858">
        <v>0</v>
      </c>
    </row>
    <row s="12253" customFormat="1" customHeight="1" ht="18.75" hidden="1">
      <c r="A60" s="2007" t="s">
        <v>319</v>
      </c>
      <c r="B60" s="2007" t="s">
        <v>320</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385</v>
      </c>
      <c r="M60" s="2397"/>
      <c r="N60" s="561"/>
      <c r="O60" s="1851"/>
      <c r="P60" s="1851"/>
      <c r="AH60" s="1858">
        <v>0</v>
      </c>
    </row>
    <row s="12253" customFormat="1" customHeight="1" ht="18.75" hidden="1">
      <c r="A61" s="2007"/>
      <c r="B61" s="2007"/>
      <c r="C61" s="596" t="s">
        <v>1323</v>
      </c>
      <c r="D61" s="2689"/>
      <c r="E61" s="2431"/>
      <c r="F61" s="2610"/>
      <c r="G61" s="2654"/>
      <c r="H61" s="1727"/>
      <c r="I61" s="878" t="s">
        <v>1324</v>
      </c>
      <c r="J61" s="798"/>
      <c r="K61" s="1727"/>
      <c r="L61" s="441"/>
      <c r="M61" s="2397"/>
      <c r="N61" s="561"/>
      <c r="O61" s="1851"/>
      <c r="P61" s="1851"/>
      <c r="AH61" s="1858">
        <v>0</v>
      </c>
    </row>
    <row s="12253" customFormat="1" customHeight="1" ht="0.75" hidden="1">
      <c r="A62" s="2007"/>
      <c r="B62" s="2007"/>
      <c r="C62" s="596" t="s">
        <v>1329</v>
      </c>
      <c r="D62" s="2689"/>
      <c r="E62" s="2431"/>
      <c r="F62" s="2610"/>
      <c r="G62" s="627"/>
      <c r="H62" s="1727"/>
      <c r="I62" s="878"/>
      <c r="J62" s="798"/>
      <c r="K62" s="1727"/>
      <c r="L62" s="441"/>
      <c r="M62" s="2397"/>
      <c r="N62" s="561"/>
      <c r="O62" s="1851"/>
      <c r="P62" s="1851"/>
      <c r="AH62" s="1858">
        <v>0</v>
      </c>
    </row>
    <row s="12253" customFormat="1" customHeight="1" ht="18.75" hidden="1">
      <c r="A63" s="2007" t="s">
        <v>324</v>
      </c>
      <c r="B63" s="2007" t="s">
        <v>325</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385</v>
      </c>
      <c r="M63" s="2397"/>
      <c r="N63" s="561"/>
      <c r="O63" s="1851"/>
      <c r="P63" s="1851"/>
      <c r="AH63" s="1858">
        <v>0</v>
      </c>
    </row>
    <row s="12253" customFormat="1" customHeight="1" ht="18.75" hidden="1">
      <c r="A64" s="2007"/>
      <c r="B64" s="2007"/>
      <c r="C64" s="596" t="s">
        <v>1323</v>
      </c>
      <c r="D64" s="2689"/>
      <c r="E64" s="2431"/>
      <c r="F64" s="2610"/>
      <c r="G64" s="2654"/>
      <c r="H64" s="1727"/>
      <c r="I64" s="878" t="s">
        <v>1324</v>
      </c>
      <c r="J64" s="798"/>
      <c r="K64" s="1727"/>
      <c r="L64" s="441"/>
      <c r="M64" s="2397"/>
      <c r="N64" s="561"/>
      <c r="O64" s="1851"/>
      <c r="P64" s="1851"/>
      <c r="AH64" s="1858">
        <v>0</v>
      </c>
    </row>
    <row s="12253" customFormat="1" customHeight="1" ht="0.75" hidden="1">
      <c r="A65" s="2007"/>
      <c r="B65" s="2007"/>
      <c r="C65" s="596" t="s">
        <v>1329</v>
      </c>
      <c r="D65" s="2689"/>
      <c r="E65" s="2431"/>
      <c r="F65" s="2610"/>
      <c r="G65" s="627"/>
      <c r="H65" s="1727"/>
      <c r="I65" s="878"/>
      <c r="J65" s="798"/>
      <c r="K65" s="1727"/>
      <c r="L65" s="441"/>
      <c r="M65" s="2397"/>
      <c r="N65" s="561"/>
      <c r="O65" s="1851"/>
      <c r="P65" s="1851"/>
      <c r="AH65" s="1858">
        <v>0</v>
      </c>
    </row>
    <row s="12253" customFormat="1" customHeight="1" ht="18.75" hidden="1">
      <c r="A66" s="2007" t="s">
        <v>329</v>
      </c>
      <c r="B66" s="2007" t="s">
        <v>330</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385</v>
      </c>
      <c r="M66" s="2397"/>
      <c r="N66" s="561"/>
      <c r="O66" s="1851"/>
      <c r="P66" s="1851"/>
      <c r="AH66" s="1858">
        <v>0</v>
      </c>
    </row>
    <row s="12253" customFormat="1" customHeight="1" ht="18.75" hidden="1">
      <c r="A67" s="2007"/>
      <c r="B67" s="2007"/>
      <c r="C67" s="596" t="s">
        <v>1323</v>
      </c>
      <c r="D67" s="2689"/>
      <c r="E67" s="2431"/>
      <c r="F67" s="2610"/>
      <c r="G67" s="2654"/>
      <c r="H67" s="1727"/>
      <c r="I67" s="878" t="s">
        <v>1324</v>
      </c>
      <c r="J67" s="798"/>
      <c r="K67" s="1727"/>
      <c r="L67" s="441"/>
      <c r="M67" s="2397"/>
      <c r="N67" s="561"/>
      <c r="O67" s="1851"/>
      <c r="P67" s="1851"/>
      <c r="AH67" s="1858">
        <v>0</v>
      </c>
    </row>
    <row s="12253" customFormat="1" customHeight="1" ht="0.75" hidden="1">
      <c r="A68" s="2007"/>
      <c r="B68" s="2007"/>
      <c r="C68" s="596" t="s">
        <v>1329</v>
      </c>
      <c r="D68" s="2689"/>
      <c r="E68" s="2431"/>
      <c r="F68" s="2610"/>
      <c r="G68" s="627"/>
      <c r="H68" s="1727"/>
      <c r="I68" s="878"/>
      <c r="J68" s="798"/>
      <c r="K68" s="1727"/>
      <c r="L68" s="441"/>
      <c r="M68" s="2397"/>
      <c r="N68" s="561"/>
      <c r="O68" s="1851"/>
      <c r="P68" s="1851"/>
      <c r="AH68" s="1858">
        <v>0</v>
      </c>
    </row>
    <row s="12253" customFormat="1" customHeight="1" ht="18.75" hidden="1">
      <c r="A69" s="2007" t="s">
        <v>334</v>
      </c>
      <c r="B69" s="2007" t="s">
        <v>335</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385</v>
      </c>
      <c r="M69" s="2397"/>
      <c r="N69" s="561"/>
      <c r="O69" s="1851"/>
      <c r="P69" s="1851"/>
      <c r="AH69" s="1858">
        <v>0</v>
      </c>
    </row>
    <row s="12253" customFormat="1" customHeight="1" ht="18.75" hidden="1">
      <c r="A70" s="2007"/>
      <c r="B70" s="2007"/>
      <c r="C70" s="596" t="s">
        <v>1323</v>
      </c>
      <c r="D70" s="2689"/>
      <c r="E70" s="2431"/>
      <c r="F70" s="2610"/>
      <c r="G70" s="2654"/>
      <c r="H70" s="1727"/>
      <c r="I70" s="878" t="s">
        <v>1324</v>
      </c>
      <c r="J70" s="798"/>
      <c r="K70" s="1727"/>
      <c r="L70" s="441"/>
      <c r="M70" s="2397"/>
      <c r="N70" s="561"/>
      <c r="O70" s="1851"/>
      <c r="P70" s="1851"/>
      <c r="AH70" s="1858">
        <v>0</v>
      </c>
    </row>
    <row s="12253" customFormat="1" customHeight="1" ht="0.75" hidden="1">
      <c r="A71" s="2007"/>
      <c r="B71" s="2007"/>
      <c r="C71" s="596" t="s">
        <v>1329</v>
      </c>
      <c r="D71" s="2689"/>
      <c r="E71" s="2431"/>
      <c r="F71" s="2610"/>
      <c r="G71" s="627"/>
      <c r="H71" s="1727"/>
      <c r="I71" s="878"/>
      <c r="J71" s="798"/>
      <c r="K71" s="1727"/>
      <c r="L71" s="441"/>
      <c r="M71" s="2397"/>
      <c r="N71" s="561"/>
      <c r="O71" s="1851"/>
      <c r="P71" s="1851"/>
      <c r="AH71" s="1858">
        <v>0</v>
      </c>
    </row>
    <row s="12253" customFormat="1" customHeight="1" ht="18.75" hidden="1">
      <c r="A72" s="2007" t="s">
        <v>339</v>
      </c>
      <c r="B72" s="2007" t="s">
        <v>340</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385</v>
      </c>
      <c r="M72" s="2397"/>
      <c r="N72" s="561"/>
      <c r="O72" s="1851"/>
      <c r="P72" s="1851"/>
      <c r="AH72" s="1858">
        <v>0</v>
      </c>
    </row>
    <row s="12253" customFormat="1" customHeight="1" ht="18.75" hidden="1">
      <c r="A73" s="2007"/>
      <c r="B73" s="2007"/>
      <c r="C73" s="596" t="s">
        <v>1323</v>
      </c>
      <c r="D73" s="2689"/>
      <c r="E73" s="2431"/>
      <c r="F73" s="2610"/>
      <c r="G73" s="2654"/>
      <c r="H73" s="1727"/>
      <c r="I73" s="878" t="s">
        <v>1324</v>
      </c>
      <c r="J73" s="798"/>
      <c r="K73" s="1727"/>
      <c r="L73" s="441"/>
      <c r="M73" s="2397"/>
      <c r="N73" s="561"/>
      <c r="O73" s="1851"/>
      <c r="P73" s="1851"/>
      <c r="AH73" s="1858">
        <v>0</v>
      </c>
    </row>
    <row s="12253" customFormat="1" customHeight="1" ht="0.75" hidden="1">
      <c r="A74" s="2007"/>
      <c r="B74" s="2007"/>
      <c r="C74" s="596" t="s">
        <v>1329</v>
      </c>
      <c r="D74" s="2689"/>
      <c r="E74" s="2431"/>
      <c r="F74" s="2610"/>
      <c r="G74" s="627"/>
      <c r="H74" s="1727"/>
      <c r="I74" s="878"/>
      <c r="J74" s="798"/>
      <c r="K74" s="1727"/>
      <c r="L74" s="441"/>
      <c r="M74" s="2397"/>
      <c r="N74" s="561"/>
      <c r="O74" s="1851"/>
      <c r="P74" s="1851"/>
      <c r="AH74" s="1858">
        <v>0</v>
      </c>
    </row>
    <row s="12253" customFormat="1" customHeight="1" ht="18.75" hidden="1">
      <c r="A75" s="2007" t="s">
        <v>344</v>
      </c>
      <c r="B75" s="2007" t="s">
        <v>345</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385</v>
      </c>
      <c r="M75" s="2397"/>
      <c r="N75" s="561"/>
      <c r="O75" s="1851"/>
      <c r="P75" s="1851"/>
      <c r="AH75" s="1858">
        <v>0</v>
      </c>
    </row>
    <row s="12253" customFormat="1" customHeight="1" ht="18.75" hidden="1">
      <c r="A76" s="2007"/>
      <c r="B76" s="2007"/>
      <c r="C76" s="596" t="s">
        <v>1323</v>
      </c>
      <c r="D76" s="2689"/>
      <c r="E76" s="2431"/>
      <c r="F76" s="2610"/>
      <c r="G76" s="2654"/>
      <c r="H76" s="1727"/>
      <c r="I76" s="878" t="s">
        <v>1324</v>
      </c>
      <c r="J76" s="798"/>
      <c r="K76" s="1727"/>
      <c r="L76" s="441"/>
      <c r="M76" s="2397"/>
      <c r="N76" s="561"/>
      <c r="O76" s="1851"/>
      <c r="P76" s="1851"/>
      <c r="AH76" s="1858">
        <v>0</v>
      </c>
    </row>
    <row s="12253" customFormat="1" customHeight="1" ht="0.75" hidden="1">
      <c r="A77" s="2007"/>
      <c r="B77" s="2007"/>
      <c r="C77" s="596" t="s">
        <v>1329</v>
      </c>
      <c r="D77" s="2689"/>
      <c r="E77" s="2431"/>
      <c r="F77" s="2610"/>
      <c r="G77" s="627"/>
      <c r="H77" s="1727"/>
      <c r="I77" s="878"/>
      <c r="J77" s="798"/>
      <c r="K77" s="1727"/>
      <c r="L77" s="441"/>
      <c r="M77" s="2397"/>
      <c r="N77" s="561"/>
      <c r="O77" s="1851"/>
      <c r="P77" s="1851"/>
      <c r="AH77" s="1858">
        <v>0</v>
      </c>
    </row>
    <row s="12253" customFormat="1" customHeight="1" ht="18.75" hidden="1">
      <c r="A78" s="2007" t="s">
        <v>349</v>
      </c>
      <c r="B78" s="2007" t="s">
        <v>350</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385</v>
      </c>
      <c r="M78" s="2397"/>
      <c r="N78" s="561"/>
      <c r="O78" s="1851"/>
      <c r="P78" s="1851"/>
      <c r="AH78" s="1858">
        <v>0</v>
      </c>
    </row>
    <row s="12253" customFormat="1" customHeight="1" ht="18.75" hidden="1">
      <c r="A79" s="2007"/>
      <c r="B79" s="2007"/>
      <c r="C79" s="596" t="s">
        <v>1323</v>
      </c>
      <c r="D79" s="2689"/>
      <c r="E79" s="2431"/>
      <c r="F79" s="2610"/>
      <c r="G79" s="2654"/>
      <c r="H79" s="1727"/>
      <c r="I79" s="878" t="s">
        <v>1324</v>
      </c>
      <c r="J79" s="798"/>
      <c r="K79" s="1727"/>
      <c r="L79" s="441"/>
      <c r="M79" s="2397"/>
      <c r="N79" s="561"/>
      <c r="O79" s="1851"/>
      <c r="P79" s="1851"/>
      <c r="AH79" s="1858">
        <v>0</v>
      </c>
    </row>
    <row s="12253" customFormat="1" customHeight="1" ht="0.75" hidden="1">
      <c r="A80" s="2007"/>
      <c r="B80" s="2007"/>
      <c r="C80" s="596" t="s">
        <v>1329</v>
      </c>
      <c r="D80" s="2689"/>
      <c r="E80" s="2431"/>
      <c r="F80" s="2610"/>
      <c r="G80" s="627"/>
      <c r="H80" s="1727"/>
      <c r="I80" s="878"/>
      <c r="J80" s="798"/>
      <c r="K80" s="1727"/>
      <c r="L80" s="441"/>
      <c r="M80" s="2397"/>
      <c r="N80" s="561"/>
      <c r="O80" s="1851"/>
      <c r="P80" s="1851"/>
      <c r="AH80" s="1858">
        <v>0</v>
      </c>
    </row>
    <row s="12253" customFormat="1" customHeight="1" ht="18.75" hidden="1">
      <c r="A81" s="2007" t="s">
        <v>354</v>
      </c>
      <c r="B81" s="2007" t="s">
        <v>355</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385</v>
      </c>
      <c r="M81" s="2397"/>
      <c r="N81" s="561"/>
      <c r="O81" s="1851"/>
      <c r="P81" s="1851"/>
      <c r="AH81" s="1858">
        <v>0</v>
      </c>
    </row>
    <row s="12253" customFormat="1" customHeight="1" ht="18.75" hidden="1">
      <c r="A82" s="2007"/>
      <c r="B82" s="2007"/>
      <c r="C82" s="596" t="s">
        <v>1323</v>
      </c>
      <c r="D82" s="2689"/>
      <c r="E82" s="2431"/>
      <c r="F82" s="2610"/>
      <c r="G82" s="2654"/>
      <c r="H82" s="1727"/>
      <c r="I82" s="878" t="s">
        <v>1324</v>
      </c>
      <c r="J82" s="798"/>
      <c r="K82" s="1727"/>
      <c r="L82" s="441"/>
      <c r="M82" s="2397"/>
      <c r="N82" s="561"/>
      <c r="O82" s="1851"/>
      <c r="P82" s="1851"/>
      <c r="AH82" s="1858">
        <v>0</v>
      </c>
    </row>
    <row s="12253" customFormat="1" customHeight="1" ht="1.05">
      <c r="A83" s="2007"/>
      <c r="B83" s="2007"/>
      <c r="C83" s="596" t="s">
        <v>1329</v>
      </c>
      <c r="D83" s="2689"/>
      <c r="E83" s="2431"/>
      <c r="F83" s="2610"/>
      <c r="G83" s="627"/>
      <c r="H83" s="1727"/>
      <c r="I83" s="878"/>
      <c r="J83" s="798"/>
      <c r="K83" s="1727"/>
      <c r="L83" s="441"/>
      <c r="M83" s="2397"/>
      <c r="N83" s="561"/>
      <c r="O83" s="1851"/>
      <c r="P83" s="1851"/>
      <c r="AH83" s="1858">
        <v>1</v>
      </c>
    </row>
    <row customHeight="1" ht="19.95">
      <c r="A84" s="2007"/>
      <c r="B84" s="2007"/>
      <c r="D84" s="603"/>
      <c r="E84" s="374" t="s">
        <v>103</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87"/>
      <c r="H84" s="2687"/>
      <c r="I84" s="2687"/>
      <c r="J84" s="2687"/>
      <c r="K84" s="2687"/>
      <c r="L84" s="2687"/>
      <c r="M84" s="524"/>
      <c r="N84" s="561"/>
      <c r="AH84" s="601">
        <v>19</v>
      </c>
    </row>
    <row customHeight="1" ht="35.699999999999996">
      <c r="A85" s="2007"/>
      <c r="B85" s="2007"/>
      <c r="D85" s="603"/>
      <c r="E85" s="626"/>
      <c r="F85" s="425" t="s">
        <v>385</v>
      </c>
      <c r="G85" s="425" t="s">
        <v>385</v>
      </c>
      <c r="H85" s="2445" t="s">
        <v>385</v>
      </c>
      <c r="I85" s="2447"/>
      <c r="J85" s="425" t="s">
        <v>385</v>
      </c>
      <c r="K85" s="425" t="s">
        <v>385</v>
      </c>
      <c r="L85" s="628"/>
      <c r="M85" s="572" t="s">
        <v>1330</v>
      </c>
      <c r="N85" s="561"/>
      <c r="AH85" s="601">
        <v>34</v>
      </c>
    </row>
    <row customHeight="1" ht="19.95">
      <c r="A86" s="2007"/>
      <c r="B86" s="2007"/>
      <c r="D86" s="603"/>
      <c r="E86" s="374" t="s">
        <v>89</v>
      </c>
      <c r="F86" s="2687" t="s">
        <v>1331</v>
      </c>
      <c r="G86" s="2687"/>
      <c r="H86" s="2687"/>
      <c r="I86" s="2687"/>
      <c r="J86" s="2687"/>
      <c r="K86" s="2687"/>
      <c r="L86" s="2687"/>
      <c r="M86" s="524"/>
      <c r="N86" s="561"/>
      <c r="AH86" s="601">
        <v>19</v>
      </c>
    </row>
    <row s="12253" customFormat="1" customHeight="1" ht="60.75" hidden="1">
      <c r="A87" s="2007" t="s">
        <v>236</v>
      </c>
      <c r="B87" s="2007" t="s">
        <v>237</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385</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2253" customFormat="1" customHeight="1" ht="18.75" hidden="1">
      <c r="A88" s="2007"/>
      <c r="B88" s="2007"/>
      <c r="C88" s="596" t="s">
        <v>1325</v>
      </c>
      <c r="D88" s="2689"/>
      <c r="E88" s="2431"/>
      <c r="F88" s="2610"/>
      <c r="G88" s="2654"/>
      <c r="H88" s="1727"/>
      <c r="I88" s="878" t="s">
        <v>1324</v>
      </c>
      <c r="J88" s="798"/>
      <c r="K88" s="1727"/>
      <c r="L88" s="441"/>
      <c r="M88" s="2397"/>
      <c r="N88" s="561"/>
      <c r="O88" s="1851"/>
      <c r="P88" s="1851"/>
      <c r="AH88" s="1858">
        <v>0</v>
      </c>
    </row>
    <row s="12253" customFormat="1" customHeight="1" ht="0.75" hidden="1">
      <c r="A89" s="2007"/>
      <c r="B89" s="2007"/>
      <c r="C89" s="596" t="s">
        <v>1332</v>
      </c>
      <c r="D89" s="2689"/>
      <c r="E89" s="2431"/>
      <c r="F89" s="2610"/>
      <c r="G89" s="627"/>
      <c r="H89" s="1727"/>
      <c r="I89" s="878"/>
      <c r="J89" s="798"/>
      <c r="K89" s="1727"/>
      <c r="L89" s="441"/>
      <c r="M89" s="2397"/>
      <c r="N89" s="561"/>
      <c r="O89" s="1851"/>
      <c r="P89" s="1851"/>
      <c r="AH89" s="1858">
        <v>0</v>
      </c>
    </row>
    <row s="12253" customFormat="1" customHeight="1" ht="45" hidden="1">
      <c r="A90" s="2007" t="s">
        <v>241</v>
      </c>
      <c r="B90" s="2007" t="s">
        <v>242</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385</v>
      </c>
      <c r="M90" s="2398"/>
      <c r="N90" s="561"/>
      <c r="O90" s="1851"/>
      <c r="P90" s="1851"/>
      <c r="AH90" s="1858">
        <v>0</v>
      </c>
    </row>
    <row s="12253" customFormat="1" customHeight="1" ht="18.75" hidden="1">
      <c r="A91" s="2007"/>
      <c r="B91" s="2007"/>
      <c r="C91" s="596" t="s">
        <v>1325</v>
      </c>
      <c r="D91" s="2689"/>
      <c r="E91" s="2431"/>
      <c r="F91" s="2610"/>
      <c r="G91" s="2654"/>
      <c r="H91" s="1727"/>
      <c r="I91" s="878" t="s">
        <v>1324</v>
      </c>
      <c r="J91" s="798"/>
      <c r="K91" s="1727"/>
      <c r="L91" s="441"/>
      <c r="M91" s="2088"/>
      <c r="N91" s="561"/>
      <c r="O91" s="1851"/>
      <c r="P91" s="1851"/>
      <c r="AH91" s="1858">
        <v>0</v>
      </c>
    </row>
    <row s="12253" customFormat="1" customHeight="1" ht="0.75" hidden="1">
      <c r="A92" s="2007"/>
      <c r="B92" s="2007"/>
      <c r="C92" s="596" t="s">
        <v>1332</v>
      </c>
      <c r="D92" s="2689"/>
      <c r="E92" s="2431"/>
      <c r="F92" s="2610"/>
      <c r="G92" s="627"/>
      <c r="H92" s="1727"/>
      <c r="I92" s="878"/>
      <c r="J92" s="798"/>
      <c r="K92" s="1727"/>
      <c r="L92" s="441"/>
      <c r="M92" s="568"/>
      <c r="N92" s="561"/>
      <c r="O92" s="1851"/>
      <c r="P92" s="1851"/>
      <c r="AH92" s="1858">
        <v>0</v>
      </c>
    </row>
    <row s="12253" customFormat="1" customHeight="1" ht="45" hidden="1">
      <c r="A93" s="2007" t="s">
        <v>248</v>
      </c>
      <c r="B93" s="2007" t="s">
        <v>249</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385</v>
      </c>
      <c r="M93" s="568"/>
      <c r="N93" s="561"/>
      <c r="O93" s="1851"/>
      <c r="P93" s="1851"/>
      <c r="AH93" s="1858">
        <v>0</v>
      </c>
    </row>
    <row s="12253" customFormat="1" customHeight="1" ht="18.75" hidden="1">
      <c r="A94" s="2007"/>
      <c r="B94" s="2007"/>
      <c r="C94" s="596" t="s">
        <v>1325</v>
      </c>
      <c r="D94" s="2689"/>
      <c r="E94" s="2431"/>
      <c r="F94" s="2610"/>
      <c r="G94" s="2654"/>
      <c r="H94" s="1727"/>
      <c r="I94" s="878" t="s">
        <v>1324</v>
      </c>
      <c r="J94" s="798"/>
      <c r="K94" s="1727"/>
      <c r="L94" s="441"/>
      <c r="M94" s="568"/>
      <c r="N94" s="561"/>
      <c r="O94" s="1851"/>
      <c r="P94" s="1851"/>
      <c r="AH94" s="1858">
        <v>0</v>
      </c>
    </row>
    <row s="12253" customFormat="1" customHeight="1" ht="0.75" hidden="1">
      <c r="A95" s="2007"/>
      <c r="B95" s="2007"/>
      <c r="C95" s="596" t="s">
        <v>1332</v>
      </c>
      <c r="D95" s="2689"/>
      <c r="E95" s="2431"/>
      <c r="F95" s="2610"/>
      <c r="G95" s="627"/>
      <c r="H95" s="1727"/>
      <c r="I95" s="878"/>
      <c r="J95" s="798"/>
      <c r="K95" s="1727"/>
      <c r="L95" s="441"/>
      <c r="M95" s="568"/>
      <c r="N95" s="561"/>
      <c r="O95" s="1851"/>
      <c r="P95" s="1851"/>
      <c r="AH95" s="1858">
        <v>0</v>
      </c>
    </row>
    <row s="12253" customFormat="1" customHeight="1" ht="45" hidden="1">
      <c r="A96" s="2007" t="s">
        <v>254</v>
      </c>
      <c r="B96" s="2007" t="s">
        <v>255</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385</v>
      </c>
      <c r="M96" s="568"/>
      <c r="N96" s="561"/>
      <c r="O96" s="1851"/>
      <c r="P96" s="1851"/>
      <c r="AH96" s="1858">
        <v>0</v>
      </c>
    </row>
    <row s="12253" customFormat="1" customHeight="1" ht="18.75" hidden="1">
      <c r="A97" s="2007"/>
      <c r="B97" s="2007"/>
      <c r="C97" s="596" t="s">
        <v>1325</v>
      </c>
      <c r="D97" s="2689"/>
      <c r="E97" s="2431"/>
      <c r="F97" s="2610"/>
      <c r="G97" s="2654"/>
      <c r="H97" s="1727"/>
      <c r="I97" s="878" t="s">
        <v>1324</v>
      </c>
      <c r="J97" s="798"/>
      <c r="K97" s="1727"/>
      <c r="L97" s="441"/>
      <c r="M97" s="568"/>
      <c r="N97" s="561"/>
      <c r="O97" s="1851"/>
      <c r="P97" s="1851"/>
      <c r="AH97" s="1858">
        <v>0</v>
      </c>
    </row>
    <row s="12253" customFormat="1" customHeight="1" ht="0.75" hidden="1">
      <c r="A98" s="2007"/>
      <c r="B98" s="2007"/>
      <c r="C98" s="596" t="s">
        <v>1332</v>
      </c>
      <c r="D98" s="2689"/>
      <c r="E98" s="2431"/>
      <c r="F98" s="2610"/>
      <c r="G98" s="627"/>
      <c r="H98" s="1727"/>
      <c r="I98" s="878"/>
      <c r="J98" s="798"/>
      <c r="K98" s="1727"/>
      <c r="L98" s="441"/>
      <c r="M98" s="568"/>
      <c r="N98" s="561"/>
      <c r="O98" s="1851"/>
      <c r="P98" s="1851"/>
      <c r="AH98" s="1858">
        <v>0</v>
      </c>
    </row>
    <row s="12253" customFormat="1" customHeight="1" ht="18.75" hidden="1">
      <c r="A99" s="2007" t="s">
        <v>260</v>
      </c>
      <c r="B99" s="2007" t="s">
        <v>261</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385</v>
      </c>
      <c r="M99" s="568"/>
      <c r="N99" s="561"/>
      <c r="O99" s="1851"/>
      <c r="P99" s="1851"/>
      <c r="AH99" s="1858">
        <v>0</v>
      </c>
    </row>
    <row s="12253" customFormat="1" customHeight="1" ht="18.75" hidden="1">
      <c r="A100" s="2007"/>
      <c r="B100" s="2007"/>
      <c r="C100" s="596" t="s">
        <v>1325</v>
      </c>
      <c r="D100" s="2689"/>
      <c r="E100" s="2431"/>
      <c r="F100" s="2610"/>
      <c r="G100" s="2654"/>
      <c r="H100" s="1727"/>
      <c r="I100" s="878" t="s">
        <v>1324</v>
      </c>
      <c r="J100" s="798"/>
      <c r="K100" s="1727"/>
      <c r="L100" s="441"/>
      <c r="M100" s="568"/>
      <c r="N100" s="561"/>
      <c r="O100" s="1851"/>
      <c r="P100" s="1851"/>
      <c r="AH100" s="1858">
        <v>0</v>
      </c>
    </row>
    <row s="12253" customFormat="1" customHeight="1" ht="0.75" hidden="1">
      <c r="A101" s="2007"/>
      <c r="B101" s="2007"/>
      <c r="C101" s="596" t="s">
        <v>1332</v>
      </c>
      <c r="D101" s="2689"/>
      <c r="E101" s="2431"/>
      <c r="F101" s="2610"/>
      <c r="G101" s="627"/>
      <c r="H101" s="1727"/>
      <c r="I101" s="878"/>
      <c r="J101" s="798"/>
      <c r="K101" s="1727"/>
      <c r="L101" s="441"/>
      <c r="M101" s="568"/>
      <c r="N101" s="561"/>
      <c r="O101" s="1851"/>
      <c r="P101" s="1851"/>
      <c r="AH101" s="1858">
        <v>0</v>
      </c>
    </row>
    <row s="12253" customFormat="1" customHeight="1" ht="18.75" hidden="1">
      <c r="A102" s="2007" t="s">
        <v>266</v>
      </c>
      <c r="B102" s="2007" t="s">
        <v>267</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385</v>
      </c>
      <c r="M102" s="568"/>
      <c r="N102" s="561"/>
      <c r="O102" s="1851"/>
      <c r="P102" s="1851"/>
      <c r="AH102" s="1858">
        <v>0</v>
      </c>
    </row>
    <row s="12253" customFormat="1" customHeight="1" ht="18.75" hidden="1">
      <c r="A103" s="2007"/>
      <c r="B103" s="2007"/>
      <c r="C103" s="596" t="s">
        <v>1325</v>
      </c>
      <c r="D103" s="2689"/>
      <c r="E103" s="2431"/>
      <c r="F103" s="2610"/>
      <c r="G103" s="2654"/>
      <c r="H103" s="1727"/>
      <c r="I103" s="878" t="s">
        <v>1324</v>
      </c>
      <c r="J103" s="798"/>
      <c r="K103" s="1727"/>
      <c r="L103" s="441"/>
      <c r="M103" s="568"/>
      <c r="N103" s="561"/>
      <c r="O103" s="1851"/>
      <c r="P103" s="1851"/>
      <c r="AH103" s="1858">
        <v>0</v>
      </c>
    </row>
    <row s="12253" customFormat="1" customHeight="1" ht="0.75" hidden="1">
      <c r="A104" s="2007"/>
      <c r="B104" s="2007"/>
      <c r="C104" s="596" t="s">
        <v>1332</v>
      </c>
      <c r="D104" s="2689"/>
      <c r="E104" s="2431"/>
      <c r="F104" s="2610"/>
      <c r="G104" s="627"/>
      <c r="H104" s="1727"/>
      <c r="I104" s="878"/>
      <c r="J104" s="798"/>
      <c r="K104" s="1727"/>
      <c r="L104" s="441"/>
      <c r="M104" s="568"/>
      <c r="N104" s="561"/>
      <c r="O104" s="1851"/>
      <c r="P104" s="1851"/>
      <c r="AH104" s="1858">
        <v>0</v>
      </c>
    </row>
    <row s="12253" customFormat="1" customHeight="1" ht="18.75" hidden="1">
      <c r="A105" s="2007" t="s">
        <v>272</v>
      </c>
      <c r="B105" s="2007" t="s">
        <v>273</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385</v>
      </c>
      <c r="M105" s="568"/>
      <c r="N105" s="561"/>
      <c r="O105" s="1851"/>
      <c r="P105" s="1851"/>
      <c r="AH105" s="1858">
        <v>0</v>
      </c>
    </row>
    <row s="12253" customFormat="1" customHeight="1" ht="18.75" hidden="1">
      <c r="A106" s="2007"/>
      <c r="B106" s="2007"/>
      <c r="C106" s="596" t="s">
        <v>1325</v>
      </c>
      <c r="D106" s="2689"/>
      <c r="E106" s="2431"/>
      <c r="F106" s="2610"/>
      <c r="G106" s="2654"/>
      <c r="H106" s="1727"/>
      <c r="I106" s="878" t="s">
        <v>1324</v>
      </c>
      <c r="J106" s="798"/>
      <c r="K106" s="1727"/>
      <c r="L106" s="441"/>
      <c r="M106" s="568"/>
      <c r="N106" s="561"/>
      <c r="O106" s="1851"/>
      <c r="P106" s="1851"/>
      <c r="AH106" s="1858">
        <v>0</v>
      </c>
    </row>
    <row s="12253" customFormat="1" customHeight="1" ht="0.75" hidden="1">
      <c r="A107" s="2007"/>
      <c r="B107" s="2007"/>
      <c r="C107" s="596" t="s">
        <v>1332</v>
      </c>
      <c r="D107" s="2689"/>
      <c r="E107" s="2431"/>
      <c r="F107" s="2610"/>
      <c r="G107" s="627"/>
      <c r="H107" s="1727"/>
      <c r="I107" s="878"/>
      <c r="J107" s="798"/>
      <c r="K107" s="1727"/>
      <c r="L107" s="441"/>
      <c r="M107" s="568"/>
      <c r="N107" s="561"/>
      <c r="O107" s="1851"/>
      <c r="P107" s="1851"/>
      <c r="AH107" s="1858">
        <v>0</v>
      </c>
    </row>
    <row s="12253" customFormat="1" customHeight="1" ht="18.75" hidden="1">
      <c r="A108" s="2007" t="s">
        <v>278</v>
      </c>
      <c r="B108" s="2007" t="s">
        <v>279</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385</v>
      </c>
      <c r="M108" s="568"/>
      <c r="N108" s="561"/>
      <c r="O108" s="1851"/>
      <c r="P108" s="1851"/>
      <c r="AH108" s="1858">
        <v>0</v>
      </c>
    </row>
    <row s="12253" customFormat="1" customHeight="1" ht="18.75" hidden="1">
      <c r="A109" s="2007"/>
      <c r="B109" s="2007"/>
      <c r="C109" s="596" t="s">
        <v>1325</v>
      </c>
      <c r="D109" s="2689"/>
      <c r="E109" s="2431"/>
      <c r="F109" s="2610"/>
      <c r="G109" s="2654"/>
      <c r="H109" s="1727"/>
      <c r="I109" s="878" t="s">
        <v>1324</v>
      </c>
      <c r="J109" s="798"/>
      <c r="K109" s="1727"/>
      <c r="L109" s="441"/>
      <c r="M109" s="568"/>
      <c r="N109" s="561"/>
      <c r="O109" s="1851"/>
      <c r="P109" s="1851"/>
      <c r="AH109" s="1858">
        <v>0</v>
      </c>
    </row>
    <row s="12253" customFormat="1" customHeight="1" ht="0.75" hidden="1">
      <c r="A110" s="2007"/>
      <c r="B110" s="2007"/>
      <c r="C110" s="596" t="s">
        <v>1332</v>
      </c>
      <c r="D110" s="2689"/>
      <c r="E110" s="2431"/>
      <c r="F110" s="2610"/>
      <c r="G110" s="627"/>
      <c r="H110" s="1727"/>
      <c r="I110" s="878"/>
      <c r="J110" s="798"/>
      <c r="K110" s="1727"/>
      <c r="L110" s="441"/>
      <c r="M110" s="568"/>
      <c r="N110" s="561"/>
      <c r="O110" s="1851"/>
      <c r="P110" s="1851"/>
      <c r="AH110" s="1858">
        <v>0</v>
      </c>
    </row>
    <row s="12253" customFormat="1" customHeight="1" ht="18.75" hidden="1">
      <c r="A111" s="2007" t="s">
        <v>284</v>
      </c>
      <c r="B111" s="2007" t="s">
        <v>285</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385</v>
      </c>
      <c r="M111" s="568"/>
      <c r="N111" s="561"/>
      <c r="O111" s="1851"/>
      <c r="P111" s="1851"/>
      <c r="AH111" s="1858">
        <v>0</v>
      </c>
    </row>
    <row s="12253" customFormat="1" customHeight="1" ht="18.75" hidden="1">
      <c r="A112" s="2007"/>
      <c r="B112" s="2007"/>
      <c r="C112" s="596" t="s">
        <v>1325</v>
      </c>
      <c r="D112" s="2689"/>
      <c r="E112" s="2431"/>
      <c r="F112" s="2610"/>
      <c r="G112" s="2654"/>
      <c r="H112" s="1727"/>
      <c r="I112" s="878" t="s">
        <v>1324</v>
      </c>
      <c r="J112" s="798"/>
      <c r="K112" s="1727"/>
      <c r="L112" s="441"/>
      <c r="M112" s="568"/>
      <c r="N112" s="561"/>
      <c r="O112" s="1851"/>
      <c r="P112" s="1851"/>
      <c r="AH112" s="1858">
        <v>0</v>
      </c>
    </row>
    <row s="12253" customFormat="1" customHeight="1" ht="0.75" hidden="1">
      <c r="A113" s="2007"/>
      <c r="B113" s="2007"/>
      <c r="C113" s="596" t="s">
        <v>1332</v>
      </c>
      <c r="D113" s="2689"/>
      <c r="E113" s="2431"/>
      <c r="F113" s="2610"/>
      <c r="G113" s="627"/>
      <c r="H113" s="1727"/>
      <c r="I113" s="878"/>
      <c r="J113" s="798"/>
      <c r="K113" s="1727"/>
      <c r="L113" s="441"/>
      <c r="M113" s="568"/>
      <c r="N113" s="561"/>
      <c r="O113" s="1851"/>
      <c r="P113" s="1851"/>
      <c r="AH113" s="1858">
        <v>0</v>
      </c>
    </row>
    <row s="12253" customFormat="1" customHeight="1" ht="18.75" hidden="1">
      <c r="A114" s="2007" t="s">
        <v>304</v>
      </c>
      <c r="B114" s="2007" t="s">
        <v>305</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385</v>
      </c>
      <c r="M114" s="568"/>
      <c r="N114" s="561"/>
      <c r="O114" s="1851"/>
      <c r="P114" s="1851"/>
      <c r="AH114" s="1858">
        <v>0</v>
      </c>
    </row>
    <row s="12253" customFormat="1" customHeight="1" ht="18.75" hidden="1">
      <c r="A115" s="2007"/>
      <c r="B115" s="2007"/>
      <c r="C115" s="596" t="s">
        <v>1325</v>
      </c>
      <c r="D115" s="2689"/>
      <c r="E115" s="2431"/>
      <c r="F115" s="2610"/>
      <c r="G115" s="2654"/>
      <c r="H115" s="1727"/>
      <c r="I115" s="878" t="s">
        <v>1324</v>
      </c>
      <c r="J115" s="798"/>
      <c r="K115" s="1727"/>
      <c r="L115" s="441"/>
      <c r="M115" s="568"/>
      <c r="N115" s="561"/>
      <c r="O115" s="1851"/>
      <c r="P115" s="1851"/>
      <c r="AH115" s="1858">
        <v>0</v>
      </c>
    </row>
    <row s="12253" customFormat="1" customHeight="1" ht="0.75" hidden="1">
      <c r="A116" s="2007"/>
      <c r="B116" s="2007"/>
      <c r="C116" s="596" t="s">
        <v>1332</v>
      </c>
      <c r="D116" s="2689"/>
      <c r="E116" s="2431"/>
      <c r="F116" s="2610"/>
      <c r="G116" s="627"/>
      <c r="H116" s="1727"/>
      <c r="I116" s="878"/>
      <c r="J116" s="798"/>
      <c r="K116" s="1727"/>
      <c r="L116" s="441"/>
      <c r="M116" s="568"/>
      <c r="N116" s="561"/>
      <c r="O116" s="1851"/>
      <c r="P116" s="1851"/>
      <c r="AH116" s="1858">
        <v>0</v>
      </c>
    </row>
    <row s="12253" customFormat="1" customHeight="1" ht="18.75" hidden="1">
      <c r="A117" s="2007" t="s">
        <v>309</v>
      </c>
      <c r="B117" s="2007" t="s">
        <v>310</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385</v>
      </c>
      <c r="M117" s="568"/>
      <c r="N117" s="561"/>
      <c r="O117" s="1851"/>
      <c r="P117" s="1851"/>
      <c r="AH117" s="1858">
        <v>0</v>
      </c>
    </row>
    <row s="12253" customFormat="1" customHeight="1" ht="18.75" hidden="1">
      <c r="A118" s="2007"/>
      <c r="B118" s="2007"/>
      <c r="C118" s="596" t="s">
        <v>1325</v>
      </c>
      <c r="D118" s="2689"/>
      <c r="E118" s="2431"/>
      <c r="F118" s="2610"/>
      <c r="G118" s="2654"/>
      <c r="H118" s="1727"/>
      <c r="I118" s="878" t="s">
        <v>1324</v>
      </c>
      <c r="J118" s="798"/>
      <c r="K118" s="1727"/>
      <c r="L118" s="441"/>
      <c r="M118" s="568"/>
      <c r="N118" s="561"/>
      <c r="O118" s="1851"/>
      <c r="P118" s="1851"/>
      <c r="AH118" s="1858">
        <v>0</v>
      </c>
    </row>
    <row s="12253" customFormat="1" customHeight="1" ht="0.75" hidden="1">
      <c r="A119" s="2007"/>
      <c r="B119" s="2007"/>
      <c r="C119" s="596" t="s">
        <v>1332</v>
      </c>
      <c r="D119" s="2689"/>
      <c r="E119" s="2431"/>
      <c r="F119" s="2610"/>
      <c r="G119" s="627"/>
      <c r="H119" s="1727"/>
      <c r="I119" s="878"/>
      <c r="J119" s="798"/>
      <c r="K119" s="1727"/>
      <c r="L119" s="441"/>
      <c r="M119" s="568"/>
      <c r="N119" s="561"/>
      <c r="O119" s="1851"/>
      <c r="P119" s="1851"/>
      <c r="AH119" s="1858">
        <v>0</v>
      </c>
    </row>
    <row s="12253" customFormat="1" customHeight="1" ht="18.75" hidden="1">
      <c r="A120" s="2007" t="s">
        <v>314</v>
      </c>
      <c r="B120" s="2007" t="s">
        <v>315</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385</v>
      </c>
      <c r="M120" s="568"/>
      <c r="N120" s="561"/>
      <c r="O120" s="1851"/>
      <c r="P120" s="1851"/>
      <c r="AH120" s="1858">
        <v>0</v>
      </c>
    </row>
    <row s="12253" customFormat="1" customHeight="1" ht="18.75" hidden="1">
      <c r="A121" s="2007"/>
      <c r="B121" s="2007"/>
      <c r="C121" s="596" t="s">
        <v>1325</v>
      </c>
      <c r="D121" s="2689"/>
      <c r="E121" s="2431"/>
      <c r="F121" s="2610"/>
      <c r="G121" s="2654"/>
      <c r="H121" s="1727"/>
      <c r="I121" s="878" t="s">
        <v>1324</v>
      </c>
      <c r="J121" s="798"/>
      <c r="K121" s="1727"/>
      <c r="L121" s="441"/>
      <c r="M121" s="568"/>
      <c r="N121" s="561"/>
      <c r="O121" s="1851"/>
      <c r="P121" s="1851"/>
      <c r="AH121" s="1858">
        <v>0</v>
      </c>
    </row>
    <row s="12253" customFormat="1" customHeight="1" ht="0.75" hidden="1">
      <c r="A122" s="2007"/>
      <c r="B122" s="2007"/>
      <c r="C122" s="596" t="s">
        <v>1332</v>
      </c>
      <c r="D122" s="2689"/>
      <c r="E122" s="2431"/>
      <c r="F122" s="2610"/>
      <c r="G122" s="627"/>
      <c r="H122" s="1727"/>
      <c r="I122" s="878"/>
      <c r="J122" s="798"/>
      <c r="K122" s="1727"/>
      <c r="L122" s="441"/>
      <c r="M122" s="568"/>
      <c r="N122" s="561"/>
      <c r="O122" s="1851"/>
      <c r="P122" s="1851"/>
      <c r="AH122" s="1858">
        <v>0</v>
      </c>
    </row>
    <row s="12253" customFormat="1" customHeight="1" ht="18.75" hidden="1">
      <c r="A123" s="2007" t="s">
        <v>319</v>
      </c>
      <c r="B123" s="2007" t="s">
        <v>320</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385</v>
      </c>
      <c r="M123" s="568"/>
      <c r="N123" s="561"/>
      <c r="O123" s="1851"/>
      <c r="P123" s="1851"/>
      <c r="AH123" s="1858">
        <v>0</v>
      </c>
    </row>
    <row s="12253" customFormat="1" customHeight="1" ht="18.75" hidden="1">
      <c r="A124" s="2007"/>
      <c r="B124" s="2007"/>
      <c r="C124" s="596" t="s">
        <v>1325</v>
      </c>
      <c r="D124" s="2689"/>
      <c r="E124" s="2431"/>
      <c r="F124" s="2610"/>
      <c r="G124" s="2654"/>
      <c r="H124" s="1727"/>
      <c r="I124" s="878" t="s">
        <v>1324</v>
      </c>
      <c r="J124" s="798"/>
      <c r="K124" s="1727"/>
      <c r="L124" s="441"/>
      <c r="M124" s="568"/>
      <c r="N124" s="561"/>
      <c r="O124" s="1851"/>
      <c r="P124" s="1851"/>
      <c r="AH124" s="1858">
        <v>0</v>
      </c>
    </row>
    <row s="12253" customFormat="1" customHeight="1" ht="0.75" hidden="1">
      <c r="A125" s="2007"/>
      <c r="B125" s="2007"/>
      <c r="C125" s="596" t="s">
        <v>1332</v>
      </c>
      <c r="D125" s="2689"/>
      <c r="E125" s="2431"/>
      <c r="F125" s="2610"/>
      <c r="G125" s="627"/>
      <c r="H125" s="1727"/>
      <c r="I125" s="878"/>
      <c r="J125" s="798"/>
      <c r="K125" s="1727"/>
      <c r="L125" s="441"/>
      <c r="M125" s="568"/>
      <c r="N125" s="561"/>
      <c r="O125" s="1851"/>
      <c r="P125" s="1851"/>
      <c r="AH125" s="1858">
        <v>0</v>
      </c>
    </row>
    <row s="12253" customFormat="1" customHeight="1" ht="18.75" hidden="1">
      <c r="A126" s="2007" t="s">
        <v>324</v>
      </c>
      <c r="B126" s="2007" t="s">
        <v>325</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385</v>
      </c>
      <c r="M126" s="568"/>
      <c r="N126" s="561"/>
      <c r="O126" s="1851"/>
      <c r="P126" s="1851"/>
      <c r="AH126" s="1858">
        <v>0</v>
      </c>
    </row>
    <row s="12253" customFormat="1" customHeight="1" ht="18.75" hidden="1">
      <c r="A127" s="2007"/>
      <c r="B127" s="2007"/>
      <c r="C127" s="596" t="s">
        <v>1325</v>
      </c>
      <c r="D127" s="2689"/>
      <c r="E127" s="2431"/>
      <c r="F127" s="2610"/>
      <c r="G127" s="2654"/>
      <c r="H127" s="1727"/>
      <c r="I127" s="878" t="s">
        <v>1324</v>
      </c>
      <c r="J127" s="798"/>
      <c r="K127" s="1727"/>
      <c r="L127" s="441"/>
      <c r="M127" s="568"/>
      <c r="N127" s="561"/>
      <c r="O127" s="1851"/>
      <c r="P127" s="1851"/>
      <c r="AH127" s="1858">
        <v>0</v>
      </c>
    </row>
    <row s="12253" customFormat="1" customHeight="1" ht="0.75" hidden="1">
      <c r="A128" s="2007"/>
      <c r="B128" s="2007"/>
      <c r="C128" s="596" t="s">
        <v>1332</v>
      </c>
      <c r="D128" s="2689"/>
      <c r="E128" s="2431"/>
      <c r="F128" s="2610"/>
      <c r="G128" s="627"/>
      <c r="H128" s="1727"/>
      <c r="I128" s="878"/>
      <c r="J128" s="798"/>
      <c r="K128" s="1727"/>
      <c r="L128" s="441"/>
      <c r="M128" s="568"/>
      <c r="N128" s="561"/>
      <c r="O128" s="1851"/>
      <c r="P128" s="1851"/>
      <c r="AH128" s="1858">
        <v>0</v>
      </c>
    </row>
    <row s="12253" customFormat="1" customHeight="1" ht="18.75" hidden="1">
      <c r="A129" s="2007" t="s">
        <v>329</v>
      </c>
      <c r="B129" s="2007" t="s">
        <v>330</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385</v>
      </c>
      <c r="M129" s="568"/>
      <c r="N129" s="561"/>
      <c r="O129" s="1851"/>
      <c r="P129" s="1851"/>
      <c r="AH129" s="1858">
        <v>0</v>
      </c>
    </row>
    <row s="12253" customFormat="1" customHeight="1" ht="18.75" hidden="1">
      <c r="A130" s="2007"/>
      <c r="B130" s="2007"/>
      <c r="C130" s="596" t="s">
        <v>1325</v>
      </c>
      <c r="D130" s="2689"/>
      <c r="E130" s="2431"/>
      <c r="F130" s="2610"/>
      <c r="G130" s="2654"/>
      <c r="H130" s="1727"/>
      <c r="I130" s="878" t="s">
        <v>1324</v>
      </c>
      <c r="J130" s="798"/>
      <c r="K130" s="1727"/>
      <c r="L130" s="441"/>
      <c r="M130" s="568"/>
      <c r="N130" s="561"/>
      <c r="O130" s="1851"/>
      <c r="P130" s="1851"/>
      <c r="AH130" s="1858">
        <v>0</v>
      </c>
    </row>
    <row s="12253" customFormat="1" customHeight="1" ht="0.75" hidden="1">
      <c r="A131" s="2007"/>
      <c r="B131" s="2007"/>
      <c r="C131" s="596" t="s">
        <v>1332</v>
      </c>
      <c r="D131" s="2689"/>
      <c r="E131" s="2431"/>
      <c r="F131" s="2610"/>
      <c r="G131" s="627"/>
      <c r="H131" s="1727"/>
      <c r="I131" s="878"/>
      <c r="J131" s="798"/>
      <c r="K131" s="1727"/>
      <c r="L131" s="441"/>
      <c r="M131" s="568"/>
      <c r="N131" s="561"/>
      <c r="O131" s="1851"/>
      <c r="P131" s="1851"/>
      <c r="AH131" s="1858">
        <v>0</v>
      </c>
    </row>
    <row s="12253" customFormat="1" customHeight="1" ht="18.75" hidden="1">
      <c r="A132" s="2007" t="s">
        <v>334</v>
      </c>
      <c r="B132" s="2007" t="s">
        <v>335</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385</v>
      </c>
      <c r="M132" s="568"/>
      <c r="N132" s="561"/>
      <c r="O132" s="1851"/>
      <c r="P132" s="1851"/>
      <c r="AH132" s="1858">
        <v>0</v>
      </c>
    </row>
    <row s="12253" customFormat="1" customHeight="1" ht="18.75" hidden="1">
      <c r="A133" s="2007"/>
      <c r="B133" s="2007"/>
      <c r="C133" s="596" t="s">
        <v>1325</v>
      </c>
      <c r="D133" s="2689"/>
      <c r="E133" s="2431"/>
      <c r="F133" s="2610"/>
      <c r="G133" s="2654"/>
      <c r="H133" s="1727"/>
      <c r="I133" s="878" t="s">
        <v>1324</v>
      </c>
      <c r="J133" s="798"/>
      <c r="K133" s="1727"/>
      <c r="L133" s="441"/>
      <c r="M133" s="568"/>
      <c r="N133" s="561"/>
      <c r="O133" s="1851"/>
      <c r="P133" s="1851"/>
      <c r="AH133" s="1858">
        <v>0</v>
      </c>
    </row>
    <row s="12253" customFormat="1" customHeight="1" ht="0.75" hidden="1">
      <c r="A134" s="2007"/>
      <c r="B134" s="2007"/>
      <c r="C134" s="596" t="s">
        <v>1332</v>
      </c>
      <c r="D134" s="2689"/>
      <c r="E134" s="2431"/>
      <c r="F134" s="2610"/>
      <c r="G134" s="627"/>
      <c r="H134" s="1727"/>
      <c r="I134" s="878"/>
      <c r="J134" s="798"/>
      <c r="K134" s="1727"/>
      <c r="L134" s="441"/>
      <c r="M134" s="568"/>
      <c r="N134" s="561"/>
      <c r="O134" s="1851"/>
      <c r="P134" s="1851"/>
      <c r="AH134" s="1858">
        <v>0</v>
      </c>
    </row>
    <row s="12253" customFormat="1" customHeight="1" ht="18.75" hidden="1">
      <c r="A135" s="2007" t="s">
        <v>339</v>
      </c>
      <c r="B135" s="2007" t="s">
        <v>340</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385</v>
      </c>
      <c r="M135" s="568"/>
      <c r="N135" s="561"/>
      <c r="O135" s="1851"/>
      <c r="P135" s="1851"/>
      <c r="AH135" s="1858">
        <v>0</v>
      </c>
    </row>
    <row s="12253" customFormat="1" customHeight="1" ht="18.75" hidden="1">
      <c r="A136" s="2007"/>
      <c r="B136" s="2007"/>
      <c r="C136" s="596" t="s">
        <v>1325</v>
      </c>
      <c r="D136" s="2689"/>
      <c r="E136" s="2431"/>
      <c r="F136" s="2610"/>
      <c r="G136" s="2654"/>
      <c r="H136" s="1727"/>
      <c r="I136" s="878" t="s">
        <v>1324</v>
      </c>
      <c r="J136" s="798"/>
      <c r="K136" s="1727"/>
      <c r="L136" s="441"/>
      <c r="M136" s="568"/>
      <c r="N136" s="561"/>
      <c r="O136" s="1851"/>
      <c r="P136" s="1851"/>
      <c r="AH136" s="1858">
        <v>0</v>
      </c>
    </row>
    <row s="12253" customFormat="1" customHeight="1" ht="0.75" hidden="1">
      <c r="A137" s="2007"/>
      <c r="B137" s="2007"/>
      <c r="C137" s="596" t="s">
        <v>1332</v>
      </c>
      <c r="D137" s="2689"/>
      <c r="E137" s="2431"/>
      <c r="F137" s="2610"/>
      <c r="G137" s="627"/>
      <c r="H137" s="1727"/>
      <c r="I137" s="878"/>
      <c r="J137" s="798"/>
      <c r="K137" s="1727"/>
      <c r="L137" s="441"/>
      <c r="M137" s="568"/>
      <c r="N137" s="561"/>
      <c r="O137" s="1851"/>
      <c r="P137" s="1851"/>
      <c r="AH137" s="1858">
        <v>0</v>
      </c>
    </row>
    <row s="12253" customFormat="1" customHeight="1" ht="18.75" hidden="1">
      <c r="A138" s="2007" t="s">
        <v>344</v>
      </c>
      <c r="B138" s="2007" t="s">
        <v>345</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385</v>
      </c>
      <c r="M138" s="568"/>
      <c r="N138" s="561"/>
      <c r="O138" s="1851"/>
      <c r="P138" s="1851"/>
      <c r="AH138" s="1858">
        <v>0</v>
      </c>
    </row>
    <row s="12253" customFormat="1" customHeight="1" ht="18.75" hidden="1">
      <c r="A139" s="2007"/>
      <c r="B139" s="2007"/>
      <c r="C139" s="596" t="s">
        <v>1325</v>
      </c>
      <c r="D139" s="2689"/>
      <c r="E139" s="2431"/>
      <c r="F139" s="2610"/>
      <c r="G139" s="2654"/>
      <c r="H139" s="1727"/>
      <c r="I139" s="878" t="s">
        <v>1324</v>
      </c>
      <c r="J139" s="798"/>
      <c r="K139" s="1727"/>
      <c r="L139" s="441"/>
      <c r="M139" s="568"/>
      <c r="N139" s="561"/>
      <c r="O139" s="1851"/>
      <c r="P139" s="1851"/>
      <c r="AH139" s="1858">
        <v>0</v>
      </c>
    </row>
    <row s="12253" customFormat="1" customHeight="1" ht="0.75" hidden="1">
      <c r="A140" s="2007"/>
      <c r="B140" s="2007"/>
      <c r="C140" s="596" t="s">
        <v>1332</v>
      </c>
      <c r="D140" s="2689"/>
      <c r="E140" s="2431"/>
      <c r="F140" s="2610"/>
      <c r="G140" s="627"/>
      <c r="H140" s="1727"/>
      <c r="I140" s="878"/>
      <c r="J140" s="798"/>
      <c r="K140" s="1727"/>
      <c r="L140" s="441"/>
      <c r="M140" s="568"/>
      <c r="N140" s="561"/>
      <c r="O140" s="1851"/>
      <c r="P140" s="1851"/>
      <c r="AH140" s="1858">
        <v>0</v>
      </c>
    </row>
    <row s="12253" customFormat="1" customHeight="1" ht="18.75" hidden="1">
      <c r="A141" s="2007" t="s">
        <v>349</v>
      </c>
      <c r="B141" s="2007" t="s">
        <v>350</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385</v>
      </c>
      <c r="M141" s="568"/>
      <c r="N141" s="561"/>
      <c r="O141" s="1851"/>
      <c r="P141" s="1851"/>
      <c r="AH141" s="1858">
        <v>0</v>
      </c>
    </row>
    <row s="12253" customFormat="1" customHeight="1" ht="18.75" hidden="1">
      <c r="A142" s="2007"/>
      <c r="B142" s="2007"/>
      <c r="C142" s="596" t="s">
        <v>1325</v>
      </c>
      <c r="D142" s="2689"/>
      <c r="E142" s="2431"/>
      <c r="F142" s="2610"/>
      <c r="G142" s="2654"/>
      <c r="H142" s="1727"/>
      <c r="I142" s="878" t="s">
        <v>1324</v>
      </c>
      <c r="J142" s="798"/>
      <c r="K142" s="1727"/>
      <c r="L142" s="441"/>
      <c r="M142" s="568"/>
      <c r="N142" s="561"/>
      <c r="O142" s="1851"/>
      <c r="P142" s="1851"/>
      <c r="AH142" s="1858">
        <v>0</v>
      </c>
    </row>
    <row s="12253" customFormat="1" customHeight="1" ht="0.75" hidden="1">
      <c r="A143" s="2007"/>
      <c r="B143" s="2007"/>
      <c r="C143" s="596" t="s">
        <v>1332</v>
      </c>
      <c r="D143" s="2689"/>
      <c r="E143" s="2431"/>
      <c r="F143" s="2610"/>
      <c r="G143" s="627"/>
      <c r="H143" s="1727"/>
      <c r="I143" s="878"/>
      <c r="J143" s="798"/>
      <c r="K143" s="1727"/>
      <c r="L143" s="441"/>
      <c r="M143" s="568"/>
      <c r="N143" s="561"/>
      <c r="O143" s="1851"/>
      <c r="P143" s="1851"/>
      <c r="AH143" s="1858">
        <v>0</v>
      </c>
    </row>
    <row s="12253" customFormat="1" customHeight="1" ht="18.75" hidden="1">
      <c r="A144" s="2007" t="s">
        <v>354</v>
      </c>
      <c r="B144" s="2007" t="s">
        <v>355</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385</v>
      </c>
      <c r="M144" s="568"/>
      <c r="N144" s="561"/>
      <c r="O144" s="1851"/>
      <c r="P144" s="1851"/>
      <c r="AH144" s="1858">
        <v>0</v>
      </c>
    </row>
    <row s="12253" customFormat="1" customHeight="1" ht="18.75" hidden="1">
      <c r="A145" s="2007"/>
      <c r="B145" s="2007"/>
      <c r="C145" s="596" t="s">
        <v>1325</v>
      </c>
      <c r="D145" s="2689"/>
      <c r="E145" s="2431"/>
      <c r="F145" s="2610"/>
      <c r="G145" s="2654"/>
      <c r="H145" s="1727"/>
      <c r="I145" s="878" t="s">
        <v>1324</v>
      </c>
      <c r="J145" s="798"/>
      <c r="K145" s="1727"/>
      <c r="L145" s="441"/>
      <c r="M145" s="568"/>
      <c r="N145" s="561"/>
      <c r="O145" s="1851"/>
      <c r="P145" s="1851"/>
      <c r="AH145" s="1858">
        <v>0</v>
      </c>
    </row>
    <row s="12253" customFormat="1" customHeight="1" ht="1.05">
      <c r="A146" s="2007"/>
      <c r="B146" s="2007"/>
      <c r="C146" s="596" t="s">
        <v>1332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87"/>
      <c r="H147" s="2687"/>
      <c r="I147" s="2687"/>
      <c r="J147" s="2687"/>
      <c r="K147" s="2687"/>
      <c r="L147" s="2687"/>
      <c r="M147" s="524"/>
      <c r="N147" s="561"/>
      <c r="AH147" s="601">
        <v>19</v>
      </c>
    </row>
    <row s="12253" customFormat="1" customHeight="1" ht="60.75" hidden="1">
      <c r="A148" s="2007" t="s">
        <v>236</v>
      </c>
      <c r="B148" s="2007" t="s">
        <v>237</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385</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61"/>
      <c r="O148" s="1851"/>
      <c r="P148" s="1851"/>
      <c r="AH148" s="1858">
        <v>0</v>
      </c>
    </row>
    <row s="12253" customFormat="1" customHeight="1" ht="18.75" hidden="1">
      <c r="A149" s="2007"/>
      <c r="B149" s="2007"/>
      <c r="C149" s="596" t="s">
        <v>1325</v>
      </c>
      <c r="D149" s="2689"/>
      <c r="E149" s="2431"/>
      <c r="F149" s="2610"/>
      <c r="G149" s="2654"/>
      <c r="H149" s="1727"/>
      <c r="I149" s="878" t="s">
        <v>1324</v>
      </c>
      <c r="J149" s="798"/>
      <c r="K149" s="1727"/>
      <c r="L149" s="441"/>
      <c r="M149" s="2397"/>
      <c r="N149" s="561"/>
      <c r="O149" s="1851"/>
      <c r="P149" s="1851"/>
      <c r="AH149" s="1858">
        <v>0</v>
      </c>
    </row>
    <row s="12253" customFormat="1" customHeight="1" ht="0.75" hidden="1">
      <c r="A150" s="2007"/>
      <c r="B150" s="2007"/>
      <c r="C150" s="596" t="s">
        <v>1332</v>
      </c>
      <c r="D150" s="2689"/>
      <c r="E150" s="2431"/>
      <c r="F150" s="2610"/>
      <c r="G150" s="627"/>
      <c r="H150" s="1727"/>
      <c r="I150" s="878"/>
      <c r="J150" s="798"/>
      <c r="K150" s="1727"/>
      <c r="L150" s="441"/>
      <c r="M150" s="2397"/>
      <c r="N150" s="561"/>
      <c r="O150" s="1851"/>
      <c r="P150" s="1851"/>
      <c r="AH150" s="1858">
        <v>0</v>
      </c>
    </row>
    <row s="12253" customFormat="1" customHeight="1" ht="45" hidden="1">
      <c r="A151" s="2007" t="s">
        <v>241</v>
      </c>
      <c r="B151" s="2007" t="s">
        <v>242</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385</v>
      </c>
      <c r="M151" s="2398"/>
      <c r="N151" s="561"/>
      <c r="O151" s="1851"/>
      <c r="P151" s="1851"/>
      <c r="AH151" s="1858">
        <v>0</v>
      </c>
    </row>
    <row s="12253" customFormat="1" customHeight="1" ht="18.75" hidden="1">
      <c r="A152" s="2007"/>
      <c r="B152" s="2007"/>
      <c r="C152" s="596" t="s">
        <v>1325</v>
      </c>
      <c r="D152" s="2689"/>
      <c r="E152" s="2431"/>
      <c r="F152" s="2610"/>
      <c r="G152" s="2654"/>
      <c r="H152" s="1727"/>
      <c r="I152" s="878" t="s">
        <v>1324</v>
      </c>
      <c r="J152" s="798"/>
      <c r="K152" s="1727"/>
      <c r="L152" s="441"/>
      <c r="M152" s="2088"/>
      <c r="N152" s="561"/>
      <c r="O152" s="1851"/>
      <c r="P152" s="1851"/>
      <c r="AH152" s="1858">
        <v>0</v>
      </c>
    </row>
    <row s="12253" customFormat="1" customHeight="1" ht="0.75" hidden="1">
      <c r="A153" s="2007"/>
      <c r="B153" s="2007"/>
      <c r="C153" s="596" t="s">
        <v>1332</v>
      </c>
      <c r="D153" s="2689"/>
      <c r="E153" s="2431"/>
      <c r="F153" s="2610"/>
      <c r="G153" s="627"/>
      <c r="H153" s="1727"/>
      <c r="I153" s="878"/>
      <c r="J153" s="798"/>
      <c r="K153" s="1727"/>
      <c r="L153" s="441"/>
      <c r="M153" s="568"/>
      <c r="N153" s="561"/>
      <c r="O153" s="1851"/>
      <c r="P153" s="1851"/>
      <c r="AH153" s="1858">
        <v>0</v>
      </c>
    </row>
    <row s="12253" customFormat="1" customHeight="1" ht="45" hidden="1">
      <c r="A154" s="2007" t="s">
        <v>248</v>
      </c>
      <c r="B154" s="2007" t="s">
        <v>249</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385</v>
      </c>
      <c r="M154" s="568"/>
      <c r="N154" s="561"/>
      <c r="O154" s="1851"/>
      <c r="P154" s="1851"/>
      <c r="AH154" s="1858">
        <v>0</v>
      </c>
    </row>
    <row s="12253" customFormat="1" customHeight="1" ht="18.75" hidden="1">
      <c r="A155" s="2007"/>
      <c r="B155" s="2007"/>
      <c r="C155" s="596" t="s">
        <v>1325</v>
      </c>
      <c r="D155" s="2689"/>
      <c r="E155" s="2431"/>
      <c r="F155" s="2610"/>
      <c r="G155" s="2654"/>
      <c r="H155" s="1727"/>
      <c r="I155" s="878" t="s">
        <v>1324</v>
      </c>
      <c r="J155" s="798"/>
      <c r="K155" s="1727"/>
      <c r="L155" s="441"/>
      <c r="M155" s="568"/>
      <c r="N155" s="561"/>
      <c r="O155" s="1851"/>
      <c r="P155" s="1851"/>
      <c r="AH155" s="1858">
        <v>0</v>
      </c>
    </row>
    <row s="12253" customFormat="1" customHeight="1" ht="0.75" hidden="1">
      <c r="A156" s="2007"/>
      <c r="B156" s="2007"/>
      <c r="C156" s="596" t="s">
        <v>1332</v>
      </c>
      <c r="D156" s="2689"/>
      <c r="E156" s="2431"/>
      <c r="F156" s="2610"/>
      <c r="G156" s="627"/>
      <c r="H156" s="1727"/>
      <c r="I156" s="878"/>
      <c r="J156" s="798"/>
      <c r="K156" s="1727"/>
      <c r="L156" s="441"/>
      <c r="M156" s="568"/>
      <c r="N156" s="561"/>
      <c r="O156" s="1851"/>
      <c r="P156" s="1851"/>
      <c r="AH156" s="1858">
        <v>0</v>
      </c>
    </row>
    <row s="12253" customFormat="1" customHeight="1" ht="45" hidden="1">
      <c r="A157" s="2007" t="s">
        <v>254</v>
      </c>
      <c r="B157" s="2007" t="s">
        <v>255</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385</v>
      </c>
      <c r="M157" s="568"/>
      <c r="N157" s="561"/>
      <c r="O157" s="1851"/>
      <c r="P157" s="1851"/>
      <c r="AH157" s="1858">
        <v>0</v>
      </c>
    </row>
    <row s="12253" customFormat="1" customHeight="1" ht="18.75" hidden="1">
      <c r="A158" s="2007"/>
      <c r="B158" s="2007"/>
      <c r="C158" s="596" t="s">
        <v>1325</v>
      </c>
      <c r="D158" s="2689"/>
      <c r="E158" s="2431"/>
      <c r="F158" s="2610"/>
      <c r="G158" s="2654"/>
      <c r="H158" s="1727"/>
      <c r="I158" s="878" t="s">
        <v>1324</v>
      </c>
      <c r="J158" s="798"/>
      <c r="K158" s="1727"/>
      <c r="L158" s="441"/>
      <c r="M158" s="568"/>
      <c r="N158" s="561"/>
      <c r="O158" s="1851"/>
      <c r="P158" s="1851"/>
      <c r="AH158" s="1858">
        <v>0</v>
      </c>
    </row>
    <row s="12253" customFormat="1" customHeight="1" ht="0.75" hidden="1">
      <c r="A159" s="2007"/>
      <c r="B159" s="2007"/>
      <c r="C159" s="596" t="s">
        <v>1332</v>
      </c>
      <c r="D159" s="2689"/>
      <c r="E159" s="2431"/>
      <c r="F159" s="2610"/>
      <c r="G159" s="627"/>
      <c r="H159" s="1727"/>
      <c r="I159" s="878"/>
      <c r="J159" s="798"/>
      <c r="K159" s="1727"/>
      <c r="L159" s="441"/>
      <c r="M159" s="568"/>
      <c r="N159" s="561"/>
      <c r="O159" s="1851"/>
      <c r="P159" s="1851"/>
      <c r="AH159" s="1858">
        <v>0</v>
      </c>
    </row>
    <row s="12253" customFormat="1" customHeight="1" ht="18.75" hidden="1">
      <c r="A160" s="2007" t="s">
        <v>260</v>
      </c>
      <c r="B160" s="2007" t="s">
        <v>261</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385</v>
      </c>
      <c r="M160" s="568"/>
      <c r="N160" s="561"/>
      <c r="O160" s="1851"/>
      <c r="P160" s="1851"/>
      <c r="AH160" s="1858">
        <v>0</v>
      </c>
    </row>
    <row s="12253" customFormat="1" customHeight="1" ht="18.75" hidden="1">
      <c r="A161" s="2007"/>
      <c r="B161" s="2007"/>
      <c r="C161" s="596" t="s">
        <v>1325</v>
      </c>
      <c r="D161" s="2689"/>
      <c r="E161" s="2431"/>
      <c r="F161" s="2610"/>
      <c r="G161" s="2654"/>
      <c r="H161" s="1727"/>
      <c r="I161" s="878" t="s">
        <v>1324</v>
      </c>
      <c r="J161" s="798"/>
      <c r="K161" s="1727"/>
      <c r="L161" s="441"/>
      <c r="M161" s="568"/>
      <c r="N161" s="561"/>
      <c r="O161" s="1851"/>
      <c r="P161" s="1851"/>
      <c r="AH161" s="1858">
        <v>0</v>
      </c>
    </row>
    <row s="12253" customFormat="1" customHeight="1" ht="0.75" hidden="1">
      <c r="A162" s="2007"/>
      <c r="B162" s="2007"/>
      <c r="C162" s="596" t="s">
        <v>1332</v>
      </c>
      <c r="D162" s="2689"/>
      <c r="E162" s="2431"/>
      <c r="F162" s="2610"/>
      <c r="G162" s="627"/>
      <c r="H162" s="1727"/>
      <c r="I162" s="878"/>
      <c r="J162" s="798"/>
      <c r="K162" s="1727"/>
      <c r="L162" s="441"/>
      <c r="M162" s="568"/>
      <c r="N162" s="561"/>
      <c r="O162" s="1851"/>
      <c r="P162" s="1851"/>
      <c r="AH162" s="1858">
        <v>0</v>
      </c>
    </row>
    <row s="12253" customFormat="1" customHeight="1" ht="18.75" hidden="1">
      <c r="A163" s="2007" t="s">
        <v>266</v>
      </c>
      <c r="B163" s="2007" t="s">
        <v>267</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385</v>
      </c>
      <c r="M163" s="568"/>
      <c r="N163" s="561"/>
      <c r="O163" s="1851"/>
      <c r="P163" s="1851"/>
      <c r="AH163" s="1858">
        <v>0</v>
      </c>
    </row>
    <row s="12253" customFormat="1" customHeight="1" ht="18.75" hidden="1">
      <c r="A164" s="2007"/>
      <c r="B164" s="2007"/>
      <c r="C164" s="596" t="s">
        <v>1325</v>
      </c>
      <c r="D164" s="2689"/>
      <c r="E164" s="2431"/>
      <c r="F164" s="2610"/>
      <c r="G164" s="2654"/>
      <c r="H164" s="1727"/>
      <c r="I164" s="878" t="s">
        <v>1324</v>
      </c>
      <c r="J164" s="798"/>
      <c r="K164" s="1727"/>
      <c r="L164" s="441"/>
      <c r="M164" s="568"/>
      <c r="N164" s="561"/>
      <c r="O164" s="1851"/>
      <c r="P164" s="1851"/>
      <c r="AH164" s="1858">
        <v>0</v>
      </c>
    </row>
    <row s="12253" customFormat="1" customHeight="1" ht="0.75" hidden="1">
      <c r="A165" s="2007"/>
      <c r="B165" s="2007"/>
      <c r="C165" s="596" t="s">
        <v>1332</v>
      </c>
      <c r="D165" s="2689"/>
      <c r="E165" s="2431"/>
      <c r="F165" s="2610"/>
      <c r="G165" s="627"/>
      <c r="H165" s="1727"/>
      <c r="I165" s="878"/>
      <c r="J165" s="798"/>
      <c r="K165" s="1727"/>
      <c r="L165" s="441"/>
      <c r="M165" s="568"/>
      <c r="N165" s="561"/>
      <c r="O165" s="1851"/>
      <c r="P165" s="1851"/>
      <c r="AH165" s="1858">
        <v>0</v>
      </c>
    </row>
    <row s="12253" customFormat="1" customHeight="1" ht="18.75" hidden="1">
      <c r="A166" s="2007" t="s">
        <v>272</v>
      </c>
      <c r="B166" s="2007" t="s">
        <v>273</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385</v>
      </c>
      <c r="M166" s="568"/>
      <c r="N166" s="561"/>
      <c r="O166" s="1851"/>
      <c r="P166" s="1851"/>
      <c r="AH166" s="1858">
        <v>0</v>
      </c>
    </row>
    <row s="12253" customFormat="1" customHeight="1" ht="18.75" hidden="1">
      <c r="A167" s="2007"/>
      <c r="B167" s="2007"/>
      <c r="C167" s="596" t="s">
        <v>1325</v>
      </c>
      <c r="D167" s="2689"/>
      <c r="E167" s="2431"/>
      <c r="F167" s="2610"/>
      <c r="G167" s="2654"/>
      <c r="H167" s="1727"/>
      <c r="I167" s="878" t="s">
        <v>1324</v>
      </c>
      <c r="J167" s="798"/>
      <c r="K167" s="1727"/>
      <c r="L167" s="441"/>
      <c r="M167" s="568"/>
      <c r="N167" s="561"/>
      <c r="O167" s="1851"/>
      <c r="P167" s="1851"/>
      <c r="AH167" s="1858">
        <v>0</v>
      </c>
    </row>
    <row s="12253" customFormat="1" customHeight="1" ht="0.75" hidden="1">
      <c r="A168" s="2007"/>
      <c r="B168" s="2007"/>
      <c r="C168" s="596" t="s">
        <v>1332</v>
      </c>
      <c r="D168" s="2689"/>
      <c r="E168" s="2431"/>
      <c r="F168" s="2610"/>
      <c r="G168" s="627"/>
      <c r="H168" s="1727"/>
      <c r="I168" s="878"/>
      <c r="J168" s="798"/>
      <c r="K168" s="1727"/>
      <c r="L168" s="441"/>
      <c r="M168" s="568"/>
      <c r="N168" s="561"/>
      <c r="O168" s="1851"/>
      <c r="P168" s="1851"/>
      <c r="AH168" s="1858">
        <v>0</v>
      </c>
    </row>
    <row s="12253" customFormat="1" customHeight="1" ht="18.75" hidden="1">
      <c r="A169" s="2007" t="s">
        <v>278</v>
      </c>
      <c r="B169" s="2007" t="s">
        <v>279</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385</v>
      </c>
      <c r="M169" s="568"/>
      <c r="N169" s="561"/>
      <c r="O169" s="1851"/>
      <c r="P169" s="1851"/>
      <c r="AH169" s="1858">
        <v>0</v>
      </c>
    </row>
    <row s="12253" customFormat="1" customHeight="1" ht="18.75" hidden="1">
      <c r="A170" s="2007"/>
      <c r="B170" s="2007"/>
      <c r="C170" s="596" t="s">
        <v>1325</v>
      </c>
      <c r="D170" s="2689"/>
      <c r="E170" s="2431"/>
      <c r="F170" s="2610"/>
      <c r="G170" s="2654"/>
      <c r="H170" s="1727"/>
      <c r="I170" s="878" t="s">
        <v>1324</v>
      </c>
      <c r="J170" s="798"/>
      <c r="K170" s="1727"/>
      <c r="L170" s="441"/>
      <c r="M170" s="568"/>
      <c r="N170" s="561"/>
      <c r="O170" s="1851"/>
      <c r="P170" s="1851"/>
      <c r="AH170" s="1858">
        <v>0</v>
      </c>
    </row>
    <row s="12253" customFormat="1" customHeight="1" ht="0.75" hidden="1">
      <c r="A171" s="2007"/>
      <c r="B171" s="2007"/>
      <c r="C171" s="596" t="s">
        <v>1332</v>
      </c>
      <c r="D171" s="2689"/>
      <c r="E171" s="2431"/>
      <c r="F171" s="2610"/>
      <c r="G171" s="627"/>
      <c r="H171" s="1727"/>
      <c r="I171" s="878"/>
      <c r="J171" s="798"/>
      <c r="K171" s="1727"/>
      <c r="L171" s="441"/>
      <c r="M171" s="568"/>
      <c r="N171" s="561"/>
      <c r="O171" s="1851"/>
      <c r="P171" s="1851"/>
      <c r="AH171" s="1858">
        <v>0</v>
      </c>
    </row>
    <row s="12253" customFormat="1" customHeight="1" ht="18.75" hidden="1">
      <c r="A172" s="2007" t="s">
        <v>284</v>
      </c>
      <c r="B172" s="2007" t="s">
        <v>285</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385</v>
      </c>
      <c r="M172" s="568"/>
      <c r="N172" s="561"/>
      <c r="O172" s="1851"/>
      <c r="P172" s="1851"/>
      <c r="AH172" s="1858">
        <v>0</v>
      </c>
    </row>
    <row s="12253" customFormat="1" customHeight="1" ht="18.75" hidden="1">
      <c r="A173" s="2007"/>
      <c r="B173" s="2007"/>
      <c r="C173" s="596" t="s">
        <v>1325</v>
      </c>
      <c r="D173" s="2689"/>
      <c r="E173" s="2431"/>
      <c r="F173" s="2610"/>
      <c r="G173" s="2654"/>
      <c r="H173" s="1727"/>
      <c r="I173" s="878" t="s">
        <v>1324</v>
      </c>
      <c r="J173" s="798"/>
      <c r="K173" s="1727"/>
      <c r="L173" s="441"/>
      <c r="M173" s="568"/>
      <c r="N173" s="561"/>
      <c r="O173" s="1851"/>
      <c r="P173" s="1851"/>
      <c r="AH173" s="1858">
        <v>0</v>
      </c>
    </row>
    <row s="12253" customFormat="1" customHeight="1" ht="0.75" hidden="1">
      <c r="A174" s="2007"/>
      <c r="B174" s="2007"/>
      <c r="C174" s="596" t="s">
        <v>1332</v>
      </c>
      <c r="D174" s="2689"/>
      <c r="E174" s="2431"/>
      <c r="F174" s="2610"/>
      <c r="G174" s="627"/>
      <c r="H174" s="1727"/>
      <c r="I174" s="878"/>
      <c r="J174" s="798"/>
      <c r="K174" s="1727"/>
      <c r="L174" s="441"/>
      <c r="M174" s="568"/>
      <c r="N174" s="561"/>
      <c r="O174" s="1851"/>
      <c r="P174" s="1851"/>
      <c r="AH174" s="1858">
        <v>0</v>
      </c>
    </row>
    <row s="12253" customFormat="1" customHeight="1" ht="18.75" hidden="1">
      <c r="A175" s="2007" t="s">
        <v>304</v>
      </c>
      <c r="B175" s="2007" t="s">
        <v>305</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385</v>
      </c>
      <c r="M175" s="568"/>
      <c r="N175" s="561"/>
      <c r="O175" s="1851"/>
      <c r="P175" s="1851"/>
      <c r="AH175" s="1858">
        <v>0</v>
      </c>
    </row>
    <row s="12253" customFormat="1" customHeight="1" ht="18.75" hidden="1">
      <c r="A176" s="2007"/>
      <c r="B176" s="2007"/>
      <c r="C176" s="596" t="s">
        <v>1325</v>
      </c>
      <c r="D176" s="2689"/>
      <c r="E176" s="2431"/>
      <c r="F176" s="2610"/>
      <c r="G176" s="2654"/>
      <c r="H176" s="1727"/>
      <c r="I176" s="878" t="s">
        <v>1324</v>
      </c>
      <c r="J176" s="798"/>
      <c r="K176" s="1727"/>
      <c r="L176" s="441"/>
      <c r="M176" s="568"/>
      <c r="N176" s="561"/>
      <c r="O176" s="1851"/>
      <c r="P176" s="1851"/>
      <c r="AH176" s="1858">
        <v>0</v>
      </c>
    </row>
    <row s="12253" customFormat="1" customHeight="1" ht="0.75" hidden="1">
      <c r="A177" s="2007"/>
      <c r="B177" s="2007"/>
      <c r="C177" s="596" t="s">
        <v>1332</v>
      </c>
      <c r="D177" s="2689"/>
      <c r="E177" s="2431"/>
      <c r="F177" s="2610"/>
      <c r="G177" s="627"/>
      <c r="H177" s="1727"/>
      <c r="I177" s="878"/>
      <c r="J177" s="798"/>
      <c r="K177" s="1727"/>
      <c r="L177" s="441"/>
      <c r="M177" s="568"/>
      <c r="N177" s="561"/>
      <c r="O177" s="1851"/>
      <c r="P177" s="1851"/>
      <c r="AH177" s="1858">
        <v>0</v>
      </c>
    </row>
    <row s="12253" customFormat="1" customHeight="1" ht="18.75" hidden="1">
      <c r="A178" s="2007" t="s">
        <v>309</v>
      </c>
      <c r="B178" s="2007" t="s">
        <v>310</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385</v>
      </c>
      <c r="M178" s="568"/>
      <c r="N178" s="561"/>
      <c r="O178" s="1851"/>
      <c r="P178" s="1851"/>
      <c r="AH178" s="1858">
        <v>0</v>
      </c>
    </row>
    <row s="12253" customFormat="1" customHeight="1" ht="18.75" hidden="1">
      <c r="A179" s="2007"/>
      <c r="B179" s="2007"/>
      <c r="C179" s="596" t="s">
        <v>1325</v>
      </c>
      <c r="D179" s="2689"/>
      <c r="E179" s="2431"/>
      <c r="F179" s="2610"/>
      <c r="G179" s="2654"/>
      <c r="H179" s="1727"/>
      <c r="I179" s="878" t="s">
        <v>1324</v>
      </c>
      <c r="J179" s="798"/>
      <c r="K179" s="1727"/>
      <c r="L179" s="441"/>
      <c r="M179" s="568"/>
      <c r="N179" s="561"/>
      <c r="O179" s="1851"/>
      <c r="P179" s="1851"/>
      <c r="AH179" s="1858">
        <v>0</v>
      </c>
    </row>
    <row s="12253" customFormat="1" customHeight="1" ht="0.75" hidden="1">
      <c r="A180" s="2007"/>
      <c r="B180" s="2007"/>
      <c r="C180" s="596" t="s">
        <v>1332</v>
      </c>
      <c r="D180" s="2689"/>
      <c r="E180" s="2431"/>
      <c r="F180" s="2610"/>
      <c r="G180" s="627"/>
      <c r="H180" s="1727"/>
      <c r="I180" s="878"/>
      <c r="J180" s="798"/>
      <c r="K180" s="1727"/>
      <c r="L180" s="441"/>
      <c r="M180" s="568"/>
      <c r="N180" s="561"/>
      <c r="O180" s="1851"/>
      <c r="P180" s="1851"/>
      <c r="AH180" s="1858">
        <v>0</v>
      </c>
    </row>
    <row s="12253" customFormat="1" customHeight="1" ht="18.75" hidden="1">
      <c r="A181" s="2007" t="s">
        <v>314</v>
      </c>
      <c r="B181" s="2007" t="s">
        <v>315</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385</v>
      </c>
      <c r="M181" s="568"/>
      <c r="N181" s="561"/>
      <c r="O181" s="1851"/>
      <c r="P181" s="1851"/>
      <c r="AH181" s="1858">
        <v>0</v>
      </c>
    </row>
    <row s="12253" customFormat="1" customHeight="1" ht="18.75" hidden="1">
      <c r="A182" s="2007"/>
      <c r="B182" s="2007"/>
      <c r="C182" s="596" t="s">
        <v>1325</v>
      </c>
      <c r="D182" s="2689"/>
      <c r="E182" s="2431"/>
      <c r="F182" s="2610"/>
      <c r="G182" s="2654"/>
      <c r="H182" s="1727"/>
      <c r="I182" s="878" t="s">
        <v>1324</v>
      </c>
      <c r="J182" s="798"/>
      <c r="K182" s="1727"/>
      <c r="L182" s="441"/>
      <c r="M182" s="568"/>
      <c r="N182" s="561"/>
      <c r="O182" s="1851"/>
      <c r="P182" s="1851"/>
      <c r="AH182" s="1858">
        <v>0</v>
      </c>
    </row>
    <row s="12253" customFormat="1" customHeight="1" ht="0.75" hidden="1">
      <c r="A183" s="2007"/>
      <c r="B183" s="2007"/>
      <c r="C183" s="596" t="s">
        <v>1332</v>
      </c>
      <c r="D183" s="2689"/>
      <c r="E183" s="2431"/>
      <c r="F183" s="2610"/>
      <c r="G183" s="627"/>
      <c r="H183" s="1727"/>
      <c r="I183" s="878"/>
      <c r="J183" s="798"/>
      <c r="K183" s="1727"/>
      <c r="L183" s="441"/>
      <c r="M183" s="568"/>
      <c r="N183" s="561"/>
      <c r="O183" s="1851"/>
      <c r="P183" s="1851"/>
      <c r="AH183" s="1858">
        <v>0</v>
      </c>
    </row>
    <row s="12253" customFormat="1" customHeight="1" ht="18.75" hidden="1">
      <c r="A184" s="2007" t="s">
        <v>319</v>
      </c>
      <c r="B184" s="2007" t="s">
        <v>320</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385</v>
      </c>
      <c r="M184" s="568"/>
      <c r="N184" s="561"/>
      <c r="O184" s="1851"/>
      <c r="P184" s="1851"/>
      <c r="AH184" s="1858">
        <v>0</v>
      </c>
    </row>
    <row s="12253" customFormat="1" customHeight="1" ht="18.75" hidden="1">
      <c r="A185" s="2007"/>
      <c r="B185" s="2007"/>
      <c r="C185" s="596" t="s">
        <v>1325</v>
      </c>
      <c r="D185" s="2689"/>
      <c r="E185" s="2431"/>
      <c r="F185" s="2610"/>
      <c r="G185" s="2654"/>
      <c r="H185" s="1727"/>
      <c r="I185" s="878" t="s">
        <v>1324</v>
      </c>
      <c r="J185" s="798"/>
      <c r="K185" s="1727"/>
      <c r="L185" s="441"/>
      <c r="M185" s="568"/>
      <c r="N185" s="561"/>
      <c r="O185" s="1851"/>
      <c r="P185" s="1851"/>
      <c r="AH185" s="1858">
        <v>0</v>
      </c>
    </row>
    <row s="12253" customFormat="1" customHeight="1" ht="0.75" hidden="1">
      <c r="A186" s="2007"/>
      <c r="B186" s="2007"/>
      <c r="C186" s="596" t="s">
        <v>1332</v>
      </c>
      <c r="D186" s="2689"/>
      <c r="E186" s="2431"/>
      <c r="F186" s="2610"/>
      <c r="G186" s="627"/>
      <c r="H186" s="1727"/>
      <c r="I186" s="878"/>
      <c r="J186" s="798"/>
      <c r="K186" s="1727"/>
      <c r="L186" s="441"/>
      <c r="M186" s="568"/>
      <c r="N186" s="561"/>
      <c r="O186" s="1851"/>
      <c r="P186" s="1851"/>
      <c r="AH186" s="1858">
        <v>0</v>
      </c>
    </row>
    <row s="12253" customFormat="1" customHeight="1" ht="18.75" hidden="1">
      <c r="A187" s="2007" t="s">
        <v>324</v>
      </c>
      <c r="B187" s="2007" t="s">
        <v>325</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385</v>
      </c>
      <c r="M187" s="568"/>
      <c r="N187" s="561"/>
      <c r="O187" s="1851"/>
      <c r="P187" s="1851"/>
      <c r="AH187" s="1858">
        <v>0</v>
      </c>
    </row>
    <row s="12253" customFormat="1" customHeight="1" ht="18.75" hidden="1">
      <c r="A188" s="2007"/>
      <c r="B188" s="2007"/>
      <c r="C188" s="596" t="s">
        <v>1325</v>
      </c>
      <c r="D188" s="2689"/>
      <c r="E188" s="2431"/>
      <c r="F188" s="2610"/>
      <c r="G188" s="2654"/>
      <c r="H188" s="1727"/>
      <c r="I188" s="878" t="s">
        <v>1324</v>
      </c>
      <c r="J188" s="798"/>
      <c r="K188" s="1727"/>
      <c r="L188" s="441"/>
      <c r="M188" s="568"/>
      <c r="N188" s="561"/>
      <c r="O188" s="1851"/>
      <c r="P188" s="1851"/>
      <c r="AH188" s="1858">
        <v>0</v>
      </c>
    </row>
    <row s="12253" customFormat="1" customHeight="1" ht="0.75" hidden="1">
      <c r="A189" s="2007"/>
      <c r="B189" s="2007"/>
      <c r="C189" s="596" t="s">
        <v>1332</v>
      </c>
      <c r="D189" s="2689"/>
      <c r="E189" s="2431"/>
      <c r="F189" s="2610"/>
      <c r="G189" s="627"/>
      <c r="H189" s="1727"/>
      <c r="I189" s="878"/>
      <c r="J189" s="798"/>
      <c r="K189" s="1727"/>
      <c r="L189" s="441"/>
      <c r="M189" s="568"/>
      <c r="N189" s="561"/>
      <c r="O189" s="1851"/>
      <c r="P189" s="1851"/>
      <c r="AH189" s="1858">
        <v>0</v>
      </c>
    </row>
    <row s="12253" customFormat="1" customHeight="1" ht="18.75" hidden="1">
      <c r="A190" s="2007" t="s">
        <v>329</v>
      </c>
      <c r="B190" s="2007" t="s">
        <v>330</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385</v>
      </c>
      <c r="M190" s="568"/>
      <c r="N190" s="561"/>
      <c r="O190" s="1851"/>
      <c r="P190" s="1851"/>
      <c r="AH190" s="1858">
        <v>0</v>
      </c>
    </row>
    <row s="12253" customFormat="1" customHeight="1" ht="18.75" hidden="1">
      <c r="A191" s="2007"/>
      <c r="B191" s="2007"/>
      <c r="C191" s="596" t="s">
        <v>1325</v>
      </c>
      <c r="D191" s="2689"/>
      <c r="E191" s="2431"/>
      <c r="F191" s="2610"/>
      <c r="G191" s="2654"/>
      <c r="H191" s="1727"/>
      <c r="I191" s="878" t="s">
        <v>1324</v>
      </c>
      <c r="J191" s="798"/>
      <c r="K191" s="1727"/>
      <c r="L191" s="441"/>
      <c r="M191" s="568"/>
      <c r="N191" s="561"/>
      <c r="O191" s="1851"/>
      <c r="P191" s="1851"/>
      <c r="AH191" s="1858">
        <v>0</v>
      </c>
    </row>
    <row s="12253" customFormat="1" customHeight="1" ht="0.75" hidden="1">
      <c r="A192" s="2007"/>
      <c r="B192" s="2007"/>
      <c r="C192" s="596" t="s">
        <v>1332</v>
      </c>
      <c r="D192" s="2689"/>
      <c r="E192" s="2431"/>
      <c r="F192" s="2610"/>
      <c r="G192" s="627"/>
      <c r="H192" s="1727"/>
      <c r="I192" s="878"/>
      <c r="J192" s="798"/>
      <c r="K192" s="1727"/>
      <c r="L192" s="441"/>
      <c r="M192" s="568"/>
      <c r="N192" s="561"/>
      <c r="O192" s="1851"/>
      <c r="P192" s="1851"/>
      <c r="AH192" s="1858">
        <v>0</v>
      </c>
    </row>
    <row s="12253" customFormat="1" customHeight="1" ht="18.75" hidden="1">
      <c r="A193" s="2007" t="s">
        <v>334</v>
      </c>
      <c r="B193" s="2007" t="s">
        <v>335</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385</v>
      </c>
      <c r="M193" s="568"/>
      <c r="N193" s="561"/>
      <c r="O193" s="1851"/>
      <c r="P193" s="1851"/>
      <c r="AH193" s="1858">
        <v>0</v>
      </c>
    </row>
    <row s="12253" customFormat="1" customHeight="1" ht="18.75" hidden="1">
      <c r="A194" s="2007"/>
      <c r="B194" s="2007"/>
      <c r="C194" s="596" t="s">
        <v>1325</v>
      </c>
      <c r="D194" s="2689"/>
      <c r="E194" s="2431"/>
      <c r="F194" s="2610"/>
      <c r="G194" s="2654"/>
      <c r="H194" s="1727"/>
      <c r="I194" s="878" t="s">
        <v>1324</v>
      </c>
      <c r="J194" s="798"/>
      <c r="K194" s="1727"/>
      <c r="L194" s="441"/>
      <c r="M194" s="568"/>
      <c r="N194" s="561"/>
      <c r="O194" s="1851"/>
      <c r="P194" s="1851"/>
      <c r="AH194" s="1858">
        <v>0</v>
      </c>
    </row>
    <row s="12253" customFormat="1" customHeight="1" ht="0.75" hidden="1">
      <c r="A195" s="2007"/>
      <c r="B195" s="2007"/>
      <c r="C195" s="596" t="s">
        <v>1332</v>
      </c>
      <c r="D195" s="2689"/>
      <c r="E195" s="2431"/>
      <c r="F195" s="2610"/>
      <c r="G195" s="627"/>
      <c r="H195" s="1727"/>
      <c r="I195" s="878"/>
      <c r="J195" s="798"/>
      <c r="K195" s="1727"/>
      <c r="L195" s="441"/>
      <c r="M195" s="568"/>
      <c r="N195" s="561"/>
      <c r="O195" s="1851"/>
      <c r="P195" s="1851"/>
      <c r="AH195" s="1858">
        <v>0</v>
      </c>
    </row>
    <row s="12253" customFormat="1" customHeight="1" ht="18.75" hidden="1">
      <c r="A196" s="2007" t="s">
        <v>339</v>
      </c>
      <c r="B196" s="2007" t="s">
        <v>340</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385</v>
      </c>
      <c r="M196" s="568"/>
      <c r="N196" s="561"/>
      <c r="O196" s="1851"/>
      <c r="P196" s="1851"/>
      <c r="AH196" s="1858">
        <v>0</v>
      </c>
    </row>
    <row s="12253" customFormat="1" customHeight="1" ht="18.75" hidden="1">
      <c r="A197" s="2007"/>
      <c r="B197" s="2007"/>
      <c r="C197" s="596" t="s">
        <v>1325</v>
      </c>
      <c r="D197" s="2689"/>
      <c r="E197" s="2431"/>
      <c r="F197" s="2610"/>
      <c r="G197" s="2654"/>
      <c r="H197" s="1727"/>
      <c r="I197" s="878" t="s">
        <v>1324</v>
      </c>
      <c r="J197" s="798"/>
      <c r="K197" s="1727"/>
      <c r="L197" s="441"/>
      <c r="M197" s="568"/>
      <c r="N197" s="561"/>
      <c r="O197" s="1851"/>
      <c r="P197" s="1851"/>
      <c r="AH197" s="1858">
        <v>0</v>
      </c>
    </row>
    <row s="12253" customFormat="1" customHeight="1" ht="0.75" hidden="1">
      <c r="A198" s="2007"/>
      <c r="B198" s="2007"/>
      <c r="C198" s="596" t="s">
        <v>1332</v>
      </c>
      <c r="D198" s="2689"/>
      <c r="E198" s="2431"/>
      <c r="F198" s="2610"/>
      <c r="G198" s="627"/>
      <c r="H198" s="1727"/>
      <c r="I198" s="878"/>
      <c r="J198" s="798"/>
      <c r="K198" s="1727"/>
      <c r="L198" s="441"/>
      <c r="M198" s="568"/>
      <c r="N198" s="561"/>
      <c r="O198" s="1851"/>
      <c r="P198" s="1851"/>
      <c r="AH198" s="1858">
        <v>0</v>
      </c>
    </row>
    <row s="12253" customFormat="1" customHeight="1" ht="18.75" hidden="1">
      <c r="A199" s="2007" t="s">
        <v>344</v>
      </c>
      <c r="B199" s="2007" t="s">
        <v>345</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385</v>
      </c>
      <c r="M199" s="568"/>
      <c r="N199" s="561"/>
      <c r="O199" s="1851"/>
      <c r="P199" s="1851"/>
      <c r="AH199" s="1858">
        <v>0</v>
      </c>
    </row>
    <row s="12253" customFormat="1" customHeight="1" ht="18.75" hidden="1">
      <c r="A200" s="2007"/>
      <c r="B200" s="2007"/>
      <c r="C200" s="596" t="s">
        <v>1325</v>
      </c>
      <c r="D200" s="2689"/>
      <c r="E200" s="2431"/>
      <c r="F200" s="2610"/>
      <c r="G200" s="2654"/>
      <c r="H200" s="1727"/>
      <c r="I200" s="878" t="s">
        <v>1324</v>
      </c>
      <c r="J200" s="798"/>
      <c r="K200" s="1727"/>
      <c r="L200" s="441"/>
      <c r="M200" s="568"/>
      <c r="N200" s="561"/>
      <c r="O200" s="1851"/>
      <c r="P200" s="1851"/>
      <c r="AH200" s="1858">
        <v>0</v>
      </c>
    </row>
    <row s="12253" customFormat="1" customHeight="1" ht="0.75" hidden="1">
      <c r="A201" s="2007"/>
      <c r="B201" s="2007"/>
      <c r="C201" s="596" t="s">
        <v>1332</v>
      </c>
      <c r="D201" s="2689"/>
      <c r="E201" s="2431"/>
      <c r="F201" s="2610"/>
      <c r="G201" s="627"/>
      <c r="H201" s="1727"/>
      <c r="I201" s="878"/>
      <c r="J201" s="798"/>
      <c r="K201" s="1727"/>
      <c r="L201" s="441"/>
      <c r="M201" s="568"/>
      <c r="N201" s="561"/>
      <c r="O201" s="1851"/>
      <c r="P201" s="1851"/>
      <c r="AH201" s="1858">
        <v>0</v>
      </c>
    </row>
    <row s="12253" customFormat="1" customHeight="1" ht="18.75" hidden="1">
      <c r="A202" s="2007" t="s">
        <v>349</v>
      </c>
      <c r="B202" s="2007" t="s">
        <v>350</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385</v>
      </c>
      <c r="M202" s="568"/>
      <c r="N202" s="561"/>
      <c r="O202" s="1851"/>
      <c r="P202" s="1851"/>
      <c r="AH202" s="1858">
        <v>0</v>
      </c>
    </row>
    <row s="12253" customFormat="1" customHeight="1" ht="18.75" hidden="1">
      <c r="A203" s="2007"/>
      <c r="B203" s="2007"/>
      <c r="C203" s="596" t="s">
        <v>1325</v>
      </c>
      <c r="D203" s="2689"/>
      <c r="E203" s="2431"/>
      <c r="F203" s="2610"/>
      <c r="G203" s="2654"/>
      <c r="H203" s="1727"/>
      <c r="I203" s="878" t="s">
        <v>1324</v>
      </c>
      <c r="J203" s="798"/>
      <c r="K203" s="1727"/>
      <c r="L203" s="441"/>
      <c r="M203" s="568"/>
      <c r="N203" s="561"/>
      <c r="O203" s="1851"/>
      <c r="P203" s="1851"/>
      <c r="AH203" s="1858">
        <v>0</v>
      </c>
    </row>
    <row s="12253" customFormat="1" customHeight="1" ht="0.75" hidden="1">
      <c r="A204" s="2007"/>
      <c r="B204" s="2007"/>
      <c r="C204" s="596" t="s">
        <v>1332</v>
      </c>
      <c r="D204" s="2689"/>
      <c r="E204" s="2431"/>
      <c r="F204" s="2610"/>
      <c r="G204" s="627"/>
      <c r="H204" s="1727"/>
      <c r="I204" s="878"/>
      <c r="J204" s="798"/>
      <c r="K204" s="1727"/>
      <c r="L204" s="441"/>
      <c r="M204" s="568"/>
      <c r="N204" s="561"/>
      <c r="O204" s="1851"/>
      <c r="P204" s="1851"/>
      <c r="AH204" s="1858">
        <v>0</v>
      </c>
    </row>
    <row s="12253" customFormat="1" customHeight="1" ht="18.75" hidden="1">
      <c r="A205" s="2007" t="s">
        <v>354</v>
      </c>
      <c r="B205" s="2007" t="s">
        <v>355</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385</v>
      </c>
      <c r="M205" s="568"/>
      <c r="N205" s="561"/>
      <c r="O205" s="1851"/>
      <c r="P205" s="1851"/>
      <c r="AH205" s="1858">
        <v>0</v>
      </c>
    </row>
    <row s="12253" customFormat="1" customHeight="1" ht="18.75" hidden="1">
      <c r="A206" s="2007"/>
      <c r="B206" s="2007"/>
      <c r="C206" s="596" t="s">
        <v>1325</v>
      </c>
      <c r="D206" s="2689"/>
      <c r="E206" s="2431"/>
      <c r="F206" s="2610"/>
      <c r="G206" s="2654"/>
      <c r="H206" s="1727"/>
      <c r="I206" s="878" t="s">
        <v>1324</v>
      </c>
      <c r="J206" s="798"/>
      <c r="K206" s="1727"/>
      <c r="L206" s="441"/>
      <c r="M206" s="568"/>
      <c r="N206" s="561"/>
      <c r="O206" s="1851"/>
      <c r="P206" s="1851"/>
      <c r="AH206" s="1858">
        <v>0</v>
      </c>
    </row>
    <row s="12253" customFormat="1" customHeight="1" ht="1.05">
      <c r="A207" s="2007"/>
      <c r="B207" s="2007"/>
      <c r="C207" s="596" t="s">
        <v>1332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116</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87"/>
      <c r="H208" s="2687"/>
      <c r="I208" s="2687"/>
      <c r="J208" s="2687"/>
      <c r="K208" s="2687"/>
      <c r="L208" s="2687"/>
      <c r="M208" s="524"/>
      <c r="N208" s="561"/>
      <c r="AH208" s="601">
        <v>26</v>
      </c>
    </row>
    <row s="12253" customFormat="1" customHeight="1" ht="60.75" hidden="1">
      <c r="A209" s="2007" t="s">
        <v>236</v>
      </c>
      <c r="B209" s="2007" t="s">
        <v>237</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385</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61"/>
      <c r="O209" s="1851"/>
      <c r="P209" s="1851"/>
      <c r="AH209" s="1858">
        <v>0</v>
      </c>
    </row>
    <row s="12253" customFormat="1" customHeight="1" ht="18.75" hidden="1">
      <c r="A210" s="2007"/>
      <c r="B210" s="2007"/>
      <c r="C210" s="596" t="s">
        <v>1325</v>
      </c>
      <c r="D210" s="2689"/>
      <c r="E210" s="2431"/>
      <c r="F210" s="2610"/>
      <c r="G210" s="2654"/>
      <c r="H210" s="1727"/>
      <c r="I210" s="878" t="s">
        <v>1324</v>
      </c>
      <c r="J210" s="798"/>
      <c r="K210" s="1727"/>
      <c r="L210" s="441"/>
      <c r="M210" s="2397"/>
      <c r="N210" s="561"/>
      <c r="O210" s="1851"/>
      <c r="P210" s="1851"/>
      <c r="AH210" s="1858">
        <v>0</v>
      </c>
    </row>
    <row s="12253" customFormat="1" customHeight="1" ht="0.75" hidden="1">
      <c r="A211" s="2007"/>
      <c r="B211" s="2007"/>
      <c r="C211" s="596" t="s">
        <v>1332</v>
      </c>
      <c r="D211" s="2689"/>
      <c r="E211" s="2431"/>
      <c r="F211" s="2610"/>
      <c r="G211" s="627"/>
      <c r="H211" s="1727"/>
      <c r="I211" s="878"/>
      <c r="J211" s="798"/>
      <c r="K211" s="1727"/>
      <c r="L211" s="441"/>
      <c r="M211" s="2397"/>
      <c r="N211" s="561"/>
      <c r="O211" s="1851"/>
      <c r="P211" s="1851"/>
      <c r="AH211" s="1858">
        <v>0</v>
      </c>
    </row>
    <row s="12253" customFormat="1" customHeight="1" ht="45" hidden="1">
      <c r="A212" s="2007" t="s">
        <v>241</v>
      </c>
      <c r="B212" s="2007" t="s">
        <v>242</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385</v>
      </c>
      <c r="M212" s="2398"/>
      <c r="N212" s="561"/>
      <c r="O212" s="1851"/>
      <c r="P212" s="1851"/>
      <c r="AH212" s="1858">
        <v>0</v>
      </c>
    </row>
    <row s="12253" customFormat="1" customHeight="1" ht="18.75" hidden="1">
      <c r="A213" s="2007"/>
      <c r="B213" s="2007"/>
      <c r="C213" s="596" t="s">
        <v>1325</v>
      </c>
      <c r="D213" s="2689"/>
      <c r="E213" s="2431"/>
      <c r="F213" s="2610"/>
      <c r="G213" s="2654"/>
      <c r="H213" s="1727"/>
      <c r="I213" s="878" t="s">
        <v>1324</v>
      </c>
      <c r="J213" s="798"/>
      <c r="K213" s="1727"/>
      <c r="L213" s="441"/>
      <c r="M213" s="2088"/>
      <c r="N213" s="561"/>
      <c r="O213" s="1851"/>
      <c r="P213" s="1851"/>
      <c r="AH213" s="1858">
        <v>0</v>
      </c>
    </row>
    <row s="12253" customFormat="1" customHeight="1" ht="0.75" hidden="1">
      <c r="A214" s="2007"/>
      <c r="B214" s="2007"/>
      <c r="C214" s="596" t="s">
        <v>1332</v>
      </c>
      <c r="D214" s="2689"/>
      <c r="E214" s="2431"/>
      <c r="F214" s="2610"/>
      <c r="G214" s="627"/>
      <c r="H214" s="1727"/>
      <c r="I214" s="878"/>
      <c r="J214" s="798"/>
      <c r="K214" s="1727"/>
      <c r="L214" s="441"/>
      <c r="M214" s="568"/>
      <c r="N214" s="561"/>
      <c r="O214" s="1851"/>
      <c r="P214" s="1851"/>
      <c r="AH214" s="1858">
        <v>0</v>
      </c>
    </row>
    <row s="12253" customFormat="1" customHeight="1" ht="45" hidden="1">
      <c r="A215" s="2007" t="s">
        <v>248</v>
      </c>
      <c r="B215" s="2007" t="s">
        <v>249</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385</v>
      </c>
      <c r="M215" s="568"/>
      <c r="N215" s="561"/>
      <c r="O215" s="1851"/>
      <c r="P215" s="1851"/>
      <c r="AH215" s="1858">
        <v>0</v>
      </c>
    </row>
    <row s="12253" customFormat="1" customHeight="1" ht="18.75" hidden="1">
      <c r="A216" s="2007"/>
      <c r="B216" s="2007"/>
      <c r="C216" s="596" t="s">
        <v>1325</v>
      </c>
      <c r="D216" s="2689"/>
      <c r="E216" s="2431"/>
      <c r="F216" s="2610"/>
      <c r="G216" s="2654"/>
      <c r="H216" s="1727"/>
      <c r="I216" s="878" t="s">
        <v>1324</v>
      </c>
      <c r="J216" s="798"/>
      <c r="K216" s="1727"/>
      <c r="L216" s="441"/>
      <c r="M216" s="568"/>
      <c r="N216" s="561"/>
      <c r="O216" s="1851"/>
      <c r="P216" s="1851"/>
      <c r="AH216" s="1858">
        <v>0</v>
      </c>
    </row>
    <row s="12253" customFormat="1" customHeight="1" ht="0.75" hidden="1">
      <c r="A217" s="2007"/>
      <c r="B217" s="2007"/>
      <c r="C217" s="596" t="s">
        <v>1332</v>
      </c>
      <c r="D217" s="2689"/>
      <c r="E217" s="2431"/>
      <c r="F217" s="2610"/>
      <c r="G217" s="627"/>
      <c r="H217" s="1727"/>
      <c r="I217" s="878"/>
      <c r="J217" s="798"/>
      <c r="K217" s="1727"/>
      <c r="L217" s="441"/>
      <c r="M217" s="568"/>
      <c r="N217" s="561"/>
      <c r="O217" s="1851"/>
      <c r="P217" s="1851"/>
      <c r="AH217" s="1858">
        <v>0</v>
      </c>
    </row>
    <row s="12253" customFormat="1" customHeight="1" ht="45" hidden="1">
      <c r="A218" s="2007" t="s">
        <v>254</v>
      </c>
      <c r="B218" s="2007" t="s">
        <v>255</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385</v>
      </c>
      <c r="M218" s="568"/>
      <c r="N218" s="561"/>
      <c r="O218" s="1851"/>
      <c r="P218" s="1851"/>
      <c r="AH218" s="1858">
        <v>0</v>
      </c>
    </row>
    <row s="12253" customFormat="1" customHeight="1" ht="18.75" hidden="1">
      <c r="A219" s="2007"/>
      <c r="B219" s="2007"/>
      <c r="C219" s="596" t="s">
        <v>1325</v>
      </c>
      <c r="D219" s="2689"/>
      <c r="E219" s="2431"/>
      <c r="F219" s="2610"/>
      <c r="G219" s="2654"/>
      <c r="H219" s="1727"/>
      <c r="I219" s="878" t="s">
        <v>1324</v>
      </c>
      <c r="J219" s="798"/>
      <c r="K219" s="1727"/>
      <c r="L219" s="441"/>
      <c r="M219" s="568"/>
      <c r="N219" s="561"/>
      <c r="O219" s="1851"/>
      <c r="P219" s="1851"/>
      <c r="AH219" s="1858">
        <v>0</v>
      </c>
    </row>
    <row s="12253" customFormat="1" customHeight="1" ht="0.75" hidden="1">
      <c r="A220" s="2007"/>
      <c r="B220" s="2007"/>
      <c r="C220" s="596" t="s">
        <v>1332</v>
      </c>
      <c r="D220" s="2689"/>
      <c r="E220" s="2431"/>
      <c r="F220" s="2610"/>
      <c r="G220" s="627"/>
      <c r="H220" s="1727"/>
      <c r="I220" s="878"/>
      <c r="J220" s="798"/>
      <c r="K220" s="1727"/>
      <c r="L220" s="441"/>
      <c r="M220" s="568"/>
      <c r="N220" s="561"/>
      <c r="O220" s="1851"/>
      <c r="P220" s="1851"/>
      <c r="AH220" s="1858">
        <v>0</v>
      </c>
    </row>
    <row s="12253" customFormat="1" customHeight="1" ht="18.75" hidden="1">
      <c r="A221" s="2007" t="s">
        <v>260</v>
      </c>
      <c r="B221" s="2007" t="s">
        <v>261</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385</v>
      </c>
      <c r="M221" s="568"/>
      <c r="N221" s="561"/>
      <c r="O221" s="1851"/>
      <c r="P221" s="1851"/>
      <c r="AH221" s="1858">
        <v>0</v>
      </c>
    </row>
    <row s="12253" customFormat="1" customHeight="1" ht="18.75" hidden="1">
      <c r="A222" s="2007"/>
      <c r="B222" s="2007"/>
      <c r="C222" s="596" t="s">
        <v>1325</v>
      </c>
      <c r="D222" s="2689"/>
      <c r="E222" s="2431"/>
      <c r="F222" s="2610"/>
      <c r="G222" s="2654"/>
      <c r="H222" s="1727"/>
      <c r="I222" s="878" t="s">
        <v>1324</v>
      </c>
      <c r="J222" s="798"/>
      <c r="K222" s="1727"/>
      <c r="L222" s="441"/>
      <c r="M222" s="568"/>
      <c r="N222" s="561"/>
      <c r="O222" s="1851"/>
      <c r="P222" s="1851"/>
      <c r="AH222" s="1858">
        <v>0</v>
      </c>
    </row>
    <row s="12253" customFormat="1" customHeight="1" ht="0.75" hidden="1">
      <c r="A223" s="2007"/>
      <c r="B223" s="2007"/>
      <c r="C223" s="596" t="s">
        <v>1332</v>
      </c>
      <c r="D223" s="2689"/>
      <c r="E223" s="2431"/>
      <c r="F223" s="2610"/>
      <c r="G223" s="627"/>
      <c r="H223" s="1727"/>
      <c r="I223" s="878"/>
      <c r="J223" s="798"/>
      <c r="K223" s="1727"/>
      <c r="L223" s="441"/>
      <c r="M223" s="568"/>
      <c r="N223" s="561"/>
      <c r="O223" s="1851"/>
      <c r="P223" s="1851"/>
      <c r="AH223" s="1858">
        <v>0</v>
      </c>
    </row>
    <row s="12253" customFormat="1" customHeight="1" ht="18.75" hidden="1">
      <c r="A224" s="2007" t="s">
        <v>266</v>
      </c>
      <c r="B224" s="2007" t="s">
        <v>267</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385</v>
      </c>
      <c r="M224" s="568"/>
      <c r="N224" s="561"/>
      <c r="O224" s="1851"/>
      <c r="P224" s="1851"/>
      <c r="AH224" s="1858">
        <v>0</v>
      </c>
    </row>
    <row s="12253" customFormat="1" customHeight="1" ht="18.75" hidden="1">
      <c r="A225" s="2007"/>
      <c r="B225" s="2007"/>
      <c r="C225" s="596" t="s">
        <v>1325</v>
      </c>
      <c r="D225" s="2689"/>
      <c r="E225" s="2431"/>
      <c r="F225" s="2610"/>
      <c r="G225" s="2654"/>
      <c r="H225" s="1727"/>
      <c r="I225" s="878" t="s">
        <v>1324</v>
      </c>
      <c r="J225" s="798"/>
      <c r="K225" s="1727"/>
      <c r="L225" s="441"/>
      <c r="M225" s="568"/>
      <c r="N225" s="561"/>
      <c r="O225" s="1851"/>
      <c r="P225" s="1851"/>
      <c r="AH225" s="1858">
        <v>0</v>
      </c>
    </row>
    <row s="12253" customFormat="1" customHeight="1" ht="0.75" hidden="1">
      <c r="A226" s="2007"/>
      <c r="B226" s="2007"/>
      <c r="C226" s="596" t="s">
        <v>1332</v>
      </c>
      <c r="D226" s="2689"/>
      <c r="E226" s="2431"/>
      <c r="F226" s="2610"/>
      <c r="G226" s="627"/>
      <c r="H226" s="1727"/>
      <c r="I226" s="878"/>
      <c r="J226" s="798"/>
      <c r="K226" s="1727"/>
      <c r="L226" s="441"/>
      <c r="M226" s="568"/>
      <c r="N226" s="561"/>
      <c r="O226" s="1851"/>
      <c r="P226" s="1851"/>
      <c r="AH226" s="1858">
        <v>0</v>
      </c>
    </row>
    <row s="12253" customFormat="1" customHeight="1" ht="18.75" hidden="1">
      <c r="A227" s="2007" t="s">
        <v>272</v>
      </c>
      <c r="B227" s="2007" t="s">
        <v>273</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385</v>
      </c>
      <c r="M227" s="568"/>
      <c r="N227" s="561"/>
      <c r="O227" s="1851"/>
      <c r="P227" s="1851"/>
      <c r="AH227" s="1858">
        <v>0</v>
      </c>
    </row>
    <row s="12253" customFormat="1" customHeight="1" ht="18.75" hidden="1">
      <c r="A228" s="2007"/>
      <c r="B228" s="2007"/>
      <c r="C228" s="596" t="s">
        <v>1325</v>
      </c>
      <c r="D228" s="2689"/>
      <c r="E228" s="2431"/>
      <c r="F228" s="2610"/>
      <c r="G228" s="2654"/>
      <c r="H228" s="1727"/>
      <c r="I228" s="878" t="s">
        <v>1324</v>
      </c>
      <c r="J228" s="798"/>
      <c r="K228" s="1727"/>
      <c r="L228" s="441"/>
      <c r="M228" s="568"/>
      <c r="N228" s="561"/>
      <c r="O228" s="1851"/>
      <c r="P228" s="1851"/>
      <c r="AH228" s="1858">
        <v>0</v>
      </c>
    </row>
    <row s="12253" customFormat="1" customHeight="1" ht="0.75" hidden="1">
      <c r="A229" s="2007"/>
      <c r="B229" s="2007"/>
      <c r="C229" s="596" t="s">
        <v>1332</v>
      </c>
      <c r="D229" s="2689"/>
      <c r="E229" s="2431"/>
      <c r="F229" s="2610"/>
      <c r="G229" s="627"/>
      <c r="H229" s="1727"/>
      <c r="I229" s="878"/>
      <c r="J229" s="798"/>
      <c r="K229" s="1727"/>
      <c r="L229" s="441"/>
      <c r="M229" s="568"/>
      <c r="N229" s="561"/>
      <c r="O229" s="1851"/>
      <c r="P229" s="1851"/>
      <c r="AH229" s="1858">
        <v>0</v>
      </c>
    </row>
    <row s="12253" customFormat="1" customHeight="1" ht="18.75" hidden="1">
      <c r="A230" s="2007" t="s">
        <v>278</v>
      </c>
      <c r="B230" s="2007" t="s">
        <v>279</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385</v>
      </c>
      <c r="M230" s="568"/>
      <c r="N230" s="561"/>
      <c r="O230" s="1851"/>
      <c r="P230" s="1851"/>
      <c r="AH230" s="1858">
        <v>0</v>
      </c>
    </row>
    <row s="12253" customFormat="1" customHeight="1" ht="18.75" hidden="1">
      <c r="A231" s="2007"/>
      <c r="B231" s="2007"/>
      <c r="C231" s="596" t="s">
        <v>1325</v>
      </c>
      <c r="D231" s="2689"/>
      <c r="E231" s="2431"/>
      <c r="F231" s="2610"/>
      <c r="G231" s="2654"/>
      <c r="H231" s="1727"/>
      <c r="I231" s="878" t="s">
        <v>1324</v>
      </c>
      <c r="J231" s="798"/>
      <c r="K231" s="1727"/>
      <c r="L231" s="441"/>
      <c r="M231" s="568"/>
      <c r="N231" s="561"/>
      <c r="O231" s="1851"/>
      <c r="P231" s="1851"/>
      <c r="AH231" s="1858">
        <v>0</v>
      </c>
    </row>
    <row s="12253" customFormat="1" customHeight="1" ht="0.75" hidden="1">
      <c r="A232" s="2007"/>
      <c r="B232" s="2007"/>
      <c r="C232" s="596" t="s">
        <v>1332</v>
      </c>
      <c r="D232" s="2689"/>
      <c r="E232" s="2431"/>
      <c r="F232" s="2610"/>
      <c r="G232" s="627"/>
      <c r="H232" s="1727"/>
      <c r="I232" s="878"/>
      <c r="J232" s="798"/>
      <c r="K232" s="1727"/>
      <c r="L232" s="441"/>
      <c r="M232" s="568"/>
      <c r="N232" s="561"/>
      <c r="O232" s="1851"/>
      <c r="P232" s="1851"/>
      <c r="AH232" s="1858">
        <v>0</v>
      </c>
    </row>
    <row s="12253" customFormat="1" customHeight="1" ht="18.75" hidden="1">
      <c r="A233" s="2007" t="s">
        <v>284</v>
      </c>
      <c r="B233" s="2007" t="s">
        <v>285</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385</v>
      </c>
      <c r="M233" s="568"/>
      <c r="N233" s="561"/>
      <c r="O233" s="1851"/>
      <c r="P233" s="1851"/>
      <c r="AH233" s="1858">
        <v>0</v>
      </c>
    </row>
    <row s="12253" customFormat="1" customHeight="1" ht="18.75" hidden="1">
      <c r="A234" s="2007"/>
      <c r="B234" s="2007"/>
      <c r="C234" s="596" t="s">
        <v>1325</v>
      </c>
      <c r="D234" s="2689"/>
      <c r="E234" s="2431"/>
      <c r="F234" s="2610"/>
      <c r="G234" s="2654"/>
      <c r="H234" s="1727"/>
      <c r="I234" s="878" t="s">
        <v>1324</v>
      </c>
      <c r="J234" s="798"/>
      <c r="K234" s="1727"/>
      <c r="L234" s="441"/>
      <c r="M234" s="568"/>
      <c r="N234" s="561"/>
      <c r="O234" s="1851"/>
      <c r="P234" s="1851"/>
      <c r="AH234" s="1858">
        <v>0</v>
      </c>
    </row>
    <row s="12253" customFormat="1" customHeight="1" ht="0.75" hidden="1">
      <c r="A235" s="2007"/>
      <c r="B235" s="2007"/>
      <c r="C235" s="596" t="s">
        <v>1332</v>
      </c>
      <c r="D235" s="2689"/>
      <c r="E235" s="2431"/>
      <c r="F235" s="2610"/>
      <c r="G235" s="627"/>
      <c r="H235" s="1727"/>
      <c r="I235" s="878"/>
      <c r="J235" s="798"/>
      <c r="K235" s="1727"/>
      <c r="L235" s="441"/>
      <c r="M235" s="568"/>
      <c r="N235" s="561"/>
      <c r="O235" s="1851"/>
      <c r="P235" s="1851"/>
      <c r="AH235" s="1858">
        <v>0</v>
      </c>
    </row>
    <row s="12253" customFormat="1" customHeight="1" ht="18.75" hidden="1">
      <c r="A236" s="2007" t="s">
        <v>304</v>
      </c>
      <c r="B236" s="2007" t="s">
        <v>305</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385</v>
      </c>
      <c r="M236" s="568"/>
      <c r="N236" s="561"/>
      <c r="O236" s="1851"/>
      <c r="P236" s="1851"/>
      <c r="AH236" s="1858">
        <v>0</v>
      </c>
    </row>
    <row s="12253" customFormat="1" customHeight="1" ht="18.75" hidden="1">
      <c r="A237" s="2007"/>
      <c r="B237" s="2007"/>
      <c r="C237" s="596" t="s">
        <v>1325</v>
      </c>
      <c r="D237" s="2689"/>
      <c r="E237" s="2431"/>
      <c r="F237" s="2610"/>
      <c r="G237" s="2654"/>
      <c r="H237" s="1727"/>
      <c r="I237" s="878" t="s">
        <v>1324</v>
      </c>
      <c r="J237" s="798"/>
      <c r="K237" s="1727"/>
      <c r="L237" s="441"/>
      <c r="M237" s="568"/>
      <c r="N237" s="561"/>
      <c r="O237" s="1851"/>
      <c r="P237" s="1851"/>
      <c r="AH237" s="1858">
        <v>0</v>
      </c>
    </row>
    <row s="12253" customFormat="1" customHeight="1" ht="0.75" hidden="1">
      <c r="A238" s="2007"/>
      <c r="B238" s="2007"/>
      <c r="C238" s="596" t="s">
        <v>1332</v>
      </c>
      <c r="D238" s="2689"/>
      <c r="E238" s="2431"/>
      <c r="F238" s="2610"/>
      <c r="G238" s="627"/>
      <c r="H238" s="1727"/>
      <c r="I238" s="878"/>
      <c r="J238" s="798"/>
      <c r="K238" s="1727"/>
      <c r="L238" s="441"/>
      <c r="M238" s="568"/>
      <c r="N238" s="561"/>
      <c r="O238" s="1851"/>
      <c r="P238" s="1851"/>
      <c r="AH238" s="1858">
        <v>0</v>
      </c>
    </row>
    <row s="12253" customFormat="1" customHeight="1" ht="18.75" hidden="1">
      <c r="A239" s="2007" t="s">
        <v>309</v>
      </c>
      <c r="B239" s="2007" t="s">
        <v>310</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385</v>
      </c>
      <c r="M239" s="568"/>
      <c r="N239" s="561"/>
      <c r="O239" s="1851"/>
      <c r="P239" s="1851"/>
      <c r="AH239" s="1858">
        <v>0</v>
      </c>
    </row>
    <row s="12253" customFormat="1" customHeight="1" ht="18.75" hidden="1">
      <c r="A240" s="2007"/>
      <c r="B240" s="2007"/>
      <c r="C240" s="596" t="s">
        <v>1325</v>
      </c>
      <c r="D240" s="2689"/>
      <c r="E240" s="2431"/>
      <c r="F240" s="2610"/>
      <c r="G240" s="2654"/>
      <c r="H240" s="1727"/>
      <c r="I240" s="878" t="s">
        <v>1324</v>
      </c>
      <c r="J240" s="798"/>
      <c r="K240" s="1727"/>
      <c r="L240" s="441"/>
      <c r="M240" s="568"/>
      <c r="N240" s="561"/>
      <c r="O240" s="1851"/>
      <c r="P240" s="1851"/>
      <c r="AH240" s="1858">
        <v>0</v>
      </c>
    </row>
    <row s="12253" customFormat="1" customHeight="1" ht="0.75" hidden="1">
      <c r="A241" s="2007"/>
      <c r="B241" s="2007"/>
      <c r="C241" s="596" t="s">
        <v>1332</v>
      </c>
      <c r="D241" s="2689"/>
      <c r="E241" s="2431"/>
      <c r="F241" s="2610"/>
      <c r="G241" s="627"/>
      <c r="H241" s="1727"/>
      <c r="I241" s="878"/>
      <c r="J241" s="798"/>
      <c r="K241" s="1727"/>
      <c r="L241" s="441"/>
      <c r="M241" s="568"/>
      <c r="N241" s="561"/>
      <c r="O241" s="1851"/>
      <c r="P241" s="1851"/>
      <c r="AH241" s="1858">
        <v>0</v>
      </c>
    </row>
    <row s="12253" customFormat="1" customHeight="1" ht="18.75" hidden="1">
      <c r="A242" s="2007" t="s">
        <v>314</v>
      </c>
      <c r="B242" s="2007" t="s">
        <v>315</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385</v>
      </c>
      <c r="M242" s="568"/>
      <c r="N242" s="561"/>
      <c r="O242" s="1851"/>
      <c r="P242" s="1851"/>
      <c r="AH242" s="1858">
        <v>0</v>
      </c>
    </row>
    <row s="12253" customFormat="1" customHeight="1" ht="18.75" hidden="1">
      <c r="A243" s="2007"/>
      <c r="B243" s="2007"/>
      <c r="C243" s="596" t="s">
        <v>1325</v>
      </c>
      <c r="D243" s="2689"/>
      <c r="E243" s="2431"/>
      <c r="F243" s="2610"/>
      <c r="G243" s="2654"/>
      <c r="H243" s="1727"/>
      <c r="I243" s="878" t="s">
        <v>1324</v>
      </c>
      <c r="J243" s="798"/>
      <c r="K243" s="1727"/>
      <c r="L243" s="441"/>
      <c r="M243" s="568"/>
      <c r="N243" s="561"/>
      <c r="O243" s="1851"/>
      <c r="P243" s="1851"/>
      <c r="AH243" s="1858">
        <v>0</v>
      </c>
    </row>
    <row s="12253" customFormat="1" customHeight="1" ht="0.75" hidden="1">
      <c r="A244" s="2007"/>
      <c r="B244" s="2007"/>
      <c r="C244" s="596" t="s">
        <v>1332</v>
      </c>
      <c r="D244" s="2689"/>
      <c r="E244" s="2431"/>
      <c r="F244" s="2610"/>
      <c r="G244" s="627"/>
      <c r="H244" s="1727"/>
      <c r="I244" s="878"/>
      <c r="J244" s="798"/>
      <c r="K244" s="1727"/>
      <c r="L244" s="441"/>
      <c r="M244" s="568"/>
      <c r="N244" s="561"/>
      <c r="O244" s="1851"/>
      <c r="P244" s="1851"/>
      <c r="AH244" s="1858">
        <v>0</v>
      </c>
    </row>
    <row s="12253" customFormat="1" customHeight="1" ht="18.75" hidden="1">
      <c r="A245" s="2007" t="s">
        <v>319</v>
      </c>
      <c r="B245" s="2007" t="s">
        <v>320</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385</v>
      </c>
      <c r="M245" s="568"/>
      <c r="N245" s="561"/>
      <c r="O245" s="1851"/>
      <c r="P245" s="1851"/>
      <c r="AH245" s="1858">
        <v>0</v>
      </c>
    </row>
    <row s="12253" customFormat="1" customHeight="1" ht="18.75" hidden="1">
      <c r="A246" s="2007"/>
      <c r="B246" s="2007"/>
      <c r="C246" s="596" t="s">
        <v>1325</v>
      </c>
      <c r="D246" s="2689"/>
      <c r="E246" s="2431"/>
      <c r="F246" s="2610"/>
      <c r="G246" s="2654"/>
      <c r="H246" s="1727"/>
      <c r="I246" s="878" t="s">
        <v>1324</v>
      </c>
      <c r="J246" s="798"/>
      <c r="K246" s="1727"/>
      <c r="L246" s="441"/>
      <c r="M246" s="568"/>
      <c r="N246" s="561"/>
      <c r="O246" s="1851"/>
      <c r="P246" s="1851"/>
      <c r="AH246" s="1858">
        <v>0</v>
      </c>
    </row>
    <row s="12253" customFormat="1" customHeight="1" ht="0.75" hidden="1">
      <c r="A247" s="2007"/>
      <c r="B247" s="2007"/>
      <c r="C247" s="596" t="s">
        <v>1332</v>
      </c>
      <c r="D247" s="2689"/>
      <c r="E247" s="2431"/>
      <c r="F247" s="2610"/>
      <c r="G247" s="627"/>
      <c r="H247" s="1727"/>
      <c r="I247" s="878"/>
      <c r="J247" s="798"/>
      <c r="K247" s="1727"/>
      <c r="L247" s="441"/>
      <c r="M247" s="568"/>
      <c r="N247" s="561"/>
      <c r="O247" s="1851"/>
      <c r="P247" s="1851"/>
      <c r="AH247" s="1858">
        <v>0</v>
      </c>
    </row>
    <row s="12253" customFormat="1" customHeight="1" ht="18.75" hidden="1">
      <c r="A248" s="2007" t="s">
        <v>324</v>
      </c>
      <c r="B248" s="2007" t="s">
        <v>325</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385</v>
      </c>
      <c r="M248" s="568"/>
      <c r="N248" s="561"/>
      <c r="O248" s="1851"/>
      <c r="P248" s="1851"/>
      <c r="AH248" s="1858">
        <v>0</v>
      </c>
    </row>
    <row s="12253" customFormat="1" customHeight="1" ht="18.75" hidden="1">
      <c r="A249" s="2007"/>
      <c r="B249" s="2007"/>
      <c r="C249" s="596" t="s">
        <v>1325</v>
      </c>
      <c r="D249" s="2689"/>
      <c r="E249" s="2431"/>
      <c r="F249" s="2610"/>
      <c r="G249" s="2654"/>
      <c r="H249" s="1727"/>
      <c r="I249" s="878" t="s">
        <v>1324</v>
      </c>
      <c r="J249" s="798"/>
      <c r="K249" s="1727"/>
      <c r="L249" s="441"/>
      <c r="M249" s="568"/>
      <c r="N249" s="561"/>
      <c r="O249" s="1851"/>
      <c r="P249" s="1851"/>
      <c r="AH249" s="1858">
        <v>0</v>
      </c>
    </row>
    <row s="12253" customFormat="1" customHeight="1" ht="0.75" hidden="1">
      <c r="A250" s="2007"/>
      <c r="B250" s="2007"/>
      <c r="C250" s="596" t="s">
        <v>1332</v>
      </c>
      <c r="D250" s="2689"/>
      <c r="E250" s="2431"/>
      <c r="F250" s="2610"/>
      <c r="G250" s="627"/>
      <c r="H250" s="1727"/>
      <c r="I250" s="878"/>
      <c r="J250" s="798"/>
      <c r="K250" s="1727"/>
      <c r="L250" s="441"/>
      <c r="M250" s="568"/>
      <c r="N250" s="561"/>
      <c r="O250" s="1851"/>
      <c r="P250" s="1851"/>
      <c r="AH250" s="1858">
        <v>0</v>
      </c>
    </row>
    <row s="12253" customFormat="1" customHeight="1" ht="18.75" hidden="1">
      <c r="A251" s="2007" t="s">
        <v>329</v>
      </c>
      <c r="B251" s="2007" t="s">
        <v>330</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385</v>
      </c>
      <c r="M251" s="568"/>
      <c r="N251" s="561"/>
      <c r="O251" s="1851"/>
      <c r="P251" s="1851"/>
      <c r="AH251" s="1858">
        <v>0</v>
      </c>
    </row>
    <row s="12253" customFormat="1" customHeight="1" ht="18.75" hidden="1">
      <c r="A252" s="2007"/>
      <c r="B252" s="2007"/>
      <c r="C252" s="596" t="s">
        <v>1325</v>
      </c>
      <c r="D252" s="2689"/>
      <c r="E252" s="2431"/>
      <c r="F252" s="2610"/>
      <c r="G252" s="2654"/>
      <c r="H252" s="1727"/>
      <c r="I252" s="878" t="s">
        <v>1324</v>
      </c>
      <c r="J252" s="798"/>
      <c r="K252" s="1727"/>
      <c r="L252" s="441"/>
      <c r="M252" s="568"/>
      <c r="N252" s="561"/>
      <c r="O252" s="1851"/>
      <c r="P252" s="1851"/>
      <c r="AH252" s="1858">
        <v>0</v>
      </c>
    </row>
    <row s="12253" customFormat="1" customHeight="1" ht="0.75" hidden="1">
      <c r="A253" s="2007"/>
      <c r="B253" s="2007"/>
      <c r="C253" s="596" t="s">
        <v>1332</v>
      </c>
      <c r="D253" s="2689"/>
      <c r="E253" s="2431"/>
      <c r="F253" s="2610"/>
      <c r="G253" s="627"/>
      <c r="H253" s="1727"/>
      <c r="I253" s="878"/>
      <c r="J253" s="798"/>
      <c r="K253" s="1727"/>
      <c r="L253" s="441"/>
      <c r="M253" s="568"/>
      <c r="N253" s="561"/>
      <c r="O253" s="1851"/>
      <c r="P253" s="1851"/>
      <c r="AH253" s="1858">
        <v>0</v>
      </c>
    </row>
    <row s="12253" customFormat="1" customHeight="1" ht="18.75" hidden="1">
      <c r="A254" s="2007" t="s">
        <v>334</v>
      </c>
      <c r="B254" s="2007" t="s">
        <v>335</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385</v>
      </c>
      <c r="M254" s="568"/>
      <c r="N254" s="561"/>
      <c r="O254" s="1851"/>
      <c r="P254" s="1851"/>
      <c r="AH254" s="1858">
        <v>0</v>
      </c>
    </row>
    <row s="12253" customFormat="1" customHeight="1" ht="18.75" hidden="1">
      <c r="A255" s="2007"/>
      <c r="B255" s="2007"/>
      <c r="C255" s="596" t="s">
        <v>1325</v>
      </c>
      <c r="D255" s="2689"/>
      <c r="E255" s="2431"/>
      <c r="F255" s="2610"/>
      <c r="G255" s="2654"/>
      <c r="H255" s="1727"/>
      <c r="I255" s="878" t="s">
        <v>1324</v>
      </c>
      <c r="J255" s="798"/>
      <c r="K255" s="1727"/>
      <c r="L255" s="441"/>
      <c r="M255" s="568"/>
      <c r="N255" s="561"/>
      <c r="O255" s="1851"/>
      <c r="P255" s="1851"/>
      <c r="AH255" s="1858">
        <v>0</v>
      </c>
    </row>
    <row s="12253" customFormat="1" customHeight="1" ht="0.75" hidden="1">
      <c r="A256" s="2007"/>
      <c r="B256" s="2007"/>
      <c r="C256" s="596" t="s">
        <v>1332</v>
      </c>
      <c r="D256" s="2689"/>
      <c r="E256" s="2431"/>
      <c r="F256" s="2610"/>
      <c r="G256" s="627"/>
      <c r="H256" s="1727"/>
      <c r="I256" s="878"/>
      <c r="J256" s="798"/>
      <c r="K256" s="1727"/>
      <c r="L256" s="441"/>
      <c r="M256" s="568"/>
      <c r="N256" s="561"/>
      <c r="O256" s="1851"/>
      <c r="P256" s="1851"/>
      <c r="AH256" s="1858">
        <v>0</v>
      </c>
    </row>
    <row s="12253" customFormat="1" customHeight="1" ht="18.75" hidden="1">
      <c r="A257" s="2007" t="s">
        <v>339</v>
      </c>
      <c r="B257" s="2007" t="s">
        <v>340</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385</v>
      </c>
      <c r="M257" s="568"/>
      <c r="N257" s="561"/>
      <c r="O257" s="1851"/>
      <c r="P257" s="1851"/>
      <c r="AH257" s="1858">
        <v>0</v>
      </c>
    </row>
    <row s="12253" customFormat="1" customHeight="1" ht="18.75" hidden="1">
      <c r="A258" s="2007"/>
      <c r="B258" s="2007"/>
      <c r="C258" s="596" t="s">
        <v>1325</v>
      </c>
      <c r="D258" s="2689"/>
      <c r="E258" s="2431"/>
      <c r="F258" s="2610"/>
      <c r="G258" s="2654"/>
      <c r="H258" s="1727"/>
      <c r="I258" s="878" t="s">
        <v>1324</v>
      </c>
      <c r="J258" s="798"/>
      <c r="K258" s="1727"/>
      <c r="L258" s="441"/>
      <c r="M258" s="568"/>
      <c r="N258" s="561"/>
      <c r="O258" s="1851"/>
      <c r="P258" s="1851"/>
      <c r="AH258" s="1858">
        <v>0</v>
      </c>
    </row>
    <row s="12253" customFormat="1" customHeight="1" ht="0.75" hidden="1">
      <c r="A259" s="2007"/>
      <c r="B259" s="2007"/>
      <c r="C259" s="596" t="s">
        <v>1332</v>
      </c>
      <c r="D259" s="2689"/>
      <c r="E259" s="2431"/>
      <c r="F259" s="2610"/>
      <c r="G259" s="627"/>
      <c r="H259" s="1727"/>
      <c r="I259" s="878"/>
      <c r="J259" s="798"/>
      <c r="K259" s="1727"/>
      <c r="L259" s="441"/>
      <c r="M259" s="568"/>
      <c r="N259" s="561"/>
      <c r="O259" s="1851"/>
      <c r="P259" s="1851"/>
      <c r="AH259" s="1858">
        <v>0</v>
      </c>
    </row>
    <row s="12253" customFormat="1" customHeight="1" ht="18.75" hidden="1">
      <c r="A260" s="2007" t="s">
        <v>344</v>
      </c>
      <c r="B260" s="2007" t="s">
        <v>345</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385</v>
      </c>
      <c r="M260" s="568"/>
      <c r="N260" s="561"/>
      <c r="O260" s="1851"/>
      <c r="P260" s="1851"/>
      <c r="AH260" s="1858">
        <v>0</v>
      </c>
    </row>
    <row s="12253" customFormat="1" customHeight="1" ht="18.75" hidden="1">
      <c r="A261" s="2007"/>
      <c r="B261" s="2007"/>
      <c r="C261" s="596" t="s">
        <v>1325</v>
      </c>
      <c r="D261" s="2689"/>
      <c r="E261" s="2431"/>
      <c r="F261" s="2610"/>
      <c r="G261" s="2654"/>
      <c r="H261" s="1727"/>
      <c r="I261" s="878" t="s">
        <v>1324</v>
      </c>
      <c r="J261" s="798"/>
      <c r="K261" s="1727"/>
      <c r="L261" s="441"/>
      <c r="M261" s="568"/>
      <c r="N261" s="561"/>
      <c r="O261" s="1851"/>
      <c r="P261" s="1851"/>
      <c r="AH261" s="1858">
        <v>0</v>
      </c>
    </row>
    <row s="12253" customFormat="1" customHeight="1" ht="0.75" hidden="1">
      <c r="A262" s="2007"/>
      <c r="B262" s="2007"/>
      <c r="C262" s="596" t="s">
        <v>1332</v>
      </c>
      <c r="D262" s="2689"/>
      <c r="E262" s="2431"/>
      <c r="F262" s="2610"/>
      <c r="G262" s="627"/>
      <c r="H262" s="1727"/>
      <c r="I262" s="878"/>
      <c r="J262" s="798"/>
      <c r="K262" s="1727"/>
      <c r="L262" s="441"/>
      <c r="M262" s="568"/>
      <c r="N262" s="561"/>
      <c r="O262" s="1851"/>
      <c r="P262" s="1851"/>
      <c r="AH262" s="1858">
        <v>0</v>
      </c>
    </row>
    <row s="12253" customFormat="1" customHeight="1" ht="18.75" hidden="1">
      <c r="A263" s="2007" t="s">
        <v>349</v>
      </c>
      <c r="B263" s="2007" t="s">
        <v>350</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385</v>
      </c>
      <c r="M263" s="568"/>
      <c r="N263" s="561"/>
      <c r="O263" s="1851"/>
      <c r="P263" s="1851"/>
      <c r="AH263" s="1858">
        <v>0</v>
      </c>
    </row>
    <row s="12253" customFormat="1" customHeight="1" ht="18.75" hidden="1">
      <c r="A264" s="2007"/>
      <c r="B264" s="2007"/>
      <c r="C264" s="596" t="s">
        <v>1325</v>
      </c>
      <c r="D264" s="2689"/>
      <c r="E264" s="2431"/>
      <c r="F264" s="2610"/>
      <c r="G264" s="2654"/>
      <c r="H264" s="1727"/>
      <c r="I264" s="878" t="s">
        <v>1324</v>
      </c>
      <c r="J264" s="798"/>
      <c r="K264" s="1727"/>
      <c r="L264" s="441"/>
      <c r="M264" s="568"/>
      <c r="N264" s="561"/>
      <c r="O264" s="1851"/>
      <c r="P264" s="1851"/>
      <c r="AH264" s="1858">
        <v>0</v>
      </c>
    </row>
    <row s="12253" customFormat="1" customHeight="1" ht="0.75" hidden="1">
      <c r="A265" s="2007"/>
      <c r="B265" s="2007"/>
      <c r="C265" s="596" t="s">
        <v>1332</v>
      </c>
      <c r="D265" s="2689"/>
      <c r="E265" s="2431"/>
      <c r="F265" s="2610"/>
      <c r="G265" s="627"/>
      <c r="H265" s="1727"/>
      <c r="I265" s="878"/>
      <c r="J265" s="798"/>
      <c r="K265" s="1727"/>
      <c r="L265" s="441"/>
      <c r="M265" s="568"/>
      <c r="N265" s="561"/>
      <c r="O265" s="1851"/>
      <c r="P265" s="1851"/>
      <c r="AH265" s="1858">
        <v>0</v>
      </c>
    </row>
    <row s="12253" customFormat="1" customHeight="1" ht="18.75" hidden="1">
      <c r="A266" s="2007" t="s">
        <v>354</v>
      </c>
      <c r="B266" s="2007" t="s">
        <v>355</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385</v>
      </c>
      <c r="M266" s="568"/>
      <c r="N266" s="561"/>
      <c r="O266" s="1851"/>
      <c r="P266" s="1851"/>
      <c r="AH266" s="1858">
        <v>0</v>
      </c>
    </row>
    <row s="12253" customFormat="1" customHeight="1" ht="18.75" hidden="1">
      <c r="A267" s="2007"/>
      <c r="B267" s="2007"/>
      <c r="C267" s="596" t="s">
        <v>1325</v>
      </c>
      <c r="D267" s="2689"/>
      <c r="E267" s="2431"/>
      <c r="F267" s="2610"/>
      <c r="G267" s="2654"/>
      <c r="H267" s="1727"/>
      <c r="I267" s="878" t="s">
        <v>1324</v>
      </c>
      <c r="J267" s="798"/>
      <c r="K267" s="1727"/>
      <c r="L267" s="441"/>
      <c r="M267" s="568"/>
      <c r="N267" s="561"/>
      <c r="O267" s="1851"/>
      <c r="P267" s="1851"/>
      <c r="AH267" s="1858">
        <v>0</v>
      </c>
    </row>
    <row s="12253" customFormat="1" customHeight="1" ht="1.05">
      <c r="A268" s="2007"/>
      <c r="B268" s="2007"/>
      <c r="C268" s="596" t="s">
        <v>1332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87"/>
      <c r="H269" s="2687"/>
      <c r="I269" s="2687"/>
      <c r="J269" s="2687"/>
      <c r="K269" s="2687"/>
      <c r="L269" s="2687"/>
      <c r="M269" s="524"/>
      <c r="N269" s="561"/>
      <c r="AH269" s="601">
        <v>26</v>
      </c>
    </row>
    <row s="12253" customFormat="1" customHeight="1" ht="60.75" hidden="1">
      <c r="A270" s="2007" t="s">
        <v>236</v>
      </c>
      <c r="B270" s="2007" t="s">
        <v>237</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385</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2253" customFormat="1" customHeight="1" ht="18.75" hidden="1">
      <c r="A271" s="2007"/>
      <c r="B271" s="2007"/>
      <c r="C271" s="596" t="s">
        <v>1325</v>
      </c>
      <c r="D271" s="2689"/>
      <c r="E271" s="2431"/>
      <c r="F271" s="2610"/>
      <c r="G271" s="2654"/>
      <c r="H271" s="1727"/>
      <c r="I271" s="878" t="s">
        <v>1324</v>
      </c>
      <c r="J271" s="798"/>
      <c r="K271" s="1727"/>
      <c r="L271" s="441"/>
      <c r="M271" s="2397"/>
      <c r="N271" s="561"/>
      <c r="O271" s="1851"/>
      <c r="P271" s="1851"/>
      <c r="AH271" s="1858">
        <v>0</v>
      </c>
    </row>
    <row s="12253" customFormat="1" customHeight="1" ht="0.75" hidden="1">
      <c r="A272" s="2007"/>
      <c r="B272" s="2007"/>
      <c r="C272" s="596" t="s">
        <v>1332</v>
      </c>
      <c r="D272" s="2689"/>
      <c r="E272" s="2431"/>
      <c r="F272" s="2610"/>
      <c r="G272" s="627"/>
      <c r="H272" s="1727"/>
      <c r="I272" s="878"/>
      <c r="J272" s="798"/>
      <c r="K272" s="1727"/>
      <c r="L272" s="441"/>
      <c r="M272" s="2397"/>
      <c r="N272" s="561"/>
      <c r="O272" s="1851"/>
      <c r="P272" s="1851"/>
      <c r="AH272" s="1858">
        <v>0</v>
      </c>
    </row>
    <row s="12253" customFormat="1" customHeight="1" ht="45" hidden="1">
      <c r="A273" s="2007" t="s">
        <v>241</v>
      </c>
      <c r="B273" s="2007" t="s">
        <v>242</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385</v>
      </c>
      <c r="M273" s="2398"/>
      <c r="N273" s="561"/>
      <c r="O273" s="1851"/>
      <c r="P273" s="1851"/>
      <c r="AH273" s="1858">
        <v>0</v>
      </c>
    </row>
    <row s="12253" customFormat="1" customHeight="1" ht="18.75" hidden="1">
      <c r="A274" s="2007"/>
      <c r="B274" s="2007"/>
      <c r="C274" s="596" t="s">
        <v>1325</v>
      </c>
      <c r="D274" s="2689"/>
      <c r="E274" s="2431"/>
      <c r="F274" s="2610"/>
      <c r="G274" s="2654"/>
      <c r="H274" s="1727"/>
      <c r="I274" s="878" t="s">
        <v>1324</v>
      </c>
      <c r="J274" s="798"/>
      <c r="K274" s="1727"/>
      <c r="L274" s="441"/>
      <c r="M274" s="2088"/>
      <c r="N274" s="561"/>
      <c r="O274" s="1851"/>
      <c r="P274" s="1851"/>
      <c r="AH274" s="1858">
        <v>0</v>
      </c>
    </row>
    <row s="12253" customFormat="1" customHeight="1" ht="0.75" hidden="1">
      <c r="A275" s="2007"/>
      <c r="B275" s="2007"/>
      <c r="C275" s="596" t="s">
        <v>1332</v>
      </c>
      <c r="D275" s="2689"/>
      <c r="E275" s="2431"/>
      <c r="F275" s="2610"/>
      <c r="G275" s="627"/>
      <c r="H275" s="1727"/>
      <c r="I275" s="878"/>
      <c r="J275" s="798"/>
      <c r="K275" s="1727"/>
      <c r="L275" s="441"/>
      <c r="M275" s="568"/>
      <c r="N275" s="561"/>
      <c r="O275" s="1851"/>
      <c r="P275" s="1851"/>
      <c r="AH275" s="1858">
        <v>0</v>
      </c>
    </row>
    <row s="12253" customFormat="1" customHeight="1" ht="45" hidden="1">
      <c r="A276" s="2007" t="s">
        <v>248</v>
      </c>
      <c r="B276" s="2007" t="s">
        <v>249</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385</v>
      </c>
      <c r="M276" s="568"/>
      <c r="N276" s="561"/>
      <c r="O276" s="1851"/>
      <c r="P276" s="1851"/>
      <c r="AH276" s="1858">
        <v>0</v>
      </c>
    </row>
    <row s="12253" customFormat="1" customHeight="1" ht="18.75" hidden="1">
      <c r="A277" s="2007"/>
      <c r="B277" s="2007"/>
      <c r="C277" s="596" t="s">
        <v>1325</v>
      </c>
      <c r="D277" s="2689"/>
      <c r="E277" s="2431"/>
      <c r="F277" s="2610"/>
      <c r="G277" s="2654"/>
      <c r="H277" s="1727"/>
      <c r="I277" s="878" t="s">
        <v>1324</v>
      </c>
      <c r="J277" s="798"/>
      <c r="K277" s="1727"/>
      <c r="L277" s="441"/>
      <c r="M277" s="568"/>
      <c r="N277" s="561"/>
      <c r="O277" s="1851"/>
      <c r="P277" s="1851"/>
      <c r="AH277" s="1858">
        <v>0</v>
      </c>
    </row>
    <row s="12253" customFormat="1" customHeight="1" ht="0.75" hidden="1">
      <c r="A278" s="2007"/>
      <c r="B278" s="2007"/>
      <c r="C278" s="596" t="s">
        <v>1332</v>
      </c>
      <c r="D278" s="2689"/>
      <c r="E278" s="2431"/>
      <c r="F278" s="2610"/>
      <c r="G278" s="627"/>
      <c r="H278" s="1727"/>
      <c r="I278" s="878"/>
      <c r="J278" s="798"/>
      <c r="K278" s="1727"/>
      <c r="L278" s="441"/>
      <c r="M278" s="568"/>
      <c r="N278" s="561"/>
      <c r="O278" s="1851"/>
      <c r="P278" s="1851"/>
      <c r="AH278" s="1858">
        <v>0</v>
      </c>
    </row>
    <row s="12253" customFormat="1" customHeight="1" ht="45" hidden="1">
      <c r="A279" s="2007" t="s">
        <v>254</v>
      </c>
      <c r="B279" s="2007" t="s">
        <v>255</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385</v>
      </c>
      <c r="M279" s="568"/>
      <c r="N279" s="561"/>
      <c r="O279" s="1851"/>
      <c r="P279" s="1851"/>
      <c r="AH279" s="1858">
        <v>0</v>
      </c>
    </row>
    <row s="12253" customFormat="1" customHeight="1" ht="18.75" hidden="1">
      <c r="A280" s="2007"/>
      <c r="B280" s="2007"/>
      <c r="C280" s="596" t="s">
        <v>1325</v>
      </c>
      <c r="D280" s="2689"/>
      <c r="E280" s="2431"/>
      <c r="F280" s="2610"/>
      <c r="G280" s="2654"/>
      <c r="H280" s="1727"/>
      <c r="I280" s="878" t="s">
        <v>1324</v>
      </c>
      <c r="J280" s="798"/>
      <c r="K280" s="1727"/>
      <c r="L280" s="441"/>
      <c r="M280" s="568"/>
      <c r="N280" s="561"/>
      <c r="O280" s="1851"/>
      <c r="P280" s="1851"/>
      <c r="AH280" s="1858">
        <v>0</v>
      </c>
    </row>
    <row s="12253" customFormat="1" customHeight="1" ht="0.75" hidden="1">
      <c r="A281" s="2007"/>
      <c r="B281" s="2007"/>
      <c r="C281" s="596" t="s">
        <v>1332</v>
      </c>
      <c r="D281" s="2689"/>
      <c r="E281" s="2431"/>
      <c r="F281" s="2610"/>
      <c r="G281" s="627"/>
      <c r="H281" s="1727"/>
      <c r="I281" s="878"/>
      <c r="J281" s="798"/>
      <c r="K281" s="1727"/>
      <c r="L281" s="441"/>
      <c r="M281" s="568"/>
      <c r="N281" s="561"/>
      <c r="O281" s="1851"/>
      <c r="P281" s="1851"/>
      <c r="AH281" s="1858">
        <v>0</v>
      </c>
    </row>
    <row s="12253" customFormat="1" customHeight="1" ht="18.75" hidden="1">
      <c r="A282" s="2007" t="s">
        <v>260</v>
      </c>
      <c r="B282" s="2007" t="s">
        <v>261</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385</v>
      </c>
      <c r="M282" s="568"/>
      <c r="N282" s="561"/>
      <c r="O282" s="1851"/>
      <c r="P282" s="1851"/>
      <c r="AH282" s="1858">
        <v>0</v>
      </c>
    </row>
    <row s="12253" customFormat="1" customHeight="1" ht="18.75" hidden="1">
      <c r="A283" s="2007"/>
      <c r="B283" s="2007"/>
      <c r="C283" s="596" t="s">
        <v>1325</v>
      </c>
      <c r="D283" s="2689"/>
      <c r="E283" s="2431"/>
      <c r="F283" s="2610"/>
      <c r="G283" s="2654"/>
      <c r="H283" s="1727"/>
      <c r="I283" s="878" t="s">
        <v>1324</v>
      </c>
      <c r="J283" s="798"/>
      <c r="K283" s="1727"/>
      <c r="L283" s="441"/>
      <c r="M283" s="568"/>
      <c r="N283" s="561"/>
      <c r="O283" s="1851"/>
      <c r="P283" s="1851"/>
      <c r="AH283" s="1858">
        <v>0</v>
      </c>
    </row>
    <row s="12253" customFormat="1" customHeight="1" ht="0.75" hidden="1">
      <c r="A284" s="2007"/>
      <c r="B284" s="2007"/>
      <c r="C284" s="596" t="s">
        <v>1332</v>
      </c>
      <c r="D284" s="2689"/>
      <c r="E284" s="2431"/>
      <c r="F284" s="2610"/>
      <c r="G284" s="627"/>
      <c r="H284" s="1727"/>
      <c r="I284" s="878"/>
      <c r="J284" s="798"/>
      <c r="K284" s="1727"/>
      <c r="L284" s="441"/>
      <c r="M284" s="568"/>
      <c r="N284" s="561"/>
      <c r="O284" s="1851"/>
      <c r="P284" s="1851"/>
      <c r="AH284" s="1858">
        <v>0</v>
      </c>
    </row>
    <row s="12253" customFormat="1" customHeight="1" ht="18.75" hidden="1">
      <c r="A285" s="2007" t="s">
        <v>266</v>
      </c>
      <c r="B285" s="2007" t="s">
        <v>267</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385</v>
      </c>
      <c r="M285" s="568"/>
      <c r="N285" s="561"/>
      <c r="O285" s="1851"/>
      <c r="P285" s="1851"/>
      <c r="AH285" s="1858">
        <v>0</v>
      </c>
    </row>
    <row s="12253" customFormat="1" customHeight="1" ht="18.75" hidden="1">
      <c r="A286" s="2007"/>
      <c r="B286" s="2007"/>
      <c r="C286" s="596" t="s">
        <v>1325</v>
      </c>
      <c r="D286" s="2689"/>
      <c r="E286" s="2431"/>
      <c r="F286" s="2610"/>
      <c r="G286" s="2654"/>
      <c r="H286" s="1727"/>
      <c r="I286" s="878" t="s">
        <v>1324</v>
      </c>
      <c r="J286" s="798"/>
      <c r="K286" s="1727"/>
      <c r="L286" s="441"/>
      <c r="M286" s="568"/>
      <c r="N286" s="561"/>
      <c r="O286" s="1851"/>
      <c r="P286" s="1851"/>
      <c r="AH286" s="1858">
        <v>0</v>
      </c>
    </row>
    <row s="12253" customFormat="1" customHeight="1" ht="0.75" hidden="1">
      <c r="A287" s="2007"/>
      <c r="B287" s="2007"/>
      <c r="C287" s="596" t="s">
        <v>1332</v>
      </c>
      <c r="D287" s="2689"/>
      <c r="E287" s="2431"/>
      <c r="F287" s="2610"/>
      <c r="G287" s="627"/>
      <c r="H287" s="1727"/>
      <c r="I287" s="878"/>
      <c r="J287" s="798"/>
      <c r="K287" s="1727"/>
      <c r="L287" s="441"/>
      <c r="M287" s="568"/>
      <c r="N287" s="561"/>
      <c r="O287" s="1851"/>
      <c r="P287" s="1851"/>
      <c r="AH287" s="1858">
        <v>0</v>
      </c>
    </row>
    <row s="12253" customFormat="1" customHeight="1" ht="18.75" hidden="1">
      <c r="A288" s="2007" t="s">
        <v>272</v>
      </c>
      <c r="B288" s="2007" t="s">
        <v>273</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385</v>
      </c>
      <c r="M288" s="568"/>
      <c r="N288" s="561"/>
      <c r="O288" s="1851"/>
      <c r="P288" s="1851"/>
      <c r="AH288" s="1858">
        <v>0</v>
      </c>
    </row>
    <row s="12253" customFormat="1" customHeight="1" ht="18.75" hidden="1">
      <c r="A289" s="2007"/>
      <c r="B289" s="2007"/>
      <c r="C289" s="596" t="s">
        <v>1325</v>
      </c>
      <c r="D289" s="2689"/>
      <c r="E289" s="2431"/>
      <c r="F289" s="2610"/>
      <c r="G289" s="2654"/>
      <c r="H289" s="1727"/>
      <c r="I289" s="878" t="s">
        <v>1324</v>
      </c>
      <c r="J289" s="798"/>
      <c r="K289" s="1727"/>
      <c r="L289" s="441"/>
      <c r="M289" s="568"/>
      <c r="N289" s="561"/>
      <c r="O289" s="1851"/>
      <c r="P289" s="1851"/>
      <c r="AH289" s="1858">
        <v>0</v>
      </c>
    </row>
    <row s="12253" customFormat="1" customHeight="1" ht="0.75" hidden="1">
      <c r="A290" s="2007"/>
      <c r="B290" s="2007"/>
      <c r="C290" s="596" t="s">
        <v>1332</v>
      </c>
      <c r="D290" s="2689"/>
      <c r="E290" s="2431"/>
      <c r="F290" s="2610"/>
      <c r="G290" s="627"/>
      <c r="H290" s="1727"/>
      <c r="I290" s="878"/>
      <c r="J290" s="798"/>
      <c r="K290" s="1727"/>
      <c r="L290" s="441"/>
      <c r="M290" s="568"/>
      <c r="N290" s="561"/>
      <c r="O290" s="1851"/>
      <c r="P290" s="1851"/>
      <c r="AH290" s="1858">
        <v>0</v>
      </c>
    </row>
    <row s="12253" customFormat="1" customHeight="1" ht="18.75" hidden="1">
      <c r="A291" s="2007" t="s">
        <v>278</v>
      </c>
      <c r="B291" s="2007" t="s">
        <v>279</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385</v>
      </c>
      <c r="M291" s="568"/>
      <c r="N291" s="561"/>
      <c r="O291" s="1851"/>
      <c r="P291" s="1851"/>
      <c r="AH291" s="1858">
        <v>0</v>
      </c>
    </row>
    <row s="12253" customFormat="1" customHeight="1" ht="18.75" hidden="1">
      <c r="A292" s="2007"/>
      <c r="B292" s="2007"/>
      <c r="C292" s="596" t="s">
        <v>1325</v>
      </c>
      <c r="D292" s="2689"/>
      <c r="E292" s="2431"/>
      <c r="F292" s="2610"/>
      <c r="G292" s="2654"/>
      <c r="H292" s="1727"/>
      <c r="I292" s="878" t="s">
        <v>1324</v>
      </c>
      <c r="J292" s="798"/>
      <c r="K292" s="1727"/>
      <c r="L292" s="441"/>
      <c r="M292" s="568"/>
      <c r="N292" s="561"/>
      <c r="O292" s="1851"/>
      <c r="P292" s="1851"/>
      <c r="AH292" s="1858">
        <v>0</v>
      </c>
    </row>
    <row s="12253" customFormat="1" customHeight="1" ht="0.75" hidden="1">
      <c r="A293" s="2007"/>
      <c r="B293" s="2007"/>
      <c r="C293" s="596" t="s">
        <v>1332</v>
      </c>
      <c r="D293" s="2689"/>
      <c r="E293" s="2431"/>
      <c r="F293" s="2610"/>
      <c r="G293" s="627"/>
      <c r="H293" s="1727"/>
      <c r="I293" s="878"/>
      <c r="J293" s="798"/>
      <c r="K293" s="1727"/>
      <c r="L293" s="441"/>
      <c r="M293" s="568"/>
      <c r="N293" s="561"/>
      <c r="O293" s="1851"/>
      <c r="P293" s="1851"/>
      <c r="AH293" s="1858">
        <v>0</v>
      </c>
    </row>
    <row s="12253" customFormat="1" customHeight="1" ht="18.75" hidden="1">
      <c r="A294" s="2007" t="s">
        <v>284</v>
      </c>
      <c r="B294" s="2007" t="s">
        <v>285</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385</v>
      </c>
      <c r="M294" s="568"/>
      <c r="N294" s="561"/>
      <c r="O294" s="1851"/>
      <c r="P294" s="1851"/>
      <c r="AH294" s="1858">
        <v>0</v>
      </c>
    </row>
    <row s="12253" customFormat="1" customHeight="1" ht="18.75" hidden="1">
      <c r="A295" s="2007"/>
      <c r="B295" s="2007"/>
      <c r="C295" s="596" t="s">
        <v>1325</v>
      </c>
      <c r="D295" s="2689"/>
      <c r="E295" s="2431"/>
      <c r="F295" s="2610"/>
      <c r="G295" s="2654"/>
      <c r="H295" s="1727"/>
      <c r="I295" s="878" t="s">
        <v>1324</v>
      </c>
      <c r="J295" s="798"/>
      <c r="K295" s="1727"/>
      <c r="L295" s="441"/>
      <c r="M295" s="568"/>
      <c r="N295" s="561"/>
      <c r="O295" s="1851"/>
      <c r="P295" s="1851"/>
      <c r="AH295" s="1858">
        <v>0</v>
      </c>
    </row>
    <row s="12253" customFormat="1" customHeight="1" ht="0.75" hidden="1">
      <c r="A296" s="2007"/>
      <c r="B296" s="2007"/>
      <c r="C296" s="596" t="s">
        <v>1332</v>
      </c>
      <c r="D296" s="2689"/>
      <c r="E296" s="2431"/>
      <c r="F296" s="2610"/>
      <c r="G296" s="627"/>
      <c r="H296" s="1727"/>
      <c r="I296" s="878"/>
      <c r="J296" s="798"/>
      <c r="K296" s="1727"/>
      <c r="L296" s="441"/>
      <c r="M296" s="568"/>
      <c r="N296" s="561"/>
      <c r="O296" s="1851"/>
      <c r="P296" s="1851"/>
      <c r="AH296" s="1858">
        <v>0</v>
      </c>
    </row>
    <row s="12253" customFormat="1" customHeight="1" ht="18.75" hidden="1">
      <c r="A297" s="2007" t="s">
        <v>304</v>
      </c>
      <c r="B297" s="2007" t="s">
        <v>305</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385</v>
      </c>
      <c r="M297" s="568"/>
      <c r="N297" s="561"/>
      <c r="O297" s="1851"/>
      <c r="P297" s="1851"/>
      <c r="AH297" s="1858">
        <v>0</v>
      </c>
    </row>
    <row s="12253" customFormat="1" customHeight="1" ht="18.75" hidden="1">
      <c r="A298" s="2007"/>
      <c r="B298" s="2007"/>
      <c r="C298" s="596" t="s">
        <v>1325</v>
      </c>
      <c r="D298" s="2689"/>
      <c r="E298" s="2431"/>
      <c r="F298" s="2610"/>
      <c r="G298" s="2654"/>
      <c r="H298" s="1727"/>
      <c r="I298" s="878" t="s">
        <v>1324</v>
      </c>
      <c r="J298" s="798"/>
      <c r="K298" s="1727"/>
      <c r="L298" s="441"/>
      <c r="M298" s="568"/>
      <c r="N298" s="561"/>
      <c r="O298" s="1851"/>
      <c r="P298" s="1851"/>
      <c r="AH298" s="1858">
        <v>0</v>
      </c>
    </row>
    <row s="12253" customFormat="1" customHeight="1" ht="0.75" hidden="1">
      <c r="A299" s="2007"/>
      <c r="B299" s="2007"/>
      <c r="C299" s="596" t="s">
        <v>1332</v>
      </c>
      <c r="D299" s="2689"/>
      <c r="E299" s="2431"/>
      <c r="F299" s="2610"/>
      <c r="G299" s="627"/>
      <c r="H299" s="1727"/>
      <c r="I299" s="878"/>
      <c r="J299" s="798"/>
      <c r="K299" s="1727"/>
      <c r="L299" s="441"/>
      <c r="M299" s="568"/>
      <c r="N299" s="561"/>
      <c r="O299" s="1851"/>
      <c r="P299" s="1851"/>
      <c r="AH299" s="1858">
        <v>0</v>
      </c>
    </row>
    <row s="12253" customFormat="1" customHeight="1" ht="18.75" hidden="1">
      <c r="A300" s="2007" t="s">
        <v>309</v>
      </c>
      <c r="B300" s="2007" t="s">
        <v>310</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385</v>
      </c>
      <c r="M300" s="568"/>
      <c r="N300" s="561"/>
      <c r="O300" s="1851"/>
      <c r="P300" s="1851"/>
      <c r="AH300" s="1858">
        <v>0</v>
      </c>
    </row>
    <row s="12253" customFormat="1" customHeight="1" ht="18.75" hidden="1">
      <c r="A301" s="2007"/>
      <c r="B301" s="2007"/>
      <c r="C301" s="596" t="s">
        <v>1325</v>
      </c>
      <c r="D301" s="2689"/>
      <c r="E301" s="2431"/>
      <c r="F301" s="2610"/>
      <c r="G301" s="2654"/>
      <c r="H301" s="1727"/>
      <c r="I301" s="878" t="s">
        <v>1324</v>
      </c>
      <c r="J301" s="798"/>
      <c r="K301" s="1727"/>
      <c r="L301" s="441"/>
      <c r="M301" s="568"/>
      <c r="N301" s="561"/>
      <c r="O301" s="1851"/>
      <c r="P301" s="1851"/>
      <c r="AH301" s="1858">
        <v>0</v>
      </c>
    </row>
    <row s="12253" customFormat="1" customHeight="1" ht="0.75" hidden="1">
      <c r="A302" s="2007"/>
      <c r="B302" s="2007"/>
      <c r="C302" s="596" t="s">
        <v>1332</v>
      </c>
      <c r="D302" s="2689"/>
      <c r="E302" s="2431"/>
      <c r="F302" s="2610"/>
      <c r="G302" s="627"/>
      <c r="H302" s="1727"/>
      <c r="I302" s="878"/>
      <c r="J302" s="798"/>
      <c r="K302" s="1727"/>
      <c r="L302" s="441"/>
      <c r="M302" s="568"/>
      <c r="N302" s="561"/>
      <c r="O302" s="1851"/>
      <c r="P302" s="1851"/>
      <c r="AH302" s="1858">
        <v>0</v>
      </c>
    </row>
    <row s="12253" customFormat="1" customHeight="1" ht="18.75" hidden="1">
      <c r="A303" s="2007" t="s">
        <v>314</v>
      </c>
      <c r="B303" s="2007" t="s">
        <v>315</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385</v>
      </c>
      <c r="M303" s="568"/>
      <c r="N303" s="561"/>
      <c r="O303" s="1851"/>
      <c r="P303" s="1851"/>
      <c r="AH303" s="1858">
        <v>0</v>
      </c>
    </row>
    <row s="12253" customFormat="1" customHeight="1" ht="18.75" hidden="1">
      <c r="A304" s="2007"/>
      <c r="B304" s="2007"/>
      <c r="C304" s="596" t="s">
        <v>1325</v>
      </c>
      <c r="D304" s="2689"/>
      <c r="E304" s="2431"/>
      <c r="F304" s="2610"/>
      <c r="G304" s="2654"/>
      <c r="H304" s="1727"/>
      <c r="I304" s="878" t="s">
        <v>1324</v>
      </c>
      <c r="J304" s="798"/>
      <c r="K304" s="1727"/>
      <c r="L304" s="441"/>
      <c r="M304" s="568"/>
      <c r="N304" s="561"/>
      <c r="O304" s="1851"/>
      <c r="P304" s="1851"/>
      <c r="AH304" s="1858">
        <v>0</v>
      </c>
    </row>
    <row s="12253" customFormat="1" customHeight="1" ht="0.75" hidden="1">
      <c r="A305" s="2007"/>
      <c r="B305" s="2007"/>
      <c r="C305" s="596" t="s">
        <v>1332</v>
      </c>
      <c r="D305" s="2689"/>
      <c r="E305" s="2431"/>
      <c r="F305" s="2610"/>
      <c r="G305" s="627"/>
      <c r="H305" s="1727"/>
      <c r="I305" s="878"/>
      <c r="J305" s="798"/>
      <c r="K305" s="1727"/>
      <c r="L305" s="441"/>
      <c r="M305" s="568"/>
      <c r="N305" s="561"/>
      <c r="O305" s="1851"/>
      <c r="P305" s="1851"/>
      <c r="AH305" s="1858">
        <v>0</v>
      </c>
    </row>
    <row s="12253" customFormat="1" customHeight="1" ht="18.75" hidden="1">
      <c r="A306" s="2007" t="s">
        <v>319</v>
      </c>
      <c r="B306" s="2007" t="s">
        <v>320</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385</v>
      </c>
      <c r="M306" s="568"/>
      <c r="N306" s="561"/>
      <c r="O306" s="1851"/>
      <c r="P306" s="1851"/>
      <c r="AH306" s="1858">
        <v>0</v>
      </c>
    </row>
    <row s="12253" customFormat="1" customHeight="1" ht="18.75" hidden="1">
      <c r="A307" s="2007"/>
      <c r="B307" s="2007"/>
      <c r="C307" s="596" t="s">
        <v>1325</v>
      </c>
      <c r="D307" s="2689"/>
      <c r="E307" s="2431"/>
      <c r="F307" s="2610"/>
      <c r="G307" s="2654"/>
      <c r="H307" s="1727"/>
      <c r="I307" s="878" t="s">
        <v>1324</v>
      </c>
      <c r="J307" s="798"/>
      <c r="K307" s="1727"/>
      <c r="L307" s="441"/>
      <c r="M307" s="568"/>
      <c r="N307" s="561"/>
      <c r="O307" s="1851"/>
      <c r="P307" s="1851"/>
      <c r="AH307" s="1858">
        <v>0</v>
      </c>
    </row>
    <row s="12253" customFormat="1" customHeight="1" ht="0.75" hidden="1">
      <c r="A308" s="2007"/>
      <c r="B308" s="2007"/>
      <c r="C308" s="596" t="s">
        <v>1332</v>
      </c>
      <c r="D308" s="2689"/>
      <c r="E308" s="2431"/>
      <c r="F308" s="2610"/>
      <c r="G308" s="627"/>
      <c r="H308" s="1727"/>
      <c r="I308" s="878"/>
      <c r="J308" s="798"/>
      <c r="K308" s="1727"/>
      <c r="L308" s="441"/>
      <c r="M308" s="568"/>
      <c r="N308" s="561"/>
      <c r="O308" s="1851"/>
      <c r="P308" s="1851"/>
      <c r="AH308" s="1858">
        <v>0</v>
      </c>
    </row>
    <row s="12253" customFormat="1" customHeight="1" ht="18.75" hidden="1">
      <c r="A309" s="2007" t="s">
        <v>324</v>
      </c>
      <c r="B309" s="2007" t="s">
        <v>325</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385</v>
      </c>
      <c r="M309" s="568"/>
      <c r="N309" s="561"/>
      <c r="O309" s="1851"/>
      <c r="P309" s="1851"/>
      <c r="AH309" s="1858">
        <v>0</v>
      </c>
    </row>
    <row s="12253" customFormat="1" customHeight="1" ht="18.75" hidden="1">
      <c r="A310" s="2007"/>
      <c r="B310" s="2007"/>
      <c r="C310" s="596" t="s">
        <v>1325</v>
      </c>
      <c r="D310" s="2689"/>
      <c r="E310" s="2431"/>
      <c r="F310" s="2610"/>
      <c r="G310" s="2654"/>
      <c r="H310" s="1727"/>
      <c r="I310" s="878" t="s">
        <v>1324</v>
      </c>
      <c r="J310" s="798"/>
      <c r="K310" s="1727"/>
      <c r="L310" s="441"/>
      <c r="M310" s="568"/>
      <c r="N310" s="561"/>
      <c r="O310" s="1851"/>
      <c r="P310" s="1851"/>
      <c r="AH310" s="1858">
        <v>0</v>
      </c>
    </row>
    <row s="12253" customFormat="1" customHeight="1" ht="0.75" hidden="1">
      <c r="A311" s="2007"/>
      <c r="B311" s="2007"/>
      <c r="C311" s="596" t="s">
        <v>1332</v>
      </c>
      <c r="D311" s="2689"/>
      <c r="E311" s="2431"/>
      <c r="F311" s="2610"/>
      <c r="G311" s="627"/>
      <c r="H311" s="1727"/>
      <c r="I311" s="878"/>
      <c r="J311" s="798"/>
      <c r="K311" s="1727"/>
      <c r="L311" s="441"/>
      <c r="M311" s="568"/>
      <c r="N311" s="561"/>
      <c r="O311" s="1851"/>
      <c r="P311" s="1851"/>
      <c r="AH311" s="1858">
        <v>0</v>
      </c>
    </row>
    <row s="12253" customFormat="1" customHeight="1" ht="18.75" hidden="1">
      <c r="A312" s="2007" t="s">
        <v>329</v>
      </c>
      <c r="B312" s="2007" t="s">
        <v>330</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385</v>
      </c>
      <c r="M312" s="568"/>
      <c r="N312" s="561"/>
      <c r="O312" s="1851"/>
      <c r="P312" s="1851"/>
      <c r="AH312" s="1858">
        <v>0</v>
      </c>
    </row>
    <row s="12253" customFormat="1" customHeight="1" ht="18.75" hidden="1">
      <c r="A313" s="2007"/>
      <c r="B313" s="2007"/>
      <c r="C313" s="596" t="s">
        <v>1325</v>
      </c>
      <c r="D313" s="2689"/>
      <c r="E313" s="2431"/>
      <c r="F313" s="2610"/>
      <c r="G313" s="2654"/>
      <c r="H313" s="1727"/>
      <c r="I313" s="878" t="s">
        <v>1324</v>
      </c>
      <c r="J313" s="798"/>
      <c r="K313" s="1727"/>
      <c r="L313" s="441"/>
      <c r="M313" s="568"/>
      <c r="N313" s="561"/>
      <c r="O313" s="1851"/>
      <c r="P313" s="1851"/>
      <c r="AH313" s="1858">
        <v>0</v>
      </c>
    </row>
    <row s="12253" customFormat="1" customHeight="1" ht="0.75" hidden="1">
      <c r="A314" s="2007"/>
      <c r="B314" s="2007"/>
      <c r="C314" s="596" t="s">
        <v>1332</v>
      </c>
      <c r="D314" s="2689"/>
      <c r="E314" s="2431"/>
      <c r="F314" s="2610"/>
      <c r="G314" s="627"/>
      <c r="H314" s="1727"/>
      <c r="I314" s="878"/>
      <c r="J314" s="798"/>
      <c r="K314" s="1727"/>
      <c r="L314" s="441"/>
      <c r="M314" s="568"/>
      <c r="N314" s="561"/>
      <c r="O314" s="1851"/>
      <c r="P314" s="1851"/>
      <c r="AH314" s="1858">
        <v>0</v>
      </c>
    </row>
    <row s="12253" customFormat="1" customHeight="1" ht="18.75" hidden="1">
      <c r="A315" s="2007" t="s">
        <v>334</v>
      </c>
      <c r="B315" s="2007" t="s">
        <v>335</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385</v>
      </c>
      <c r="M315" s="568"/>
      <c r="N315" s="561"/>
      <c r="O315" s="1851"/>
      <c r="P315" s="1851"/>
      <c r="AH315" s="1858">
        <v>0</v>
      </c>
    </row>
    <row s="12253" customFormat="1" customHeight="1" ht="18.75" hidden="1">
      <c r="A316" s="2007"/>
      <c r="B316" s="2007"/>
      <c r="C316" s="596" t="s">
        <v>1325</v>
      </c>
      <c r="D316" s="2689"/>
      <c r="E316" s="2431"/>
      <c r="F316" s="2610"/>
      <c r="G316" s="2654"/>
      <c r="H316" s="1727"/>
      <c r="I316" s="878" t="s">
        <v>1324</v>
      </c>
      <c r="J316" s="798"/>
      <c r="K316" s="1727"/>
      <c r="L316" s="441"/>
      <c r="M316" s="568"/>
      <c r="N316" s="561"/>
      <c r="O316" s="1851"/>
      <c r="P316" s="1851"/>
      <c r="AH316" s="1858">
        <v>0</v>
      </c>
    </row>
    <row s="12253" customFormat="1" customHeight="1" ht="0.75" hidden="1">
      <c r="A317" s="2007"/>
      <c r="B317" s="2007"/>
      <c r="C317" s="596" t="s">
        <v>1332</v>
      </c>
      <c r="D317" s="2689"/>
      <c r="E317" s="2431"/>
      <c r="F317" s="2610"/>
      <c r="G317" s="627"/>
      <c r="H317" s="1727"/>
      <c r="I317" s="878"/>
      <c r="J317" s="798"/>
      <c r="K317" s="1727"/>
      <c r="L317" s="441"/>
      <c r="M317" s="568"/>
      <c r="N317" s="561"/>
      <c r="O317" s="1851"/>
      <c r="P317" s="1851"/>
      <c r="AH317" s="1858">
        <v>0</v>
      </c>
    </row>
    <row s="12253" customFormat="1" customHeight="1" ht="18.75" hidden="1">
      <c r="A318" s="2007" t="s">
        <v>339</v>
      </c>
      <c r="B318" s="2007" t="s">
        <v>340</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385</v>
      </c>
      <c r="M318" s="568"/>
      <c r="N318" s="561"/>
      <c r="O318" s="1851"/>
      <c r="P318" s="1851"/>
      <c r="AH318" s="1858">
        <v>0</v>
      </c>
    </row>
    <row s="12253" customFormat="1" customHeight="1" ht="18.75" hidden="1">
      <c r="A319" s="2007"/>
      <c r="B319" s="2007"/>
      <c r="C319" s="596" t="s">
        <v>1325</v>
      </c>
      <c r="D319" s="2689"/>
      <c r="E319" s="2431"/>
      <c r="F319" s="2610"/>
      <c r="G319" s="2654"/>
      <c r="H319" s="1727"/>
      <c r="I319" s="878" t="s">
        <v>1324</v>
      </c>
      <c r="J319" s="798"/>
      <c r="K319" s="1727"/>
      <c r="L319" s="441"/>
      <c r="M319" s="568"/>
      <c r="N319" s="561"/>
      <c r="O319" s="1851"/>
      <c r="P319" s="1851"/>
      <c r="AH319" s="1858">
        <v>0</v>
      </c>
    </row>
    <row s="12253" customFormat="1" customHeight="1" ht="0.75" hidden="1">
      <c r="A320" s="2007"/>
      <c r="B320" s="2007"/>
      <c r="C320" s="596" t="s">
        <v>1332</v>
      </c>
      <c r="D320" s="2689"/>
      <c r="E320" s="2431"/>
      <c r="F320" s="2610"/>
      <c r="G320" s="627"/>
      <c r="H320" s="1727"/>
      <c r="I320" s="878"/>
      <c r="J320" s="798"/>
      <c r="K320" s="1727"/>
      <c r="L320" s="441"/>
      <c r="M320" s="568"/>
      <c r="N320" s="561"/>
      <c r="O320" s="1851"/>
      <c r="P320" s="1851"/>
      <c r="AH320" s="1858">
        <v>0</v>
      </c>
    </row>
    <row s="12253" customFormat="1" customHeight="1" ht="18.75" hidden="1">
      <c r="A321" s="2007" t="s">
        <v>344</v>
      </c>
      <c r="B321" s="2007" t="s">
        <v>345</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385</v>
      </c>
      <c r="M321" s="568"/>
      <c r="N321" s="561"/>
      <c r="O321" s="1851"/>
      <c r="P321" s="1851"/>
      <c r="AH321" s="1858">
        <v>0</v>
      </c>
    </row>
    <row s="12253" customFormat="1" customHeight="1" ht="18.75" hidden="1">
      <c r="A322" s="2007"/>
      <c r="B322" s="2007"/>
      <c r="C322" s="596" t="s">
        <v>1325</v>
      </c>
      <c r="D322" s="2689"/>
      <c r="E322" s="2431"/>
      <c r="F322" s="2610"/>
      <c r="G322" s="2654"/>
      <c r="H322" s="1727"/>
      <c r="I322" s="878" t="s">
        <v>1324</v>
      </c>
      <c r="J322" s="798"/>
      <c r="K322" s="1727"/>
      <c r="L322" s="441"/>
      <c r="M322" s="568"/>
      <c r="N322" s="561"/>
      <c r="O322" s="1851"/>
      <c r="P322" s="1851"/>
      <c r="AH322" s="1858">
        <v>0</v>
      </c>
    </row>
    <row s="12253" customFormat="1" customHeight="1" ht="0.75" hidden="1">
      <c r="A323" s="2007"/>
      <c r="B323" s="2007"/>
      <c r="C323" s="596" t="s">
        <v>1332</v>
      </c>
      <c r="D323" s="2689"/>
      <c r="E323" s="2431"/>
      <c r="F323" s="2610"/>
      <c r="G323" s="627"/>
      <c r="H323" s="1727"/>
      <c r="I323" s="878"/>
      <c r="J323" s="798"/>
      <c r="K323" s="1727"/>
      <c r="L323" s="441"/>
      <c r="M323" s="568"/>
      <c r="N323" s="561"/>
      <c r="O323" s="1851"/>
      <c r="P323" s="1851"/>
      <c r="AH323" s="1858">
        <v>0</v>
      </c>
    </row>
    <row s="12253" customFormat="1" customHeight="1" ht="18.75" hidden="1">
      <c r="A324" s="2007" t="s">
        <v>349</v>
      </c>
      <c r="B324" s="2007" t="s">
        <v>350</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385</v>
      </c>
      <c r="M324" s="568"/>
      <c r="N324" s="561"/>
      <c r="O324" s="1851"/>
      <c r="P324" s="1851"/>
      <c r="AH324" s="1858">
        <v>0</v>
      </c>
    </row>
    <row s="12253" customFormat="1" customHeight="1" ht="18.75" hidden="1">
      <c r="A325" s="2007"/>
      <c r="B325" s="2007"/>
      <c r="C325" s="596" t="s">
        <v>1325</v>
      </c>
      <c r="D325" s="2689"/>
      <c r="E325" s="2431"/>
      <c r="F325" s="2610"/>
      <c r="G325" s="2654"/>
      <c r="H325" s="1727"/>
      <c r="I325" s="878" t="s">
        <v>1324</v>
      </c>
      <c r="J325" s="798"/>
      <c r="K325" s="1727"/>
      <c r="L325" s="441"/>
      <c r="M325" s="568"/>
      <c r="N325" s="561"/>
      <c r="O325" s="1851"/>
      <c r="P325" s="1851"/>
      <c r="AH325" s="1858">
        <v>0</v>
      </c>
    </row>
    <row s="12253" customFormat="1" customHeight="1" ht="0.75" hidden="1">
      <c r="A326" s="2007"/>
      <c r="B326" s="2007"/>
      <c r="C326" s="596" t="s">
        <v>1332</v>
      </c>
      <c r="D326" s="2689"/>
      <c r="E326" s="2431"/>
      <c r="F326" s="2610"/>
      <c r="G326" s="627"/>
      <c r="H326" s="1727"/>
      <c r="I326" s="878"/>
      <c r="J326" s="798"/>
      <c r="K326" s="1727"/>
      <c r="L326" s="441"/>
      <c r="M326" s="568"/>
      <c r="N326" s="561"/>
      <c r="O326" s="1851"/>
      <c r="P326" s="1851"/>
      <c r="AH326" s="1858">
        <v>0</v>
      </c>
    </row>
    <row s="12253" customFormat="1" customHeight="1" ht="18.75" hidden="1">
      <c r="A327" s="2007" t="s">
        <v>354</v>
      </c>
      <c r="B327" s="2007" t="s">
        <v>355</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385</v>
      </c>
      <c r="M327" s="568"/>
      <c r="N327" s="561"/>
      <c r="O327" s="1851"/>
      <c r="P327" s="1851"/>
      <c r="AH327" s="1858">
        <v>0</v>
      </c>
    </row>
    <row s="12253" customFormat="1" customHeight="1" ht="18.75" hidden="1">
      <c r="A328" s="2007"/>
      <c r="B328" s="2007"/>
      <c r="C328" s="596" t="s">
        <v>1325</v>
      </c>
      <c r="D328" s="2689"/>
      <c r="E328" s="2431"/>
      <c r="F328" s="2610"/>
      <c r="G328" s="2654"/>
      <c r="H328" s="1727"/>
      <c r="I328" s="878" t="s">
        <v>1324</v>
      </c>
      <c r="J328" s="798"/>
      <c r="K328" s="1727"/>
      <c r="L328" s="441"/>
      <c r="M328" s="568"/>
      <c r="N328" s="561"/>
      <c r="O328" s="1851"/>
      <c r="P328" s="1851"/>
      <c r="AH328" s="1858">
        <v>0</v>
      </c>
    </row>
    <row s="12253" customFormat="1" customHeight="1" ht="1.05">
      <c r="A329" s="2007"/>
      <c r="B329" s="2007"/>
      <c r="C329" s="596" t="s">
        <v>1332</v>
      </c>
      <c r="D329" s="2689"/>
      <c r="E329" s="2431"/>
      <c r="F329" s="2610"/>
      <c r="G329" s="627"/>
      <c r="H329" s="1727"/>
      <c r="I329" s="878"/>
      <c r="J329" s="798"/>
      <c r="K329" s="1727"/>
      <c r="L329" s="441"/>
      <c r="M329" s="568"/>
      <c r="N329" s="561"/>
      <c r="O329" s="1851"/>
      <c r="P329" s="1851"/>
      <c r="AH329" s="1858">
        <v>1</v>
      </c>
    </row>
    <row s="15187"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AC51E1-B682-6E3C-D836-82CC1EB7906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3118" width="9.140625" hidden="1" customWidth="1"/>
    <col min="2" max="2" style="12330" width="9.140625" hidden="1" customWidth="1"/>
    <col min="3" max="3" style="13119" width="3.00390625" customWidth="1"/>
    <col min="4" max="4" style="12253" width="6.00390625" customWidth="1"/>
    <col min="5" max="5" style="12253" width="53.00390625" customWidth="1"/>
    <col min="6" max="7" style="12253" width="35.00390625" customWidth="1"/>
    <col min="8" max="8" style="12253" width="89.00390625" customWidth="1"/>
    <col min="9" max="9" style="12253" width="10.00390625" customWidth="1"/>
    <col min="10" max="11" style="12430" width="10.00390625" customWidth="1"/>
    <col min="12" max="17" style="12253" width="10.00390625" customWidth="1"/>
    <col min="18" max="18" style="12253" width="10.57421875" hidden="1"/>
  </cols>
  <sheetData>
    <row customHeight="1" ht="22.5" hidden="1">
      <c r="N1" s="482"/>
      <c r="O1" s="482"/>
      <c r="Q1" s="482"/>
      <c r="R1" s="601" t="s">
        <v>14</v>
      </c>
    </row>
    <row s="12253" customFormat="1" customHeight="1" ht="18.75" hidden="1">
      <c r="A2" s="329"/>
      <c r="B2" s="1387"/>
      <c r="C2" s="1957" t="s">
        <v>104</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82"/>
      <c r="F5" s="2682"/>
      <c r="G5" s="2683"/>
      <c r="H5" s="493"/>
      <c r="R5" s="601">
        <v>33</v>
      </c>
    </row>
    <row s="12253" customFormat="1" customHeight="1" ht="18">
      <c r="A6" s="1896"/>
      <c r="B6" s="1387"/>
      <c r="C6" s="603"/>
      <c r="D6" s="2684" t="str">
        <f>IF(org=0,"Не определено",org)</f>
        <v>АО "Байкалэнерго"</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379</v>
      </c>
      <c r="E8" s="2436"/>
      <c r="F8" s="2436"/>
      <c r="G8" s="2436"/>
      <c r="H8" s="2616" t="s">
        <v>380</v>
      </c>
      <c r="R8" s="601">
        <v>14</v>
      </c>
    </row>
    <row customHeight="1" ht="24">
      <c r="C9" s="603"/>
      <c r="D9" s="613" t="s">
        <v>87</v>
      </c>
      <c r="E9" s="335" t="s">
        <v>381</v>
      </c>
      <c r="F9" s="335" t="s">
        <v>382</v>
      </c>
      <c r="G9" s="335" t="s">
        <v>469</v>
      </c>
      <c r="H9" s="2616"/>
      <c r="R9" s="601">
        <v>23</v>
      </c>
    </row>
    <row customHeight="1" ht="14.699999999999998">
      <c r="A10" s="570"/>
      <c r="C10" s="603"/>
      <c r="D10" s="374" t="s">
        <v>115</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84"/>
      <c r="G10" s="440"/>
      <c r="H10" s="2396" t="s">
        <v>1333</v>
      </c>
      <c r="R10" s="601">
        <v>14</v>
      </c>
    </row>
    <row customHeight="1" ht="14.699999999999998">
      <c r="A11" s="570"/>
      <c r="C11" s="603"/>
      <c r="D11" s="374" t="s">
        <v>103</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401</v>
      </c>
      <c r="F14" s="576"/>
      <c r="G14" s="428"/>
      <c r="H14" s="2398"/>
      <c r="R14" s="601">
        <v>14</v>
      </c>
    </row>
    <row s="1225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4253F4-EDDE-E159-D07E-0305D4C2F508}" mc:Ignorable="x14ac xr xr2 xr3">
  <sheetPr>
    <tabColor theme="2" tint="-0.1"/>
  </sheetPr>
  <dimension ref="A1:DX30"/>
  <sheetViews>
    <sheetView topLeftCell="A1" showGridLines="0" zoomScale="90" workbookViewId="0">
      <selection activeCell="DK8" sqref="DK8"/>
    </sheetView>
  </sheetViews>
  <sheetFormatPr defaultColWidth="10.57421875" customHeight="1" defaultRowHeight="15"/>
  <cols>
    <col min="1" max="1" style="12217" width="9.140625" hidden="1" customWidth="1"/>
    <col min="2" max="2" style="12253" width="9.140625" hidden="1" customWidth="1"/>
    <col min="3" max="3" style="14864" width="4.00390625" customWidth="1"/>
    <col min="4" max="4" style="12253" width="6.00390625" customWidth="1"/>
    <col min="5" max="5" style="12253" width="47.00390625" customWidth="1"/>
    <col min="6" max="6" style="12253" width="9.00390625" customWidth="1"/>
    <col min="7" max="7" style="12253" width="25.7109375" hidden="1" customWidth="1"/>
    <col min="8" max="8" style="12253" width="34.00390625" hidden="1" customWidth="1"/>
    <col min="9" max="9" style="12253" width="25.7109375" customWidth="1"/>
    <col min="10" max="10" style="12253" width="33.00390625" customWidth="1"/>
    <col min="11" max="11" style="13920" width="25.7109375" customWidth="1"/>
    <col min="12" max="12" style="13920" width="34.00390625" customWidth="1"/>
    <col min="13" max="13" style="13920" width="25.7109375" customWidth="1"/>
    <col min="14" max="14" style="13920" width="34.00390625" customWidth="1"/>
    <col min="15" max="15" style="13920" width="25.7109375" customWidth="1"/>
    <col min="16" max="16" style="13920" width="34.00390625" customWidth="1"/>
    <col min="17" max="17" style="13920" width="25.7109375" customWidth="1"/>
    <col min="18" max="18" style="13920" width="34.00390625" customWidth="1"/>
    <col min="19" max="19" style="13920" width="25.7109375" customWidth="1"/>
    <col min="20" max="20" style="13920" width="34.00390625" customWidth="1"/>
    <col min="21" max="21" style="13920" width="25.7109375" customWidth="1"/>
    <col min="22" max="22" style="13920" width="34.00390625" customWidth="1"/>
    <col min="23" max="23" style="13416" width="25.7109375" customWidth="1"/>
    <col min="24" max="24" style="13416" width="34.00390625" customWidth="1"/>
    <col min="25" max="25" style="13416" width="25.7109375" customWidth="1"/>
    <col min="26" max="26" style="13416" width="34.00390625" customWidth="1"/>
    <col min="27" max="27" style="13416" width="25.7109375" customWidth="1"/>
    <col min="28" max="28" style="13416" width="34.00390625" customWidth="1"/>
    <col min="29" max="29" style="13416" width="25.7109375" customWidth="1"/>
    <col min="30" max="30" style="13416" width="34.00390625" customWidth="1"/>
    <col min="31" max="31" style="13416" width="25.7109375" customWidth="1"/>
    <col min="32" max="32" style="13416" width="34.00390625" customWidth="1"/>
    <col min="33" max="33" style="13416" width="25.7109375" customWidth="1"/>
    <col min="34" max="34" style="13416" width="34.00390625" customWidth="1"/>
    <col min="35" max="35" style="13416" width="25.7109375" customWidth="1"/>
    <col min="36" max="36" style="13416" width="34.00390625" customWidth="1"/>
    <col min="37" max="37" style="13416" width="25.7109375" customWidth="1"/>
    <col min="38" max="38" style="13416" width="34.00390625" customWidth="1"/>
    <col min="39" max="39" style="13416" width="25.7109375" customWidth="1"/>
    <col min="40" max="40" style="13416" width="34.00390625" customWidth="1"/>
    <col min="41" max="41" style="13416" width="25.7109375" customWidth="1"/>
    <col min="42" max="42" style="13416" width="34.00390625" customWidth="1"/>
    <col min="43" max="43" style="13416" width="25.7109375" customWidth="1"/>
    <col min="44" max="44" style="13416" width="34.00390625" customWidth="1"/>
    <col min="45" max="45" style="13416" width="25.7109375" customWidth="1"/>
    <col min="46" max="46" style="13416" width="34.00390625" customWidth="1"/>
    <col min="47" max="47" style="13416" width="25.7109375" customWidth="1"/>
    <col min="48" max="48" style="13416" width="34.00390625" customWidth="1"/>
    <col min="49" max="49" style="13416" width="25.7109375" customWidth="1"/>
    <col min="50" max="50" style="13416" width="34.00390625" customWidth="1"/>
    <col min="51" max="51" style="13416" width="25.7109375" customWidth="1"/>
    <col min="52" max="52" style="13416" width="34.00390625" customWidth="1"/>
    <col min="53" max="53" style="13416" width="25.7109375" customWidth="1"/>
    <col min="54" max="54" style="13416" width="34.00390625" customWidth="1"/>
    <col min="55" max="55" style="13416" width="25.7109375" customWidth="1"/>
    <col min="56" max="56" style="13416" width="34.00390625" customWidth="1"/>
    <col min="57" max="57" style="13416" width="25.7109375" customWidth="1"/>
    <col min="58" max="58" style="13416" width="34.00390625" customWidth="1"/>
    <col min="59" max="59" style="13416" width="25.7109375" customWidth="1"/>
    <col min="60" max="60" style="13416" width="34.00390625" customWidth="1"/>
    <col min="61" max="61" style="13416" width="25.7109375" customWidth="1"/>
    <col min="62" max="62" style="13416" width="34.00390625" customWidth="1"/>
    <col min="63" max="63" style="13416" width="25.7109375" customWidth="1"/>
    <col min="64" max="64" style="13416" width="34.00390625" customWidth="1"/>
    <col min="65" max="65" style="13416" width="25.7109375" customWidth="1"/>
    <col min="66" max="66" style="13416" width="34.00390625" customWidth="1"/>
    <col min="67" max="67" style="13416" width="25.7109375" customWidth="1"/>
    <col min="68" max="68" style="13416" width="34.00390625" customWidth="1"/>
    <col min="69" max="69" style="13416" width="25.7109375" customWidth="1"/>
    <col min="70" max="70" style="13416" width="34.00390625" customWidth="1"/>
    <col min="71" max="71" style="13416" width="25.7109375" customWidth="1"/>
    <col min="72" max="72" style="13416" width="34.00390625" customWidth="1"/>
    <col min="73" max="73" style="13416" width="25.7109375" customWidth="1"/>
    <col min="74" max="74" style="13416" width="34.00390625" customWidth="1"/>
    <col min="75" max="75" style="13416" width="25.7109375" customWidth="1"/>
    <col min="76" max="76" style="13416" width="34.00390625" customWidth="1"/>
    <col min="77" max="77" style="13416" width="25.7109375" customWidth="1"/>
    <col min="78" max="78" style="13416" width="34.00390625" customWidth="1"/>
    <col min="79" max="79" style="13416" width="25.7109375" customWidth="1"/>
    <col min="80" max="80" style="13416" width="34.00390625" customWidth="1"/>
    <col min="81" max="81" style="13416" width="25.7109375" customWidth="1"/>
    <col min="82" max="82" style="13416" width="34.00390625" customWidth="1"/>
    <col min="83" max="83" style="13416" width="25.7109375" customWidth="1"/>
    <col min="84" max="84" style="13416" width="34.00390625" customWidth="1"/>
    <col min="85" max="85" style="13416" width="25.7109375" customWidth="1"/>
    <col min="86" max="86" style="13416" width="34.00390625" customWidth="1"/>
    <col min="87" max="87" style="13416" width="25.7109375" customWidth="1"/>
    <col min="88" max="88" style="13416" width="34.00390625" customWidth="1"/>
    <col min="89" max="89" style="13416" width="25.7109375" customWidth="1"/>
    <col min="90" max="90" style="13416" width="34.00390625" customWidth="1"/>
    <col min="91" max="91" style="13416" width="25.7109375" customWidth="1"/>
    <col min="92" max="92" style="13416" width="34.00390625" customWidth="1"/>
    <col min="93" max="93" style="13416" width="25.7109375" customWidth="1"/>
    <col min="94" max="94" style="13416" width="34.00390625" customWidth="1"/>
    <col min="95" max="95" style="13416" width="25.7109375" customWidth="1"/>
    <col min="96" max="96" style="13416" width="34.00390625" customWidth="1"/>
    <col min="97" max="97" style="13416" width="25.7109375" customWidth="1"/>
    <col min="98" max="98" style="13416" width="34.00390625" customWidth="1"/>
    <col min="99" max="99" style="13416" width="25.7109375" customWidth="1"/>
    <col min="100" max="100" style="13416" width="34.00390625" customWidth="1"/>
    <col min="101" max="101" style="13416" width="25.7109375" customWidth="1"/>
    <col min="102" max="102" style="13416" width="34.00390625" customWidth="1"/>
    <col min="103" max="103" style="13416" width="25.7109375" customWidth="1"/>
    <col min="104" max="104" style="13416" width="34.00390625" customWidth="1"/>
    <col min="105" max="105" style="13416" width="25.7109375" customWidth="1"/>
    <col min="106" max="106" style="13416" width="34.00390625" customWidth="1"/>
    <col min="107" max="107" style="13416" width="25.7109375" customWidth="1"/>
    <col min="108" max="108" style="13416" width="34.00390625" customWidth="1"/>
    <col min="109" max="109" style="13416" width="25.7109375" customWidth="1"/>
    <col min="110" max="110" style="13416" width="34.00390625" customWidth="1"/>
    <col min="111" max="111" style="13416" width="25.7109375" customWidth="1"/>
    <col min="112" max="112" style="13416" width="34.00390625" customWidth="1"/>
    <col min="113" max="113" style="13416" width="25.7109375" customWidth="1"/>
    <col min="114" max="114" style="13416" width="34.00390625" customWidth="1"/>
    <col min="115" max="115" style="13416" width="25.7109375" customWidth="1"/>
    <col min="116" max="116" style="13416" width="34.00390625" customWidth="1"/>
    <col min="117" max="117" style="12330" width="50.00390625" customWidth="1"/>
    <col min="118" max="126" style="12253" width="10.00390625" customWidth="1"/>
    <col min="127" max="127" style="14865" width="10.00390625" customWidth="1"/>
    <col min="128" max="128" style="12253" width="10.57421875" hidden="1"/>
  </cols>
  <sheetData>
    <row s="12330" customFormat="1" customHeight="1" ht="22.5" hidden="1">
      <c r="C1" s="899"/>
      <c r="G1" s="644">
        <v>4</v>
      </c>
      <c r="I1" s="644">
        <v>4</v>
      </c>
      <c r="K1" s="4086">
        <v>4</v>
      </c>
      <c r="L1" s="4086"/>
      <c r="M1" s="4086">
        <v>4</v>
      </c>
      <c r="N1" s="4086"/>
      <c r="O1" s="4086">
        <v>4</v>
      </c>
      <c r="P1" s="4086"/>
      <c r="Q1" s="4086">
        <v>4</v>
      </c>
      <c r="R1" s="4086"/>
      <c r="S1" s="4086">
        <v>4</v>
      </c>
      <c r="T1" s="4086"/>
      <c r="U1" s="4086">
        <v>4</v>
      </c>
      <c r="V1" s="4086"/>
      <c r="W1" s="9691">
        <v>4</v>
      </c>
      <c r="X1" s="9691"/>
      <c r="Y1" s="9691">
        <v>4</v>
      </c>
      <c r="Z1" s="9691"/>
      <c r="AA1" s="9691">
        <v>4</v>
      </c>
      <c r="AB1" s="9691"/>
      <c r="AC1" s="9691">
        <v>4</v>
      </c>
      <c r="AD1" s="9691"/>
      <c r="AE1" s="9691">
        <v>4</v>
      </c>
      <c r="AF1" s="9691"/>
      <c r="AG1" s="9691">
        <v>4</v>
      </c>
      <c r="AH1" s="9691"/>
      <c r="AI1" s="9691">
        <v>4</v>
      </c>
      <c r="AJ1" s="9691"/>
      <c r="AK1" s="9691">
        <v>4</v>
      </c>
      <c r="AL1" s="9691"/>
      <c r="AM1" s="9691">
        <v>4</v>
      </c>
      <c r="AN1" s="9691"/>
      <c r="AO1" s="9691">
        <v>4</v>
      </c>
      <c r="AP1" s="9691"/>
      <c r="AQ1" s="9691">
        <v>4</v>
      </c>
      <c r="AR1" s="9691"/>
      <c r="AS1" s="9691">
        <v>4</v>
      </c>
      <c r="AT1" s="9691"/>
      <c r="AU1" s="9691">
        <v>4</v>
      </c>
      <c r="AV1" s="9691"/>
      <c r="AW1" s="9691">
        <v>4</v>
      </c>
      <c r="AX1" s="9691"/>
      <c r="AY1" s="9691">
        <v>4</v>
      </c>
      <c r="AZ1" s="9691"/>
      <c r="BA1" s="9691">
        <v>4</v>
      </c>
      <c r="BB1" s="9691"/>
      <c r="BC1" s="9691">
        <v>4</v>
      </c>
      <c r="BD1" s="9691"/>
      <c r="BE1" s="9691">
        <v>4</v>
      </c>
      <c r="BF1" s="9691"/>
      <c r="BG1" s="9691">
        <v>4</v>
      </c>
      <c r="BH1" s="9691"/>
      <c r="BI1" s="9691">
        <v>4</v>
      </c>
      <c r="BJ1" s="9691"/>
      <c r="BK1" s="9691">
        <v>4</v>
      </c>
      <c r="BL1" s="9691"/>
      <c r="BM1" s="9691">
        <v>4</v>
      </c>
      <c r="BN1" s="9691"/>
      <c r="BO1" s="9691">
        <v>4</v>
      </c>
      <c r="BP1" s="9691"/>
      <c r="BQ1" s="9691">
        <v>4</v>
      </c>
      <c r="BR1" s="9691"/>
      <c r="BS1" s="9691">
        <v>4</v>
      </c>
      <c r="BT1" s="9691"/>
      <c r="BU1" s="9691">
        <v>4</v>
      </c>
      <c r="BV1" s="9691"/>
      <c r="BW1" s="9691">
        <v>4</v>
      </c>
      <c r="BX1" s="9691"/>
      <c r="BY1" s="9691">
        <v>4</v>
      </c>
      <c r="BZ1" s="9691"/>
      <c r="CA1" s="9691">
        <v>4</v>
      </c>
      <c r="CB1" s="9691"/>
      <c r="CC1" s="9691">
        <v>4</v>
      </c>
      <c r="CD1" s="9691"/>
      <c r="CE1" s="9691">
        <v>4</v>
      </c>
      <c r="CF1" s="9691"/>
      <c r="CG1" s="9691">
        <v>4</v>
      </c>
      <c r="CH1" s="9691"/>
      <c r="CI1" s="9691">
        <v>4</v>
      </c>
      <c r="CJ1" s="9691"/>
      <c r="CK1" s="9691">
        <v>4</v>
      </c>
      <c r="CL1" s="9691"/>
      <c r="CM1" s="9691">
        <v>4</v>
      </c>
      <c r="CN1" s="9691"/>
      <c r="CO1" s="9691">
        <v>4</v>
      </c>
      <c r="CP1" s="9691"/>
      <c r="CQ1" s="9691">
        <v>4</v>
      </c>
      <c r="CR1" s="9691"/>
      <c r="CS1" s="9691">
        <v>4</v>
      </c>
      <c r="CT1" s="9691"/>
      <c r="CU1" s="9691">
        <v>4</v>
      </c>
      <c r="CV1" s="9691"/>
      <c r="CW1" s="9691">
        <v>4</v>
      </c>
      <c r="CX1" s="9691"/>
      <c r="CY1" s="9691">
        <v>4</v>
      </c>
      <c r="CZ1" s="9691"/>
      <c r="DA1" s="9691">
        <v>4</v>
      </c>
      <c r="DB1" s="9691"/>
      <c r="DC1" s="9691">
        <v>4</v>
      </c>
      <c r="DD1" s="9691"/>
      <c r="DE1" s="9691">
        <v>4</v>
      </c>
      <c r="DF1" s="9691"/>
      <c r="DG1" s="9691">
        <v>4</v>
      </c>
      <c r="DH1" s="9691"/>
      <c r="DI1" s="9691">
        <v>4</v>
      </c>
      <c r="DJ1" s="9691"/>
      <c r="DK1" s="9691">
        <v>4</v>
      </c>
      <c r="DL1" s="9691"/>
      <c r="DW1" s="647"/>
      <c r="DX1" s="644" t="s">
        <v>14</v>
      </c>
    </row>
    <row s="12253" customFormat="1" customHeight="1" ht="15" hidden="1">
      <c r="A2" s="589"/>
      <c r="C2" s="403"/>
      <c r="D2" s="573"/>
      <c r="E2" s="900"/>
      <c r="F2" s="749"/>
      <c r="G2" s="843"/>
      <c r="H2" s="843"/>
      <c r="I2" s="843"/>
      <c r="J2" s="843"/>
      <c r="K2" s="4938"/>
      <c r="L2" s="4938"/>
      <c r="M2" s="4938"/>
      <c r="N2" s="4938"/>
      <c r="O2" s="4938"/>
      <c r="P2" s="4938"/>
      <c r="Q2" s="4938"/>
      <c r="R2" s="4938"/>
      <c r="S2" s="4938"/>
      <c r="T2" s="4938"/>
      <c r="U2" s="4938"/>
      <c r="V2" s="4938"/>
      <c r="W2" s="11485"/>
      <c r="X2" s="11485"/>
      <c r="Y2" s="11485"/>
      <c r="Z2" s="11485"/>
      <c r="AA2" s="11485"/>
      <c r="AB2" s="11485"/>
      <c r="AC2" s="11485"/>
      <c r="AD2" s="11485"/>
      <c r="AE2" s="11485"/>
      <c r="AF2" s="11485"/>
      <c r="AG2" s="11485"/>
      <c r="AH2" s="11485"/>
      <c r="AI2" s="11485"/>
      <c r="AJ2" s="11485"/>
      <c r="AK2" s="11485"/>
      <c r="AL2" s="11485"/>
      <c r="AM2" s="11485"/>
      <c r="AN2" s="11485"/>
      <c r="AO2" s="11485"/>
      <c r="AP2" s="11485"/>
      <c r="AQ2" s="11485"/>
      <c r="AR2" s="11485"/>
      <c r="AS2" s="11485"/>
      <c r="AT2" s="11485"/>
      <c r="AU2" s="11485"/>
      <c r="AV2" s="11485"/>
      <c r="AW2" s="11485"/>
      <c r="AX2" s="11485"/>
      <c r="AY2" s="11485"/>
      <c r="AZ2" s="11485"/>
      <c r="BA2" s="11485"/>
      <c r="BB2" s="11485"/>
      <c r="BC2" s="11485"/>
      <c r="BD2" s="11485"/>
      <c r="BE2" s="11485"/>
      <c r="BF2" s="11485"/>
      <c r="BG2" s="11485"/>
      <c r="BH2" s="11485"/>
      <c r="BI2" s="11485"/>
      <c r="BJ2" s="11485"/>
      <c r="BK2" s="11485"/>
      <c r="BL2" s="11485"/>
      <c r="BM2" s="11485"/>
      <c r="BN2" s="11485"/>
      <c r="BO2" s="11485"/>
      <c r="BP2" s="11485"/>
      <c r="BQ2" s="11485"/>
      <c r="BR2" s="11485"/>
      <c r="BS2" s="11485"/>
      <c r="BT2" s="11485"/>
      <c r="BU2" s="11485"/>
      <c r="BV2" s="11485"/>
      <c r="BW2" s="11485"/>
      <c r="BX2" s="11485"/>
      <c r="BY2" s="11485"/>
      <c r="BZ2" s="11485"/>
      <c r="CA2" s="11485"/>
      <c r="CB2" s="11485"/>
      <c r="CC2" s="11485"/>
      <c r="CD2" s="11485"/>
      <c r="CE2" s="11485"/>
      <c r="CF2" s="11485"/>
      <c r="CG2" s="11485"/>
      <c r="CH2" s="11485"/>
      <c r="CI2" s="11485"/>
      <c r="CJ2" s="11485"/>
      <c r="CK2" s="11485"/>
      <c r="CL2" s="11485"/>
      <c r="CM2" s="11485"/>
      <c r="CN2" s="11485"/>
      <c r="CO2" s="11485"/>
      <c r="CP2" s="11485"/>
      <c r="CQ2" s="11485"/>
      <c r="CR2" s="11485"/>
      <c r="CS2" s="11485"/>
      <c r="CT2" s="11485"/>
      <c r="CU2" s="11485"/>
      <c r="CV2" s="11485"/>
      <c r="CW2" s="11485"/>
      <c r="CX2" s="11485"/>
      <c r="CY2" s="11485"/>
      <c r="CZ2" s="11485"/>
      <c r="DA2" s="11485"/>
      <c r="DB2" s="11485"/>
      <c r="DC2" s="11485"/>
      <c r="DD2" s="11485"/>
      <c r="DE2" s="11485"/>
      <c r="DF2" s="11485"/>
      <c r="DG2" s="11485"/>
      <c r="DH2" s="11485"/>
      <c r="DI2" s="11485"/>
      <c r="DJ2" s="11485"/>
      <c r="DK2" s="11485"/>
      <c r="DL2" s="11485"/>
      <c r="DW2" s="901"/>
      <c r="DX2" s="736">
        <v>0</v>
      </c>
    </row>
    <row s="12330" customFormat="1" customHeight="1" ht="15" hidden="1">
      <c r="C3" s="899"/>
      <c r="K3" s="4086"/>
      <c r="L3" s="4086"/>
      <c r="M3" s="4086"/>
      <c r="N3" s="4086"/>
      <c r="O3" s="4086"/>
      <c r="P3" s="4086"/>
      <c r="Q3" s="4086"/>
      <c r="R3" s="4086"/>
      <c r="S3" s="4086"/>
      <c r="T3" s="4086"/>
      <c r="U3" s="4086"/>
      <c r="V3" s="4086"/>
      <c r="W3" s="9691"/>
      <c r="X3" s="9691"/>
      <c r="Y3" s="9691"/>
      <c r="Z3" s="9691"/>
      <c r="AA3" s="9691"/>
      <c r="AB3" s="9691"/>
      <c r="AC3" s="9691"/>
      <c r="AD3" s="9691"/>
      <c r="AE3" s="9691"/>
      <c r="AF3" s="9691"/>
      <c r="AG3" s="9691"/>
      <c r="AH3" s="9691"/>
      <c r="AI3" s="9691"/>
      <c r="AJ3" s="9691"/>
      <c r="AK3" s="9691"/>
      <c r="AL3" s="9691"/>
      <c r="AM3" s="9691"/>
      <c r="AN3" s="9691"/>
      <c r="AO3" s="9691"/>
      <c r="AP3" s="9691"/>
      <c r="AQ3" s="9691"/>
      <c r="AR3" s="9691"/>
      <c r="AS3" s="9691"/>
      <c r="AT3" s="9691"/>
      <c r="AU3" s="9691"/>
      <c r="AV3" s="9691"/>
      <c r="AW3" s="9691"/>
      <c r="AX3" s="9691"/>
      <c r="AY3" s="9691"/>
      <c r="AZ3" s="9691"/>
      <c r="BA3" s="9691"/>
      <c r="BB3" s="9691"/>
      <c r="BC3" s="9691"/>
      <c r="BD3" s="9691"/>
      <c r="BE3" s="9691"/>
      <c r="BF3" s="9691"/>
      <c r="BG3" s="9691"/>
      <c r="BH3" s="9691"/>
      <c r="BI3" s="9691"/>
      <c r="BJ3" s="9691"/>
      <c r="BK3" s="9691"/>
      <c r="BL3" s="9691"/>
      <c r="BM3" s="9691"/>
      <c r="BN3" s="9691"/>
      <c r="BO3" s="9691"/>
      <c r="BP3" s="9691"/>
      <c r="BQ3" s="9691"/>
      <c r="BR3" s="9691"/>
      <c r="BS3" s="9691"/>
      <c r="BT3" s="9691"/>
      <c r="BU3" s="9691"/>
      <c r="BV3" s="9691"/>
      <c r="BW3" s="9691"/>
      <c r="BX3" s="9691"/>
      <c r="BY3" s="9691"/>
      <c r="BZ3" s="9691"/>
      <c r="CA3" s="9691"/>
      <c r="CB3" s="9691"/>
      <c r="CC3" s="9691"/>
      <c r="CD3" s="9691"/>
      <c r="CE3" s="9691"/>
      <c r="CF3" s="9691"/>
      <c r="CG3" s="9691"/>
      <c r="CH3" s="9691"/>
      <c r="CI3" s="9691"/>
      <c r="CJ3" s="9691"/>
      <c r="CK3" s="9691"/>
      <c r="CL3" s="9691"/>
      <c r="CM3" s="9691"/>
      <c r="CN3" s="9691"/>
      <c r="CO3" s="9691"/>
      <c r="CP3" s="9691"/>
      <c r="CQ3" s="9691"/>
      <c r="CR3" s="9691"/>
      <c r="CS3" s="9691"/>
      <c r="CT3" s="9691"/>
      <c r="CU3" s="9691"/>
      <c r="CV3" s="9691"/>
      <c r="CW3" s="9691"/>
      <c r="CX3" s="9691"/>
      <c r="CY3" s="9691"/>
      <c r="CZ3" s="9691"/>
      <c r="DA3" s="9691"/>
      <c r="DB3" s="9691"/>
      <c r="DC3" s="9691"/>
      <c r="DD3" s="9691"/>
      <c r="DE3" s="9691"/>
      <c r="DF3" s="9691"/>
      <c r="DG3" s="9691"/>
      <c r="DH3" s="9691"/>
      <c r="DI3" s="9691"/>
      <c r="DJ3" s="9691"/>
      <c r="DK3" s="9691"/>
      <c r="DL3" s="9691"/>
      <c r="DW3" s="647"/>
      <c r="DX3" s="644">
        <v>0</v>
      </c>
    </row>
    <row customHeight="1" ht="15.75">
      <c r="C4" s="403"/>
      <c r="D4" s="736"/>
      <c r="E4" s="736"/>
      <c r="F4" s="736"/>
      <c r="G4" s="736"/>
      <c r="H4" s="736"/>
      <c r="I4" s="736"/>
      <c r="J4" s="736"/>
      <c r="K4" s="4065"/>
      <c r="L4" s="4065"/>
      <c r="M4" s="4065"/>
      <c r="N4" s="4065"/>
      <c r="O4" s="4065"/>
      <c r="P4" s="4065"/>
      <c r="Q4" s="4065"/>
      <c r="R4" s="4065"/>
      <c r="S4" s="4065"/>
      <c r="T4" s="4065"/>
      <c r="U4" s="4065"/>
      <c r="V4" s="4065"/>
      <c r="W4" s="9665"/>
      <c r="X4" s="9665"/>
      <c r="Y4" s="9665"/>
      <c r="Z4" s="9665"/>
      <c r="AA4" s="9665"/>
      <c r="AB4" s="9665"/>
      <c r="AC4" s="9665"/>
      <c r="AD4" s="9665"/>
      <c r="AE4" s="9665"/>
      <c r="AF4" s="9665"/>
      <c r="AG4" s="9665"/>
      <c r="AH4" s="9665"/>
      <c r="AI4" s="9665"/>
      <c r="AJ4" s="9665"/>
      <c r="AK4" s="9665"/>
      <c r="AL4" s="9665"/>
      <c r="AM4" s="9665"/>
      <c r="AN4" s="9665"/>
      <c r="AO4" s="9665"/>
      <c r="AP4" s="9665"/>
      <c r="AQ4" s="9665"/>
      <c r="AR4" s="9665"/>
      <c r="AS4" s="9665"/>
      <c r="AT4" s="9665"/>
      <c r="AU4" s="9665"/>
      <c r="AV4" s="9665"/>
      <c r="AW4" s="9665"/>
      <c r="AX4" s="9665"/>
      <c r="AY4" s="9665"/>
      <c r="AZ4" s="9665"/>
      <c r="BA4" s="9665"/>
      <c r="BB4" s="9665"/>
      <c r="BC4" s="9665"/>
      <c r="BD4" s="9665"/>
      <c r="BE4" s="9665"/>
      <c r="BF4" s="9665"/>
      <c r="BG4" s="9665"/>
      <c r="BH4" s="9665"/>
      <c r="BI4" s="9665"/>
      <c r="BJ4" s="9665"/>
      <c r="BK4" s="9665"/>
      <c r="BL4" s="9665"/>
      <c r="BM4" s="9665"/>
      <c r="BN4" s="9665"/>
      <c r="BO4" s="9665"/>
      <c r="BP4" s="9665"/>
      <c r="BQ4" s="9665"/>
      <c r="BR4" s="9665"/>
      <c r="BS4" s="9665"/>
      <c r="BT4" s="9665"/>
      <c r="BU4" s="9665"/>
      <c r="BV4" s="9665"/>
      <c r="BW4" s="9665"/>
      <c r="BX4" s="9665"/>
      <c r="BY4" s="9665"/>
      <c r="BZ4" s="9665"/>
      <c r="CA4" s="9665"/>
      <c r="CB4" s="9665"/>
      <c r="CC4" s="9665"/>
      <c r="CD4" s="9665"/>
      <c r="CE4" s="9665"/>
      <c r="CF4" s="9665"/>
      <c r="CG4" s="9665"/>
      <c r="CH4" s="9665"/>
      <c r="CI4" s="9665"/>
      <c r="CJ4" s="9665"/>
      <c r="CK4" s="9665"/>
      <c r="CL4" s="9665"/>
      <c r="CM4" s="9665"/>
      <c r="CN4" s="9665"/>
      <c r="CO4" s="9665"/>
      <c r="CP4" s="9665"/>
      <c r="CQ4" s="9665"/>
      <c r="CR4" s="9665"/>
      <c r="CS4" s="9665"/>
      <c r="CT4" s="9665"/>
      <c r="CU4" s="9665"/>
      <c r="CV4" s="9665"/>
      <c r="CW4" s="9665"/>
      <c r="CX4" s="9665"/>
      <c r="CY4" s="9665"/>
      <c r="CZ4" s="9665"/>
      <c r="DA4" s="9665"/>
      <c r="DB4" s="9665"/>
      <c r="DC4" s="9665"/>
      <c r="DD4" s="9665"/>
      <c r="DE4" s="9665"/>
      <c r="DF4" s="9665"/>
      <c r="DG4" s="9665"/>
      <c r="DH4" s="9665"/>
      <c r="DI4" s="9665"/>
      <c r="DJ4" s="9665"/>
      <c r="DK4" s="9665"/>
      <c r="DL4" s="9665"/>
      <c r="DX4" s="732">
        <v>15</v>
      </c>
    </row>
    <row customHeight="1" ht="66">
      <c r="C5" s="403"/>
      <c r="D5" s="2464" t="s">
        <v>1334</v>
      </c>
      <c r="E5" s="2464"/>
      <c r="F5" s="2464"/>
      <c r="G5" s="2464"/>
      <c r="H5" s="2464"/>
      <c r="I5" s="2464"/>
      <c r="J5" s="2464"/>
      <c r="K5" s="4097"/>
      <c r="L5" s="4097"/>
      <c r="M5" s="4097"/>
      <c r="N5" s="4097"/>
      <c r="O5" s="4097"/>
      <c r="P5" s="4097"/>
      <c r="Q5" s="4097"/>
      <c r="R5" s="4097"/>
      <c r="S5" s="4097"/>
      <c r="T5" s="4097"/>
      <c r="U5" s="4097"/>
      <c r="V5" s="4097"/>
      <c r="W5" s="9705"/>
      <c r="X5" s="9705"/>
      <c r="Y5" s="9705"/>
      <c r="Z5" s="9705"/>
      <c r="AA5" s="9705"/>
      <c r="AB5" s="9705"/>
      <c r="AC5" s="9705"/>
      <c r="AD5" s="9705"/>
      <c r="AE5" s="9705"/>
      <c r="AF5" s="9705"/>
      <c r="AG5" s="9705"/>
      <c r="AH5" s="9705"/>
      <c r="AI5" s="9705"/>
      <c r="AJ5" s="9705"/>
      <c r="AK5" s="9705"/>
      <c r="AL5" s="9705"/>
      <c r="AM5" s="9705"/>
      <c r="AN5" s="9705"/>
      <c r="AO5" s="9705"/>
      <c r="AP5" s="9705"/>
      <c r="AQ5" s="9705"/>
      <c r="AR5" s="9705"/>
      <c r="AS5" s="9705"/>
      <c r="AT5" s="9705"/>
      <c r="AU5" s="9705"/>
      <c r="AV5" s="9705"/>
      <c r="AW5" s="9705"/>
      <c r="AX5" s="9705"/>
      <c r="AY5" s="9705"/>
      <c r="AZ5" s="9705"/>
      <c r="BA5" s="9705"/>
      <c r="BB5" s="9705"/>
      <c r="BC5" s="9705"/>
      <c r="BD5" s="9705"/>
      <c r="BE5" s="9705"/>
      <c r="BF5" s="9705"/>
      <c r="BG5" s="9705"/>
      <c r="BH5" s="9705"/>
      <c r="BI5" s="9705"/>
      <c r="BJ5" s="9705"/>
      <c r="BK5" s="9705"/>
      <c r="BL5" s="9705"/>
      <c r="BM5" s="9705"/>
      <c r="BN5" s="9705"/>
      <c r="BO5" s="9705"/>
      <c r="BP5" s="9705"/>
      <c r="BQ5" s="9705"/>
      <c r="BR5" s="9705"/>
      <c r="BS5" s="9705"/>
      <c r="BT5" s="9705"/>
      <c r="BU5" s="9705"/>
      <c r="BV5" s="9705"/>
      <c r="BW5" s="9705"/>
      <c r="BX5" s="9705"/>
      <c r="BY5" s="9705"/>
      <c r="BZ5" s="9705"/>
      <c r="CA5" s="9705"/>
      <c r="CB5" s="9705"/>
      <c r="CC5" s="9705"/>
      <c r="CD5" s="9705"/>
      <c r="CE5" s="9705"/>
      <c r="CF5" s="9705"/>
      <c r="CG5" s="9705"/>
      <c r="CH5" s="9705"/>
      <c r="CI5" s="9705"/>
      <c r="CJ5" s="9705"/>
      <c r="CK5" s="9705"/>
      <c r="CL5" s="9705"/>
      <c r="CM5" s="9705"/>
      <c r="CN5" s="9705"/>
      <c r="CO5" s="9705"/>
      <c r="CP5" s="9705"/>
      <c r="CQ5" s="9705"/>
      <c r="CR5" s="9705"/>
      <c r="CS5" s="9705"/>
      <c r="CT5" s="9705"/>
      <c r="CU5" s="9705"/>
      <c r="CV5" s="9705"/>
      <c r="CW5" s="9705"/>
      <c r="CX5" s="9705"/>
      <c r="CY5" s="9705"/>
      <c r="CZ5" s="9705"/>
      <c r="DA5" s="9705"/>
      <c r="DB5" s="9705"/>
      <c r="DC5" s="9705"/>
      <c r="DD5" s="9705"/>
      <c r="DE5" s="9705"/>
      <c r="DF5" s="9705"/>
      <c r="DG5" s="9705"/>
      <c r="DH5" s="9705"/>
      <c r="DI5" s="9705"/>
      <c r="DJ5" s="9705"/>
      <c r="DK5" s="9705"/>
      <c r="DL5" s="9705"/>
      <c r="DX5" s="732">
        <v>63</v>
      </c>
    </row>
    <row customHeight="1" ht="15.75">
      <c r="C6" s="403"/>
      <c r="D6" s="2403" t="str">
        <f>IF(org=0,"Не определено",org)</f>
        <v>АО "Байкалэнерго"</v>
      </c>
      <c r="E6" s="2403"/>
      <c r="F6" s="2403"/>
      <c r="G6" s="2403"/>
      <c r="H6" s="2403"/>
      <c r="I6" s="2403"/>
      <c r="J6" s="2403"/>
      <c r="K6" s="4099"/>
      <c r="L6" s="4099"/>
      <c r="M6" s="4099"/>
      <c r="N6" s="4099"/>
      <c r="O6" s="4099"/>
      <c r="P6" s="4099"/>
      <c r="Q6" s="4099"/>
      <c r="R6" s="4099"/>
      <c r="S6" s="4099"/>
      <c r="T6" s="4099"/>
      <c r="U6" s="4099"/>
      <c r="V6" s="4099"/>
      <c r="W6" s="9708"/>
      <c r="X6" s="9708"/>
      <c r="Y6" s="9708"/>
      <c r="Z6" s="9708"/>
      <c r="AA6" s="9708"/>
      <c r="AB6" s="9708"/>
      <c r="AC6" s="9708"/>
      <c r="AD6" s="9708"/>
      <c r="AE6" s="9708"/>
      <c r="AF6" s="9708"/>
      <c r="AG6" s="9708"/>
      <c r="AH6" s="9708"/>
      <c r="AI6" s="9708"/>
      <c r="AJ6" s="9708"/>
      <c r="AK6" s="9708"/>
      <c r="AL6" s="9708"/>
      <c r="AM6" s="9708"/>
      <c r="AN6" s="9708"/>
      <c r="AO6" s="9708"/>
      <c r="AP6" s="9708"/>
      <c r="AQ6" s="9708"/>
      <c r="AR6" s="9708"/>
      <c r="AS6" s="9708"/>
      <c r="AT6" s="9708"/>
      <c r="AU6" s="9708"/>
      <c r="AV6" s="9708"/>
      <c r="AW6" s="9708"/>
      <c r="AX6" s="9708"/>
      <c r="AY6" s="9708"/>
      <c r="AZ6" s="9708"/>
      <c r="BA6" s="9708"/>
      <c r="BB6" s="9708"/>
      <c r="BC6" s="9708"/>
      <c r="BD6" s="9708"/>
      <c r="BE6" s="9708"/>
      <c r="BF6" s="9708"/>
      <c r="BG6" s="9708"/>
      <c r="BH6" s="9708"/>
      <c r="BI6" s="9708"/>
      <c r="BJ6" s="9708"/>
      <c r="BK6" s="9708"/>
      <c r="BL6" s="9708"/>
      <c r="BM6" s="9708"/>
      <c r="BN6" s="9708"/>
      <c r="BO6" s="9708"/>
      <c r="BP6" s="9708"/>
      <c r="BQ6" s="9708"/>
      <c r="BR6" s="9708"/>
      <c r="BS6" s="9708"/>
      <c r="BT6" s="9708"/>
      <c r="BU6" s="9708"/>
      <c r="BV6" s="9708"/>
      <c r="BW6" s="9708"/>
      <c r="BX6" s="9708"/>
      <c r="BY6" s="9708"/>
      <c r="BZ6" s="9708"/>
      <c r="CA6" s="9708"/>
      <c r="CB6" s="9708"/>
      <c r="CC6" s="9708"/>
      <c r="CD6" s="9708"/>
      <c r="CE6" s="9708"/>
      <c r="CF6" s="9708"/>
      <c r="CG6" s="9708"/>
      <c r="CH6" s="9708"/>
      <c r="CI6" s="9708"/>
      <c r="CJ6" s="9708"/>
      <c r="CK6" s="9708"/>
      <c r="CL6" s="9708"/>
      <c r="CM6" s="9708"/>
      <c r="CN6" s="9708"/>
      <c r="CO6" s="9708"/>
      <c r="CP6" s="9708"/>
      <c r="CQ6" s="9708"/>
      <c r="CR6" s="9708"/>
      <c r="CS6" s="9708"/>
      <c r="CT6" s="9708"/>
      <c r="CU6" s="9708"/>
      <c r="CV6" s="9708"/>
      <c r="CW6" s="9708"/>
      <c r="CX6" s="9708"/>
      <c r="CY6" s="9708"/>
      <c r="CZ6" s="9708"/>
      <c r="DA6" s="9708"/>
      <c r="DB6" s="9708"/>
      <c r="DC6" s="9708"/>
      <c r="DD6" s="9708"/>
      <c r="DE6" s="9708"/>
      <c r="DF6" s="9708"/>
      <c r="DG6" s="9708"/>
      <c r="DH6" s="9708"/>
      <c r="DI6" s="9708"/>
      <c r="DJ6" s="9708"/>
      <c r="DK6" s="9708"/>
      <c r="DL6" s="9708"/>
      <c r="DM6" s="764"/>
      <c r="DX6" s="732">
        <v>15</v>
      </c>
    </row>
    <row customHeight="1" ht="15.75">
      <c r="C7" s="403"/>
      <c r="D7" s="979"/>
      <c r="E7" s="736"/>
      <c r="F7" s="736"/>
      <c r="G7" s="764">
        <v>22</v>
      </c>
      <c r="I7" s="764">
        <v>1</v>
      </c>
      <c r="J7" s="979"/>
      <c r="K7" s="4086" t="s">
        <v>22</v>
      </c>
      <c r="L7" s="4065"/>
      <c r="M7" s="4086" t="s">
        <v>22</v>
      </c>
      <c r="N7" s="4065"/>
      <c r="O7" s="4086" t="s">
        <v>22</v>
      </c>
      <c r="P7" s="4065"/>
      <c r="Q7" s="4086" t="s">
        <v>22</v>
      </c>
      <c r="R7" s="4065"/>
      <c r="S7" s="4086" t="s">
        <v>22</v>
      </c>
      <c r="T7" s="4065"/>
      <c r="U7" s="4086" t="s">
        <v>22</v>
      </c>
      <c r="V7" s="4065"/>
      <c r="W7" s="9691" t="s">
        <v>22</v>
      </c>
      <c r="X7" s="9665"/>
      <c r="Y7" s="9691" t="s">
        <v>22</v>
      </c>
      <c r="Z7" s="9665"/>
      <c r="AA7" s="9691" t="s">
        <v>22</v>
      </c>
      <c r="AB7" s="9665"/>
      <c r="AC7" s="9691" t="s">
        <v>22</v>
      </c>
      <c r="AD7" s="9665"/>
      <c r="AE7" s="9691" t="s">
        <v>22</v>
      </c>
      <c r="AF7" s="9665"/>
      <c r="AG7" s="9691" t="s">
        <v>22</v>
      </c>
      <c r="AH7" s="9665"/>
      <c r="AI7" s="9691" t="s">
        <v>22</v>
      </c>
      <c r="AJ7" s="9665"/>
      <c r="AK7" s="9691" t="s">
        <v>22</v>
      </c>
      <c r="AL7" s="9665"/>
      <c r="AM7" s="9691" t="s">
        <v>22</v>
      </c>
      <c r="AN7" s="9665"/>
      <c r="AO7" s="9691" t="s">
        <v>22</v>
      </c>
      <c r="AP7" s="9665"/>
      <c r="AQ7" s="9691" t="s">
        <v>22</v>
      </c>
      <c r="AR7" s="9665"/>
      <c r="AS7" s="9691" t="s">
        <v>22</v>
      </c>
      <c r="AT7" s="9665"/>
      <c r="AU7" s="9691" t="s">
        <v>22</v>
      </c>
      <c r="AV7" s="9665"/>
      <c r="AW7" s="9691" t="s">
        <v>22</v>
      </c>
      <c r="AX7" s="9665"/>
      <c r="AY7" s="9691" t="s">
        <v>22</v>
      </c>
      <c r="AZ7" s="9665"/>
      <c r="BA7" s="9691" t="s">
        <v>22</v>
      </c>
      <c r="BB7" s="9665"/>
      <c r="BC7" s="9691" t="s">
        <v>22</v>
      </c>
      <c r="BD7" s="9665"/>
      <c r="BE7" s="9691" t="s">
        <v>22</v>
      </c>
      <c r="BF7" s="9665"/>
      <c r="BG7" s="9691" t="s">
        <v>22</v>
      </c>
      <c r="BH7" s="9665"/>
      <c r="BI7" s="9691" t="s">
        <v>22</v>
      </c>
      <c r="BJ7" s="9665"/>
      <c r="BK7" s="9691" t="s">
        <v>22</v>
      </c>
      <c r="BL7" s="9665"/>
      <c r="BM7" s="9691" t="s">
        <v>22</v>
      </c>
      <c r="BN7" s="9665"/>
      <c r="BO7" s="9691" t="s">
        <v>22</v>
      </c>
      <c r="BP7" s="9665"/>
      <c r="BQ7" s="9691" t="s">
        <v>22</v>
      </c>
      <c r="BR7" s="9665"/>
      <c r="BS7" s="9691" t="s">
        <v>22</v>
      </c>
      <c r="BT7" s="9665"/>
      <c r="BU7" s="9691" t="s">
        <v>22</v>
      </c>
      <c r="BV7" s="9665"/>
      <c r="BW7" s="9691" t="s">
        <v>22</v>
      </c>
      <c r="BX7" s="9665"/>
      <c r="BY7" s="9691" t="s">
        <v>22</v>
      </c>
      <c r="BZ7" s="9665"/>
      <c r="CA7" s="9691" t="s">
        <v>22</v>
      </c>
      <c r="CB7" s="9665"/>
      <c r="CC7" s="9691" t="s">
        <v>22</v>
      </c>
      <c r="CD7" s="9665"/>
      <c r="CE7" s="9691" t="s">
        <v>22</v>
      </c>
      <c r="CF7" s="9665"/>
      <c r="CG7" s="9691" t="s">
        <v>22</v>
      </c>
      <c r="CH7" s="9665"/>
      <c r="CI7" s="9691" t="s">
        <v>22</v>
      </c>
      <c r="CJ7" s="9665"/>
      <c r="CK7" s="9691" t="s">
        <v>22</v>
      </c>
      <c r="CL7" s="9665"/>
      <c r="CM7" s="9691" t="s">
        <v>22</v>
      </c>
      <c r="CN7" s="9665"/>
      <c r="CO7" s="9691" t="s">
        <v>22</v>
      </c>
      <c r="CP7" s="9665"/>
      <c r="CQ7" s="9691" t="s">
        <v>22</v>
      </c>
      <c r="CR7" s="9665"/>
      <c r="CS7" s="9691" t="s">
        <v>22</v>
      </c>
      <c r="CT7" s="9665"/>
      <c r="CU7" s="9691" t="s">
        <v>22</v>
      </c>
      <c r="CV7" s="9665"/>
      <c r="CW7" s="9691" t="s">
        <v>22</v>
      </c>
      <c r="CX7" s="9665"/>
      <c r="CY7" s="9691" t="s">
        <v>22</v>
      </c>
      <c r="CZ7" s="9665"/>
      <c r="DA7" s="9691" t="s">
        <v>22</v>
      </c>
      <c r="DB7" s="9665"/>
      <c r="DC7" s="9691" t="s">
        <v>22</v>
      </c>
      <c r="DD7" s="9665"/>
      <c r="DE7" s="9691" t="s">
        <v>22</v>
      </c>
      <c r="DF7" s="9665"/>
      <c r="DG7" s="9691" t="s">
        <v>22</v>
      </c>
      <c r="DH7" s="9665"/>
      <c r="DI7" s="9691" t="s">
        <v>22</v>
      </c>
      <c r="DJ7" s="9665"/>
      <c r="DK7" s="9691" t="s">
        <v>22</v>
      </c>
      <c r="DL7" s="9665"/>
      <c r="DX7" s="732">
        <v>15</v>
      </c>
    </row>
    <row s="12253" customFormat="1" customHeight="1" ht="1.05">
      <c r="A8" s="986"/>
      <c r="C8" s="403"/>
      <c r="D8" s="736"/>
      <c r="E8" s="736"/>
      <c r="F8" s="736"/>
      <c r="G8" s="764"/>
      <c r="H8" s="979"/>
      <c r="I8" s="764" t="s">
        <v>123</v>
      </c>
      <c r="J8" s="979"/>
      <c r="K8" s="4086" t="s">
        <v>127</v>
      </c>
      <c r="L8" s="4460"/>
      <c r="M8" s="4086" t="s">
        <v>129</v>
      </c>
      <c r="N8" s="4460"/>
      <c r="O8" s="4086" t="s">
        <v>131</v>
      </c>
      <c r="P8" s="4460"/>
      <c r="Q8" s="4086" t="s">
        <v>133</v>
      </c>
      <c r="R8" s="4460"/>
      <c r="S8" s="4086" t="s">
        <v>194</v>
      </c>
      <c r="T8" s="4460"/>
      <c r="U8" s="4086" t="s">
        <v>197</v>
      </c>
      <c r="V8" s="4460"/>
      <c r="W8" s="9691" t="s">
        <v>136</v>
      </c>
      <c r="X8" s="10532"/>
      <c r="Y8" s="9691" t="s">
        <v>643</v>
      </c>
      <c r="Z8" s="10532"/>
      <c r="AA8" s="9691" t="s">
        <v>200</v>
      </c>
      <c r="AB8" s="10532"/>
      <c r="AC8" s="9691" t="s">
        <v>644</v>
      </c>
      <c r="AD8" s="10532"/>
      <c r="AE8" s="9691" t="s">
        <v>645</v>
      </c>
      <c r="AF8" s="10532"/>
      <c r="AG8" s="9691" t="s">
        <v>646</v>
      </c>
      <c r="AH8" s="10532"/>
      <c r="AI8" s="9691" t="s">
        <v>647</v>
      </c>
      <c r="AJ8" s="10532"/>
      <c r="AK8" s="9691" t="s">
        <v>648</v>
      </c>
      <c r="AL8" s="10532"/>
      <c r="AM8" s="9691" t="s">
        <v>649</v>
      </c>
      <c r="AN8" s="10532"/>
      <c r="AO8" s="9691" t="s">
        <v>650</v>
      </c>
      <c r="AP8" s="10532"/>
      <c r="AQ8" s="9691" t="s">
        <v>651</v>
      </c>
      <c r="AR8" s="10532"/>
      <c r="AS8" s="9691" t="s">
        <v>652</v>
      </c>
      <c r="AT8" s="10532"/>
      <c r="AU8" s="9691" t="s">
        <v>653</v>
      </c>
      <c r="AV8" s="10532"/>
      <c r="AW8" s="9691" t="s">
        <v>654</v>
      </c>
      <c r="AX8" s="10532"/>
      <c r="AY8" s="9691" t="s">
        <v>655</v>
      </c>
      <c r="AZ8" s="10532"/>
      <c r="BA8" s="9691" t="s">
        <v>656</v>
      </c>
      <c r="BB8" s="10532"/>
      <c r="BC8" s="9691" t="s">
        <v>657</v>
      </c>
      <c r="BD8" s="10532"/>
      <c r="BE8" s="9691" t="s">
        <v>658</v>
      </c>
      <c r="BF8" s="10532"/>
      <c r="BG8" s="9691" t="s">
        <v>659</v>
      </c>
      <c r="BH8" s="10532"/>
      <c r="BI8" s="9691" t="s">
        <v>660</v>
      </c>
      <c r="BJ8" s="10532"/>
      <c r="BK8" s="9691" t="s">
        <v>661</v>
      </c>
      <c r="BL8" s="10532"/>
      <c r="BM8" s="9691" t="s">
        <v>662</v>
      </c>
      <c r="BN8" s="10532"/>
      <c r="BO8" s="9691" t="s">
        <v>663</v>
      </c>
      <c r="BP8" s="10532"/>
      <c r="BQ8" s="9691" t="s">
        <v>203</v>
      </c>
      <c r="BR8" s="10532"/>
      <c r="BS8" s="9691" t="s">
        <v>205</v>
      </c>
      <c r="BT8" s="10532"/>
      <c r="BU8" s="9691" t="s">
        <v>207</v>
      </c>
      <c r="BV8" s="10532"/>
      <c r="BW8" s="9691" t="s">
        <v>138</v>
      </c>
      <c r="BX8" s="10532"/>
      <c r="BY8" s="9691" t="s">
        <v>140</v>
      </c>
      <c r="BZ8" s="10532"/>
      <c r="CA8" s="9691" t="s">
        <v>142</v>
      </c>
      <c r="CB8" s="10532"/>
      <c r="CC8" s="9691" t="s">
        <v>144</v>
      </c>
      <c r="CD8" s="10532"/>
      <c r="CE8" s="9691" t="s">
        <v>146</v>
      </c>
      <c r="CF8" s="10532"/>
      <c r="CG8" s="9691" t="s">
        <v>148</v>
      </c>
      <c r="CH8" s="10532"/>
      <c r="CI8" s="9691" t="s">
        <v>150</v>
      </c>
      <c r="CJ8" s="10532"/>
      <c r="CK8" s="9691" t="s">
        <v>153</v>
      </c>
      <c r="CL8" s="10532"/>
      <c r="CM8" s="9691" t="s">
        <v>156</v>
      </c>
      <c r="CN8" s="10532"/>
      <c r="CO8" s="9691" t="s">
        <v>159</v>
      </c>
      <c r="CP8" s="10532"/>
      <c r="CQ8" s="9691" t="s">
        <v>162</v>
      </c>
      <c r="CR8" s="10532"/>
      <c r="CS8" s="9691" t="s">
        <v>165</v>
      </c>
      <c r="CT8" s="10532"/>
      <c r="CU8" s="9691" t="s">
        <v>168</v>
      </c>
      <c r="CV8" s="10532"/>
      <c r="CW8" s="9691" t="s">
        <v>171</v>
      </c>
      <c r="CX8" s="10532"/>
      <c r="CY8" s="9691" t="s">
        <v>174</v>
      </c>
      <c r="CZ8" s="10532"/>
      <c r="DA8" s="9691" t="s">
        <v>177</v>
      </c>
      <c r="DB8" s="10532"/>
      <c r="DC8" s="9691" t="s">
        <v>180</v>
      </c>
      <c r="DD8" s="10532"/>
      <c r="DE8" s="9691" t="s">
        <v>183</v>
      </c>
      <c r="DF8" s="10532"/>
      <c r="DG8" s="9691" t="s">
        <v>186</v>
      </c>
      <c r="DH8" s="10532"/>
      <c r="DI8" s="9691" t="s">
        <v>189</v>
      </c>
      <c r="DJ8" s="10532"/>
      <c r="DK8" s="9691" t="s">
        <v>192</v>
      </c>
      <c r="DL8" s="10532"/>
      <c r="DM8" s="644"/>
      <c r="DW8" s="902"/>
      <c r="DX8" s="985">
        <v>1</v>
      </c>
    </row>
    <row customHeight="1" ht="15.75">
      <c r="C9" s="403"/>
      <c r="D9" s="938"/>
      <c r="E9" s="2594" t="s">
        <v>111</v>
      </c>
      <c r="F9" s="2595"/>
      <c r="G9" s="2622" t="str">
        <f>IF(G8="","",INDEX(DIFFERENTIATION_UNMERGE_VD,MATCH(G8,DIFFERENTIATION_ID_DIFF,0)))</f>
        <v/>
      </c>
      <c r="H9" s="2623"/>
      <c r="I9" s="2622" t="str">
        <f>IF(I8="","",INDEX(DIFFERENTIATION_UNMERGE_VD,MATCH(I8,DIFFERENTIATION_ID_DIFF,0)))</f>
        <v>Производство тепловой энергии. Некомбинированная выработка</v>
      </c>
      <c r="J9" s="2623"/>
      <c r="K9" s="4561" t="str">
        <f>IF(K8="","",INDEX(DIFFERENTIATION_UNMERGE_VD,MATCH(K8,DIFFERENTIATION_ID_DIFF,0)))</f>
        <v>Производство тепловой энергии. Некомбинированная выработка</v>
      </c>
      <c r="L9" s="4562"/>
      <c r="M9" s="4561" t="str">
        <f>IF(M8="","",INDEX(DIFFERENTIATION_UNMERGE_VD,MATCH(M8,DIFFERENTIATION_ID_DIFF,0)))</f>
        <v>Производство тепловой энергии. Некомбинированная выработка</v>
      </c>
      <c r="N9" s="4562"/>
      <c r="O9" s="4561" t="str">
        <f>IF(O8="","",INDEX(DIFFERENTIATION_UNMERGE_VD,MATCH(O8,DIFFERENTIATION_ID_DIFF,0)))</f>
        <v>Производство тепловой энергии. Некомбинированная выработка</v>
      </c>
      <c r="P9" s="4562"/>
      <c r="Q9" s="4561" t="str">
        <f>IF(Q8="","",INDEX(DIFFERENTIATION_UNMERGE_VD,MATCH(Q8,DIFFERENTIATION_ID_DIFF,0)))</f>
        <v>Производство тепловой энергии. Некомбинированная выработка</v>
      </c>
      <c r="R9" s="4562"/>
      <c r="S9" s="4561" t="str">
        <f>IF(S8="","",INDEX(DIFFERENTIATION_UNMERGE_VD,MATCH(S8,DIFFERENTIATION_ID_DIFF,0)))</f>
        <v>Производство. Теплоноситель</v>
      </c>
      <c r="T9" s="4562"/>
      <c r="U9" s="4561" t="str">
        <f>IF(U8="","",INDEX(DIFFERENTIATION_UNMERGE_VD,MATCH(U8,DIFFERENTIATION_ID_DIFF,0)))</f>
        <v>Передача. Теплоноситель</v>
      </c>
      <c r="V9" s="4562"/>
      <c r="W9" s="10663" t="str">
        <f>IF(W8="","",INDEX(DIFFERENTIATION_UNMERGE_VD,MATCH(W8,DIFFERENTIATION_ID_DIFF,0)))</f>
        <v>Производство тепловой энергии. Некомбинированная выработка</v>
      </c>
      <c r="X9" s="10664"/>
      <c r="Y9" s="10663">
        <f>IF(Y8="","",INDEX(DIFFERENTIATION_UNMERGE_VD,MATCH(Y8,DIFFERENTIATION_ID_DIFF,0)))</f>
      </c>
      <c r="Z9" s="10664"/>
      <c r="AA9" s="10663" t="str">
        <f>IF(AA8="","",INDEX(DIFFERENTIATION_UNMERGE_VD,MATCH(AA8,DIFFERENTIATION_ID_DIFF,0)))</f>
        <v>Передача. Тепловая энергия</v>
      </c>
      <c r="AB9" s="10664"/>
      <c r="AC9" s="10663">
        <f>IF(AC8="","",INDEX(DIFFERENTIATION_UNMERGE_VD,MATCH(AC8,DIFFERENTIATION_ID_DIFF,0)))</f>
      </c>
      <c r="AD9" s="10664"/>
      <c r="AE9" s="10663">
        <f>IF(AE8="","",INDEX(DIFFERENTIATION_UNMERGE_VD,MATCH(AE8,DIFFERENTIATION_ID_DIFF,0)))</f>
      </c>
      <c r="AF9" s="10664"/>
      <c r="AG9" s="10663">
        <f>IF(AG8="","",INDEX(DIFFERENTIATION_UNMERGE_VD,MATCH(AG8,DIFFERENTIATION_ID_DIFF,0)))</f>
      </c>
      <c r="AH9" s="10664"/>
      <c r="AI9" s="10663">
        <f>IF(AI8="","",INDEX(DIFFERENTIATION_UNMERGE_VD,MATCH(AI8,DIFFERENTIATION_ID_DIFF,0)))</f>
      </c>
      <c r="AJ9" s="10664"/>
      <c r="AK9" s="10663">
        <f>IF(AK8="","",INDEX(DIFFERENTIATION_UNMERGE_VD,MATCH(AK8,DIFFERENTIATION_ID_DIFF,0)))</f>
      </c>
      <c r="AL9" s="10664"/>
      <c r="AM9" s="10663">
        <f>IF(AM8="","",INDEX(DIFFERENTIATION_UNMERGE_VD,MATCH(AM8,DIFFERENTIATION_ID_DIFF,0)))</f>
      </c>
      <c r="AN9" s="10664"/>
      <c r="AO9" s="10663">
        <f>IF(AO8="","",INDEX(DIFFERENTIATION_UNMERGE_VD,MATCH(AO8,DIFFERENTIATION_ID_DIFF,0)))</f>
      </c>
      <c r="AP9" s="10664"/>
      <c r="AQ9" s="10663">
        <f>IF(AQ8="","",INDEX(DIFFERENTIATION_UNMERGE_VD,MATCH(AQ8,DIFFERENTIATION_ID_DIFF,0)))</f>
      </c>
      <c r="AR9" s="10664"/>
      <c r="AS9" s="10663">
        <f>IF(AS8="","",INDEX(DIFFERENTIATION_UNMERGE_VD,MATCH(AS8,DIFFERENTIATION_ID_DIFF,0)))</f>
      </c>
      <c r="AT9" s="10664"/>
      <c r="AU9" s="10663">
        <f>IF(AU8="","",INDEX(DIFFERENTIATION_UNMERGE_VD,MATCH(AU8,DIFFERENTIATION_ID_DIFF,0)))</f>
      </c>
      <c r="AV9" s="10664"/>
      <c r="AW9" s="10663">
        <f>IF(AW8="","",INDEX(DIFFERENTIATION_UNMERGE_VD,MATCH(AW8,DIFFERENTIATION_ID_DIFF,0)))</f>
      </c>
      <c r="AX9" s="10664"/>
      <c r="AY9" s="10663">
        <f>IF(AY8="","",INDEX(DIFFERENTIATION_UNMERGE_VD,MATCH(AY8,DIFFERENTIATION_ID_DIFF,0)))</f>
      </c>
      <c r="AZ9" s="10664"/>
      <c r="BA9" s="10663">
        <f>IF(BA8="","",INDEX(DIFFERENTIATION_UNMERGE_VD,MATCH(BA8,DIFFERENTIATION_ID_DIFF,0)))</f>
      </c>
      <c r="BB9" s="10664"/>
      <c r="BC9" s="10663">
        <f>IF(BC8="","",INDEX(DIFFERENTIATION_UNMERGE_VD,MATCH(BC8,DIFFERENTIATION_ID_DIFF,0)))</f>
      </c>
      <c r="BD9" s="10664"/>
      <c r="BE9" s="10663">
        <f>IF(BE8="","",INDEX(DIFFERENTIATION_UNMERGE_VD,MATCH(BE8,DIFFERENTIATION_ID_DIFF,0)))</f>
      </c>
      <c r="BF9" s="10664"/>
      <c r="BG9" s="10663">
        <f>IF(BG8="","",INDEX(DIFFERENTIATION_UNMERGE_VD,MATCH(BG8,DIFFERENTIATION_ID_DIFF,0)))</f>
      </c>
      <c r="BH9" s="10664"/>
      <c r="BI9" s="10663">
        <f>IF(BI8="","",INDEX(DIFFERENTIATION_UNMERGE_VD,MATCH(BI8,DIFFERENTIATION_ID_DIFF,0)))</f>
      </c>
      <c r="BJ9" s="10664"/>
      <c r="BK9" s="10663">
        <f>IF(BK8="","",INDEX(DIFFERENTIATION_UNMERGE_VD,MATCH(BK8,DIFFERENTIATION_ID_DIFF,0)))</f>
      </c>
      <c r="BL9" s="10664"/>
      <c r="BM9" s="10663">
        <f>IF(BM8="","",INDEX(DIFFERENTIATION_UNMERGE_VD,MATCH(BM8,DIFFERENTIATION_ID_DIFF,0)))</f>
      </c>
      <c r="BN9" s="10664"/>
      <c r="BO9" s="10663">
        <f>IF(BO8="","",INDEX(DIFFERENTIATION_UNMERGE_VD,MATCH(BO8,DIFFERENTIATION_ID_DIFF,0)))</f>
      </c>
      <c r="BP9" s="10664"/>
      <c r="BQ9" s="10663" t="str">
        <f>IF(BQ8="","",INDEX(DIFFERENTIATION_UNMERGE_VD,MATCH(BQ8,DIFFERENTIATION_ID_DIFF,0)))</f>
        <v>Передача. Тепловая энергия</v>
      </c>
      <c r="BR9" s="10664"/>
      <c r="BS9" s="10663" t="str">
        <f>IF(BS8="","",INDEX(DIFFERENTIATION_UNMERGE_VD,MATCH(BS8,DIFFERENTIATION_ID_DIFF,0)))</f>
        <v>Передача. Тепловая энергия</v>
      </c>
      <c r="BT9" s="10664"/>
      <c r="BU9" s="10663" t="str">
        <f>IF(BU8="","",INDEX(DIFFERENTIATION_UNMERGE_VD,MATCH(BU8,DIFFERENTIATION_ID_DIFF,0)))</f>
        <v>Передача. Тепловая энергия</v>
      </c>
      <c r="BV9" s="10664"/>
      <c r="BW9" s="10663" t="str">
        <f>IF(BW8="","",INDEX(DIFFERENTIATION_UNMERGE_VD,MATCH(BW8,DIFFERENTIATION_ID_DIFF,0)))</f>
        <v>Производство тепловой энергии. Некомбинированная выработка</v>
      </c>
      <c r="BX9" s="10664"/>
      <c r="BY9" s="10663" t="str">
        <f>IF(BY8="","",INDEX(DIFFERENTIATION_UNMERGE_VD,MATCH(BY8,DIFFERENTIATION_ID_DIFF,0)))</f>
        <v>Производство тепловой энергии. Некомбинированная выработка</v>
      </c>
      <c r="BZ9" s="10664"/>
      <c r="CA9" s="10663" t="str">
        <f>IF(CA8="","",INDEX(DIFFERENTIATION_UNMERGE_VD,MATCH(CA8,DIFFERENTIATION_ID_DIFF,0)))</f>
        <v>Производство тепловой энергии. Некомбинированная выработка</v>
      </c>
      <c r="CB9" s="10664"/>
      <c r="CC9" s="10663" t="str">
        <f>IF(CC8="","",INDEX(DIFFERENTIATION_UNMERGE_VD,MATCH(CC8,DIFFERENTIATION_ID_DIFF,0)))</f>
        <v>Производство тепловой энергии. Некомбинированная выработка</v>
      </c>
      <c r="CD9" s="10664"/>
      <c r="CE9" s="10663" t="str">
        <f>IF(CE8="","",INDEX(DIFFERENTIATION_UNMERGE_VD,MATCH(CE8,DIFFERENTIATION_ID_DIFF,0)))</f>
        <v>Производство тепловой энергии. Некомбинированная выработка</v>
      </c>
      <c r="CF9" s="10664"/>
      <c r="CG9" s="10663" t="str">
        <f>IF(CG8="","",INDEX(DIFFERENTIATION_UNMERGE_VD,MATCH(CG8,DIFFERENTIATION_ID_DIFF,0)))</f>
        <v>Производство тепловой энергии. Некомбинированная выработка</v>
      </c>
      <c r="CH9" s="10664"/>
      <c r="CI9" s="10663" t="str">
        <f>IF(CI8="","",INDEX(DIFFERENTIATION_UNMERGE_VD,MATCH(CI8,DIFFERENTIATION_ID_DIFF,0)))</f>
        <v>Производство тепловой энергии. Некомбинированная выработка</v>
      </c>
      <c r="CJ9" s="10664"/>
      <c r="CK9" s="10663" t="str">
        <f>IF(CK8="","",INDEX(DIFFERENTIATION_UNMERGE_VD,MATCH(CK8,DIFFERENTIATION_ID_DIFF,0)))</f>
        <v>Производство тепловой энергии. Некомбинированная выработка</v>
      </c>
      <c r="CL9" s="10664"/>
      <c r="CM9" s="10663" t="str">
        <f>IF(CM8="","",INDEX(DIFFERENTIATION_UNMERGE_VD,MATCH(CM8,DIFFERENTIATION_ID_DIFF,0)))</f>
        <v>Производство тепловой энергии. Некомбинированная выработка</v>
      </c>
      <c r="CN9" s="10664"/>
      <c r="CO9" s="10663" t="str">
        <f>IF(CO8="","",INDEX(DIFFERENTIATION_UNMERGE_VD,MATCH(CO8,DIFFERENTIATION_ID_DIFF,0)))</f>
        <v>Производство тепловой энергии. Некомбинированная выработка</v>
      </c>
      <c r="CP9" s="10664"/>
      <c r="CQ9" s="10663" t="str">
        <f>IF(CQ8="","",INDEX(DIFFERENTIATION_UNMERGE_VD,MATCH(CQ8,DIFFERENTIATION_ID_DIFF,0)))</f>
        <v>Производство тепловой энергии. Некомбинированная выработка</v>
      </c>
      <c r="CR9" s="10664"/>
      <c r="CS9" s="10663" t="str">
        <f>IF(CS8="","",INDEX(DIFFERENTIATION_UNMERGE_VD,MATCH(CS8,DIFFERENTIATION_ID_DIFF,0)))</f>
        <v>Производство тепловой энергии. Некомбинированная выработка</v>
      </c>
      <c r="CT9" s="10664"/>
      <c r="CU9" s="10663" t="str">
        <f>IF(CU8="","",INDEX(DIFFERENTIATION_UNMERGE_VD,MATCH(CU8,DIFFERENTIATION_ID_DIFF,0)))</f>
        <v>Производство тепловой энергии. Некомбинированная выработка</v>
      </c>
      <c r="CV9" s="10664"/>
      <c r="CW9" s="10663" t="str">
        <f>IF(CW8="","",INDEX(DIFFERENTIATION_UNMERGE_VD,MATCH(CW8,DIFFERENTIATION_ID_DIFF,0)))</f>
        <v>Производство тепловой энергии. Некомбинированная выработка</v>
      </c>
      <c r="CX9" s="10664"/>
      <c r="CY9" s="10663" t="str">
        <f>IF(CY8="","",INDEX(DIFFERENTIATION_UNMERGE_VD,MATCH(CY8,DIFFERENTIATION_ID_DIFF,0)))</f>
        <v>Производство тепловой энергии. Некомбинированная выработка</v>
      </c>
      <c r="CZ9" s="10664"/>
      <c r="DA9" s="10663" t="str">
        <f>IF(DA8="","",INDEX(DIFFERENTIATION_UNMERGE_VD,MATCH(DA8,DIFFERENTIATION_ID_DIFF,0)))</f>
        <v>Производство тепловой энергии. Некомбинированная выработка</v>
      </c>
      <c r="DB9" s="10664"/>
      <c r="DC9" s="10663" t="str">
        <f>IF(DC8="","",INDEX(DIFFERENTIATION_UNMERGE_VD,MATCH(DC8,DIFFERENTIATION_ID_DIFF,0)))</f>
        <v>Производство тепловой энергии. Некомбинированная выработка</v>
      </c>
      <c r="DD9" s="10664"/>
      <c r="DE9" s="10663" t="str">
        <f>IF(DE8="","",INDEX(DIFFERENTIATION_UNMERGE_VD,MATCH(DE8,DIFFERENTIATION_ID_DIFF,0)))</f>
        <v>Производство тепловой энергии. Некомбинированная выработка</v>
      </c>
      <c r="DF9" s="10664"/>
      <c r="DG9" s="10663" t="str">
        <f>IF(DG8="","",INDEX(DIFFERENTIATION_UNMERGE_VD,MATCH(DG8,DIFFERENTIATION_ID_DIFF,0)))</f>
        <v>Производство тепловой энергии. Некомбинированная выработка</v>
      </c>
      <c r="DH9" s="10664"/>
      <c r="DI9" s="10663" t="str">
        <f>IF(DI8="","",INDEX(DIFFERENTIATION_UNMERGE_VD,MATCH(DI8,DIFFERENTIATION_ID_DIFF,0)))</f>
        <v>Производство тепловой энергии. Некомбинированная выработка</v>
      </c>
      <c r="DJ9" s="10664"/>
      <c r="DK9" s="10663" t="str">
        <f>IF(DK8="","",INDEX(DIFFERENTIATION_UNMERGE_VD,MATCH(DK8,DIFFERENTIATION_ID_DIFF,0)))</f>
        <v>Производство тепловой энергии. Некомбинированная выработка</v>
      </c>
      <c r="DL9" s="10664"/>
      <c r="DM9" s="2402" t="s">
        <v>380</v>
      </c>
      <c r="DX9" s="732">
        <v>15</v>
      </c>
    </row>
    <row s="12253" customFormat="1" customHeight="1" ht="15.75">
      <c r="A10" s="986"/>
      <c r="C10" s="403"/>
      <c r="D10" s="938"/>
      <c r="E10" s="2594" t="s">
        <v>664</v>
      </c>
      <c r="F10" s="2595"/>
      <c r="G10" s="2622" t="str">
        <f>IF(G8="","",INDEX(DIFFERENTIATION_UNMERGE_AREA,MATCH(G8,DIFFERENTIATION_ID_DIFF,0)))</f>
        <v/>
      </c>
      <c r="H10" s="2623"/>
      <c r="I10" s="2622" t="str">
        <f>IF(I8="","",INDEX(DIFFERENTIATION_UNMERGE_AREA,MATCH(I8,DIFFERENTIATION_ID_DIFF,0)))</f>
        <v>Территория 1</v>
      </c>
      <c r="J10" s="2623"/>
      <c r="K10" s="4561" t="str">
        <f>IF(K8="","",INDEX(DIFFERENTIATION_UNMERGE_AREA,MATCH(K8,DIFFERENTIATION_ID_DIFF,0)))</f>
        <v>Территория 1</v>
      </c>
      <c r="L10" s="4562"/>
      <c r="M10" s="4561" t="str">
        <f>IF(M8="","",INDEX(DIFFERENTIATION_UNMERGE_AREA,MATCH(M8,DIFFERENTIATION_ID_DIFF,0)))</f>
        <v>Территория 1</v>
      </c>
      <c r="N10" s="4562"/>
      <c r="O10" s="4561" t="str">
        <f>IF(O8="","",INDEX(DIFFERENTIATION_UNMERGE_AREA,MATCH(O8,DIFFERENTIATION_ID_DIFF,0)))</f>
        <v>Территория 1</v>
      </c>
      <c r="P10" s="4562"/>
      <c r="Q10" s="4561" t="str">
        <f>IF(Q8="","",INDEX(DIFFERENTIATION_UNMERGE_AREA,MATCH(Q8,DIFFERENTIATION_ID_DIFF,0)))</f>
        <v>Территория 1</v>
      </c>
      <c r="R10" s="4562"/>
      <c r="S10" s="4561" t="str">
        <f>IF(S8="","",INDEX(DIFFERENTIATION_UNMERGE_AREA,MATCH(S8,DIFFERENTIATION_ID_DIFF,0)))</f>
        <v>Территория 1</v>
      </c>
      <c r="T10" s="4562"/>
      <c r="U10" s="4561" t="str">
        <f>IF(U8="","",INDEX(DIFFERENTIATION_UNMERGE_AREA,MATCH(U8,DIFFERENTIATION_ID_DIFF,0)))</f>
        <v>Территория 1</v>
      </c>
      <c r="V10" s="4562"/>
      <c r="W10" s="10663" t="str">
        <f>IF(W8="","",INDEX(DIFFERENTIATION_UNMERGE_AREA,MATCH(W8,DIFFERENTIATION_ID_DIFF,0)))</f>
        <v>Территория 2</v>
      </c>
      <c r="X10" s="10664"/>
      <c r="Y10" s="10663">
        <f>IF(Y8="","",INDEX(DIFFERENTIATION_UNMERGE_AREA,MATCH(Y8,DIFFERENTIATION_ID_DIFF,0)))</f>
      </c>
      <c r="Z10" s="10664"/>
      <c r="AA10" s="10663" t="str">
        <f>IF(AA8="","",INDEX(DIFFERENTIATION_UNMERGE_AREA,MATCH(AA8,DIFFERENTIATION_ID_DIFF,0)))</f>
        <v>Территория 2</v>
      </c>
      <c r="AB10" s="10664"/>
      <c r="AC10" s="10663">
        <f>IF(AC8="","",INDEX(DIFFERENTIATION_UNMERGE_AREA,MATCH(AC8,DIFFERENTIATION_ID_DIFF,0)))</f>
      </c>
      <c r="AD10" s="10664"/>
      <c r="AE10" s="10663">
        <f>IF(AE8="","",INDEX(DIFFERENTIATION_UNMERGE_AREA,MATCH(AE8,DIFFERENTIATION_ID_DIFF,0)))</f>
      </c>
      <c r="AF10" s="10664"/>
      <c r="AG10" s="10663">
        <f>IF(AG8="","",INDEX(DIFFERENTIATION_UNMERGE_AREA,MATCH(AG8,DIFFERENTIATION_ID_DIFF,0)))</f>
      </c>
      <c r="AH10" s="10664"/>
      <c r="AI10" s="10663">
        <f>IF(AI8="","",INDEX(DIFFERENTIATION_UNMERGE_AREA,MATCH(AI8,DIFFERENTIATION_ID_DIFF,0)))</f>
      </c>
      <c r="AJ10" s="10664"/>
      <c r="AK10" s="10663">
        <f>IF(AK8="","",INDEX(DIFFERENTIATION_UNMERGE_AREA,MATCH(AK8,DIFFERENTIATION_ID_DIFF,0)))</f>
      </c>
      <c r="AL10" s="10664"/>
      <c r="AM10" s="10663">
        <f>IF(AM8="","",INDEX(DIFFERENTIATION_UNMERGE_AREA,MATCH(AM8,DIFFERENTIATION_ID_DIFF,0)))</f>
      </c>
      <c r="AN10" s="10664"/>
      <c r="AO10" s="10663">
        <f>IF(AO8="","",INDEX(DIFFERENTIATION_UNMERGE_AREA,MATCH(AO8,DIFFERENTIATION_ID_DIFF,0)))</f>
      </c>
      <c r="AP10" s="10664"/>
      <c r="AQ10" s="10663">
        <f>IF(AQ8="","",INDEX(DIFFERENTIATION_UNMERGE_AREA,MATCH(AQ8,DIFFERENTIATION_ID_DIFF,0)))</f>
      </c>
      <c r="AR10" s="10664"/>
      <c r="AS10" s="10663">
        <f>IF(AS8="","",INDEX(DIFFERENTIATION_UNMERGE_AREA,MATCH(AS8,DIFFERENTIATION_ID_DIFF,0)))</f>
      </c>
      <c r="AT10" s="10664"/>
      <c r="AU10" s="10663">
        <f>IF(AU8="","",INDEX(DIFFERENTIATION_UNMERGE_AREA,MATCH(AU8,DIFFERENTIATION_ID_DIFF,0)))</f>
      </c>
      <c r="AV10" s="10664"/>
      <c r="AW10" s="10663">
        <f>IF(AW8="","",INDEX(DIFFERENTIATION_UNMERGE_AREA,MATCH(AW8,DIFFERENTIATION_ID_DIFF,0)))</f>
      </c>
      <c r="AX10" s="10664"/>
      <c r="AY10" s="10663">
        <f>IF(AY8="","",INDEX(DIFFERENTIATION_UNMERGE_AREA,MATCH(AY8,DIFFERENTIATION_ID_DIFF,0)))</f>
      </c>
      <c r="AZ10" s="10664"/>
      <c r="BA10" s="10663">
        <f>IF(BA8="","",INDEX(DIFFERENTIATION_UNMERGE_AREA,MATCH(BA8,DIFFERENTIATION_ID_DIFF,0)))</f>
      </c>
      <c r="BB10" s="10664"/>
      <c r="BC10" s="10663">
        <f>IF(BC8="","",INDEX(DIFFERENTIATION_UNMERGE_AREA,MATCH(BC8,DIFFERENTIATION_ID_DIFF,0)))</f>
      </c>
      <c r="BD10" s="10664"/>
      <c r="BE10" s="10663">
        <f>IF(BE8="","",INDEX(DIFFERENTIATION_UNMERGE_AREA,MATCH(BE8,DIFFERENTIATION_ID_DIFF,0)))</f>
      </c>
      <c r="BF10" s="10664"/>
      <c r="BG10" s="10663">
        <f>IF(BG8="","",INDEX(DIFFERENTIATION_UNMERGE_AREA,MATCH(BG8,DIFFERENTIATION_ID_DIFF,0)))</f>
      </c>
      <c r="BH10" s="10664"/>
      <c r="BI10" s="10663">
        <f>IF(BI8="","",INDEX(DIFFERENTIATION_UNMERGE_AREA,MATCH(BI8,DIFFERENTIATION_ID_DIFF,0)))</f>
      </c>
      <c r="BJ10" s="10664"/>
      <c r="BK10" s="10663">
        <f>IF(BK8="","",INDEX(DIFFERENTIATION_UNMERGE_AREA,MATCH(BK8,DIFFERENTIATION_ID_DIFF,0)))</f>
      </c>
      <c r="BL10" s="10664"/>
      <c r="BM10" s="10663">
        <f>IF(BM8="","",INDEX(DIFFERENTIATION_UNMERGE_AREA,MATCH(BM8,DIFFERENTIATION_ID_DIFF,0)))</f>
      </c>
      <c r="BN10" s="10664"/>
      <c r="BO10" s="10663">
        <f>IF(BO8="","",INDEX(DIFFERENTIATION_UNMERGE_AREA,MATCH(BO8,DIFFERENTIATION_ID_DIFF,0)))</f>
      </c>
      <c r="BP10" s="10664"/>
      <c r="BQ10" s="10663" t="str">
        <f>IF(BQ8="","",INDEX(DIFFERENTIATION_UNMERGE_AREA,MATCH(BQ8,DIFFERENTIATION_ID_DIFF,0)))</f>
        <v>Территория 2</v>
      </c>
      <c r="BR10" s="10664"/>
      <c r="BS10" s="10663" t="str">
        <f>IF(BS8="","",INDEX(DIFFERENTIATION_UNMERGE_AREA,MATCH(BS8,DIFFERENTIATION_ID_DIFF,0)))</f>
        <v>Территория 2</v>
      </c>
      <c r="BT10" s="10664"/>
      <c r="BU10" s="10663" t="str">
        <f>IF(BU8="","",INDEX(DIFFERENTIATION_UNMERGE_AREA,MATCH(BU8,DIFFERENTIATION_ID_DIFF,0)))</f>
        <v>Территория 2</v>
      </c>
      <c r="BV10" s="10664"/>
      <c r="BW10" s="10663" t="str">
        <f>IF(BW8="","",INDEX(DIFFERENTIATION_UNMERGE_AREA,MATCH(BW8,DIFFERENTIATION_ID_DIFF,0)))</f>
        <v>Территория 2</v>
      </c>
      <c r="BX10" s="10664"/>
      <c r="BY10" s="10663" t="str">
        <f>IF(BY8="","",INDEX(DIFFERENTIATION_UNMERGE_AREA,MATCH(BY8,DIFFERENTIATION_ID_DIFF,0)))</f>
        <v>Территория 2</v>
      </c>
      <c r="BZ10" s="10664"/>
      <c r="CA10" s="10663" t="str">
        <f>IF(CA8="","",INDEX(DIFFERENTIATION_UNMERGE_AREA,MATCH(CA8,DIFFERENTIATION_ID_DIFF,0)))</f>
        <v>Территория 2</v>
      </c>
      <c r="CB10" s="10664"/>
      <c r="CC10" s="10663" t="str">
        <f>IF(CC8="","",INDEX(DIFFERENTIATION_UNMERGE_AREA,MATCH(CC8,DIFFERENTIATION_ID_DIFF,0)))</f>
        <v>Территория 2</v>
      </c>
      <c r="CD10" s="10664"/>
      <c r="CE10" s="10663" t="str">
        <f>IF(CE8="","",INDEX(DIFFERENTIATION_UNMERGE_AREA,MATCH(CE8,DIFFERENTIATION_ID_DIFF,0)))</f>
        <v>Территория 2</v>
      </c>
      <c r="CF10" s="10664"/>
      <c r="CG10" s="10663" t="str">
        <f>IF(CG8="","",INDEX(DIFFERENTIATION_UNMERGE_AREA,MATCH(CG8,DIFFERENTIATION_ID_DIFF,0)))</f>
        <v>Территория 2</v>
      </c>
      <c r="CH10" s="10664"/>
      <c r="CI10" s="10663" t="str">
        <f>IF(CI8="","",INDEX(DIFFERENTIATION_UNMERGE_AREA,MATCH(CI8,DIFFERENTIATION_ID_DIFF,0)))</f>
        <v>Территория 2</v>
      </c>
      <c r="CJ10" s="10664"/>
      <c r="CK10" s="10663" t="str">
        <f>IF(CK8="","",INDEX(DIFFERENTIATION_UNMERGE_AREA,MATCH(CK8,DIFFERENTIATION_ID_DIFF,0)))</f>
        <v>Территория 2</v>
      </c>
      <c r="CL10" s="10664"/>
      <c r="CM10" s="10663" t="str">
        <f>IF(CM8="","",INDEX(DIFFERENTIATION_UNMERGE_AREA,MATCH(CM8,DIFFERENTIATION_ID_DIFF,0)))</f>
        <v>Территория 2</v>
      </c>
      <c r="CN10" s="10664"/>
      <c r="CO10" s="10663" t="str">
        <f>IF(CO8="","",INDEX(DIFFERENTIATION_UNMERGE_AREA,MATCH(CO8,DIFFERENTIATION_ID_DIFF,0)))</f>
        <v>Территория 2</v>
      </c>
      <c r="CP10" s="10664"/>
      <c r="CQ10" s="10663" t="str">
        <f>IF(CQ8="","",INDEX(DIFFERENTIATION_UNMERGE_AREA,MATCH(CQ8,DIFFERENTIATION_ID_DIFF,0)))</f>
        <v>Территория 2</v>
      </c>
      <c r="CR10" s="10664"/>
      <c r="CS10" s="10663" t="str">
        <f>IF(CS8="","",INDEX(DIFFERENTIATION_UNMERGE_AREA,MATCH(CS8,DIFFERENTIATION_ID_DIFF,0)))</f>
        <v>Территория 2</v>
      </c>
      <c r="CT10" s="10664"/>
      <c r="CU10" s="10663" t="str">
        <f>IF(CU8="","",INDEX(DIFFERENTIATION_UNMERGE_AREA,MATCH(CU8,DIFFERENTIATION_ID_DIFF,0)))</f>
        <v>Территория 2</v>
      </c>
      <c r="CV10" s="10664"/>
      <c r="CW10" s="10663" t="str">
        <f>IF(CW8="","",INDEX(DIFFERENTIATION_UNMERGE_AREA,MATCH(CW8,DIFFERENTIATION_ID_DIFF,0)))</f>
        <v>Территория 2</v>
      </c>
      <c r="CX10" s="10664"/>
      <c r="CY10" s="10663" t="str">
        <f>IF(CY8="","",INDEX(DIFFERENTIATION_UNMERGE_AREA,MATCH(CY8,DIFFERENTIATION_ID_DIFF,0)))</f>
        <v>Территория 2</v>
      </c>
      <c r="CZ10" s="10664"/>
      <c r="DA10" s="10663" t="str">
        <f>IF(DA8="","",INDEX(DIFFERENTIATION_UNMERGE_AREA,MATCH(DA8,DIFFERENTIATION_ID_DIFF,0)))</f>
        <v>Территория 2</v>
      </c>
      <c r="DB10" s="10664"/>
      <c r="DC10" s="10663" t="str">
        <f>IF(DC8="","",INDEX(DIFFERENTIATION_UNMERGE_AREA,MATCH(DC8,DIFFERENTIATION_ID_DIFF,0)))</f>
        <v>Территория 2</v>
      </c>
      <c r="DD10" s="10664"/>
      <c r="DE10" s="10663" t="str">
        <f>IF(DE8="","",INDEX(DIFFERENTIATION_UNMERGE_AREA,MATCH(DE8,DIFFERENTIATION_ID_DIFF,0)))</f>
        <v>Территория 2</v>
      </c>
      <c r="DF10" s="10664"/>
      <c r="DG10" s="10663" t="str">
        <f>IF(DG8="","",INDEX(DIFFERENTIATION_UNMERGE_AREA,MATCH(DG8,DIFFERENTIATION_ID_DIFF,0)))</f>
        <v>Территория 2</v>
      </c>
      <c r="DH10" s="10664"/>
      <c r="DI10" s="10663" t="str">
        <f>IF(DI8="","",INDEX(DIFFERENTIATION_UNMERGE_AREA,MATCH(DI8,DIFFERENTIATION_ID_DIFF,0)))</f>
        <v>Территория 2</v>
      </c>
      <c r="DJ10" s="10664"/>
      <c r="DK10" s="10663" t="str">
        <f>IF(DK8="","",INDEX(DIFFERENTIATION_UNMERGE_AREA,MATCH(DK8,DIFFERENTIATION_ID_DIFF,0)))</f>
        <v>Территория 2</v>
      </c>
      <c r="DL10" s="10664"/>
      <c r="DM10" s="2426"/>
      <c r="DW10" s="902"/>
      <c r="DX10" s="985">
        <v>15</v>
      </c>
    </row>
    <row s="12253" customFormat="1" customHeight="1" ht="15.75">
      <c r="A11" s="986"/>
      <c r="C11" s="403"/>
      <c r="D11" s="938"/>
      <c r="E11" s="2594" t="s">
        <v>665</v>
      </c>
      <c r="F11" s="2595"/>
      <c r="G11" s="2622" t="str">
        <f>IF(G8="","",INDEX(DIFFERENTIATION_UNMERGE_SYSTEM,MATCH(G8,DIFFERENTIATION_ID_DIFF,0)))</f>
        <v/>
      </c>
      <c r="H11" s="2623"/>
      <c r="I11" s="2622" t="str">
        <f>IF(I8="","",INDEX(DIFFERENTIATION_UNMERGE_SYSTEM,MATCH(I8,DIFFERENTIATION_ID_DIFF,0)))</f>
        <v>Котельная №1</v>
      </c>
      <c r="J11" s="2623"/>
      <c r="K11" s="4561" t="str">
        <f>IF(K8="","",INDEX(DIFFERENTIATION_UNMERGE_SYSTEM,MATCH(K8,DIFFERENTIATION_ID_DIFF,0)))</f>
        <v>Котельная №2</v>
      </c>
      <c r="L11" s="4562"/>
      <c r="M11" s="4561" t="str">
        <f>IF(M8="","",INDEX(DIFFERENTIATION_UNMERGE_SYSTEM,MATCH(M8,DIFFERENTIATION_ID_DIFF,0)))</f>
        <v>Котельная №3</v>
      </c>
      <c r="N11" s="4562"/>
      <c r="O11" s="4561" t="str">
        <f>IF(O8="","",INDEX(DIFFERENTIATION_UNMERGE_SYSTEM,MATCH(O8,DIFFERENTIATION_ID_DIFF,0)))</f>
        <v>Котельная №4</v>
      </c>
      <c r="P11" s="4562"/>
      <c r="Q11" s="4561" t="str">
        <f>IF(Q8="","",INDEX(DIFFERENTIATION_UNMERGE_SYSTEM,MATCH(Q8,DIFFERENTIATION_ID_DIFF,0)))</f>
        <v>Котельная №5</v>
      </c>
      <c r="R11" s="4562"/>
      <c r="S11" s="4561" t="str">
        <f>IF(S8="","",INDEX(DIFFERENTIATION_UNMERGE_SYSTEM,MATCH(S8,DIFFERENTIATION_ID_DIFF,0)))</f>
        <v>Котельная №1</v>
      </c>
      <c r="T11" s="4562"/>
      <c r="U11" s="4561" t="str">
        <f>IF(U8="","",INDEX(DIFFERENTIATION_UNMERGE_SYSTEM,MATCH(U8,DIFFERENTIATION_ID_DIFF,0)))</f>
        <v>Тепловые сети</v>
      </c>
      <c r="V11" s="4562"/>
      <c r="W11" s="10663" t="str">
        <f>IF(W8="","",INDEX(DIFFERENTIATION_UNMERGE_SYSTEM,MATCH(W8,DIFFERENTIATION_ID_DIFF,0)))</f>
        <v>Ленская 6</v>
      </c>
      <c r="X11" s="10664"/>
      <c r="Y11" s="10663">
        <f>IF(Y8="","",INDEX(DIFFERENTIATION_UNMERGE_SYSTEM,MATCH(Y8,DIFFERENTIATION_ID_DIFF,0)))</f>
      </c>
      <c r="Z11" s="10664"/>
      <c r="AA11" s="10663" t="str">
        <f>IF(AA8="","",INDEX(DIFFERENTIATION_UNMERGE_SYSTEM,MATCH(AA8,DIFFERENTIATION_ID_DIFF,0)))</f>
        <v>Тепловые сети источник Ново-Иркутская ТЭЦ</v>
      </c>
      <c r="AB11" s="10664"/>
      <c r="AC11" s="10663">
        <f>IF(AC8="","",INDEX(DIFFERENTIATION_UNMERGE_SYSTEM,MATCH(AC8,DIFFERENTIATION_ID_DIFF,0)))</f>
      </c>
      <c r="AD11" s="10664"/>
      <c r="AE11" s="10663">
        <f>IF(AE8="","",INDEX(DIFFERENTIATION_UNMERGE_SYSTEM,MATCH(AE8,DIFFERENTIATION_ID_DIFF,0)))</f>
      </c>
      <c r="AF11" s="10664"/>
      <c r="AG11" s="10663">
        <f>IF(AG8="","",INDEX(DIFFERENTIATION_UNMERGE_SYSTEM,MATCH(AG8,DIFFERENTIATION_ID_DIFF,0)))</f>
      </c>
      <c r="AH11" s="10664"/>
      <c r="AI11" s="10663">
        <f>IF(AI8="","",INDEX(DIFFERENTIATION_UNMERGE_SYSTEM,MATCH(AI8,DIFFERENTIATION_ID_DIFF,0)))</f>
      </c>
      <c r="AJ11" s="10664"/>
      <c r="AK11" s="10663">
        <f>IF(AK8="","",INDEX(DIFFERENTIATION_UNMERGE_SYSTEM,MATCH(AK8,DIFFERENTIATION_ID_DIFF,0)))</f>
      </c>
      <c r="AL11" s="10664"/>
      <c r="AM11" s="10663">
        <f>IF(AM8="","",INDEX(DIFFERENTIATION_UNMERGE_SYSTEM,MATCH(AM8,DIFFERENTIATION_ID_DIFF,0)))</f>
      </c>
      <c r="AN11" s="10664"/>
      <c r="AO11" s="10663">
        <f>IF(AO8="","",INDEX(DIFFERENTIATION_UNMERGE_SYSTEM,MATCH(AO8,DIFFERENTIATION_ID_DIFF,0)))</f>
      </c>
      <c r="AP11" s="10664"/>
      <c r="AQ11" s="10663">
        <f>IF(AQ8="","",INDEX(DIFFERENTIATION_UNMERGE_SYSTEM,MATCH(AQ8,DIFFERENTIATION_ID_DIFF,0)))</f>
      </c>
      <c r="AR11" s="10664"/>
      <c r="AS11" s="10663">
        <f>IF(AS8="","",INDEX(DIFFERENTIATION_UNMERGE_SYSTEM,MATCH(AS8,DIFFERENTIATION_ID_DIFF,0)))</f>
      </c>
      <c r="AT11" s="10664"/>
      <c r="AU11" s="10663">
        <f>IF(AU8="","",INDEX(DIFFERENTIATION_UNMERGE_SYSTEM,MATCH(AU8,DIFFERENTIATION_ID_DIFF,0)))</f>
      </c>
      <c r="AV11" s="10664"/>
      <c r="AW11" s="10663">
        <f>IF(AW8="","",INDEX(DIFFERENTIATION_UNMERGE_SYSTEM,MATCH(AW8,DIFFERENTIATION_ID_DIFF,0)))</f>
      </c>
      <c r="AX11" s="10664"/>
      <c r="AY11" s="10663">
        <f>IF(AY8="","",INDEX(DIFFERENTIATION_UNMERGE_SYSTEM,MATCH(AY8,DIFFERENTIATION_ID_DIFF,0)))</f>
      </c>
      <c r="AZ11" s="10664"/>
      <c r="BA11" s="10663">
        <f>IF(BA8="","",INDEX(DIFFERENTIATION_UNMERGE_SYSTEM,MATCH(BA8,DIFFERENTIATION_ID_DIFF,0)))</f>
      </c>
      <c r="BB11" s="10664"/>
      <c r="BC11" s="10663">
        <f>IF(BC8="","",INDEX(DIFFERENTIATION_UNMERGE_SYSTEM,MATCH(BC8,DIFFERENTIATION_ID_DIFF,0)))</f>
      </c>
      <c r="BD11" s="10664"/>
      <c r="BE11" s="10663">
        <f>IF(BE8="","",INDEX(DIFFERENTIATION_UNMERGE_SYSTEM,MATCH(BE8,DIFFERENTIATION_ID_DIFF,0)))</f>
      </c>
      <c r="BF11" s="10664"/>
      <c r="BG11" s="10663">
        <f>IF(BG8="","",INDEX(DIFFERENTIATION_UNMERGE_SYSTEM,MATCH(BG8,DIFFERENTIATION_ID_DIFF,0)))</f>
      </c>
      <c r="BH11" s="10664"/>
      <c r="BI11" s="10663">
        <f>IF(BI8="","",INDEX(DIFFERENTIATION_UNMERGE_SYSTEM,MATCH(BI8,DIFFERENTIATION_ID_DIFF,0)))</f>
      </c>
      <c r="BJ11" s="10664"/>
      <c r="BK11" s="10663">
        <f>IF(BK8="","",INDEX(DIFFERENTIATION_UNMERGE_SYSTEM,MATCH(BK8,DIFFERENTIATION_ID_DIFF,0)))</f>
      </c>
      <c r="BL11" s="10664"/>
      <c r="BM11" s="10663">
        <f>IF(BM8="","",INDEX(DIFFERENTIATION_UNMERGE_SYSTEM,MATCH(BM8,DIFFERENTIATION_ID_DIFF,0)))</f>
      </c>
      <c r="BN11" s="10664"/>
      <c r="BO11" s="10663">
        <f>IF(BO8="","",INDEX(DIFFERENTIATION_UNMERGE_SYSTEM,MATCH(BO8,DIFFERENTIATION_ID_DIFF,0)))</f>
      </c>
      <c r="BP11" s="10664"/>
      <c r="BQ11" s="10663" t="str">
        <f>IF(BQ8="","",INDEX(DIFFERENTIATION_UNMERGE_SYSTEM,MATCH(BQ8,DIFFERENTIATION_ID_DIFF,0)))</f>
        <v>Сибтехинвест, Полярная, 97</v>
      </c>
      <c r="BR11" s="10664"/>
      <c r="BS11" s="10663" t="str">
        <f>IF(BS8="","",INDEX(DIFFERENTIATION_UNMERGE_SYSTEM,MATCH(BS8,DIFFERENTIATION_ID_DIFF,0)))</f>
        <v>Иркутскнефтепродукт, Полярная, 199</v>
      </c>
      <c r="BT11" s="10664"/>
      <c r="BU11" s="10663" t="str">
        <f>IF(BU8="","",INDEX(DIFFERENTIATION_UNMERGE_SYSTEM,MATCH(BU8,DIFFERENTIATION_ID_DIFF,0)))</f>
        <v>РТРС, 4 Советская, 1</v>
      </c>
      <c r="BV11" s="10664"/>
      <c r="BW11" s="10663" t="str">
        <f>IF(BW8="","",INDEX(DIFFERENTIATION_UNMERGE_SYSTEM,MATCH(BW8,DIFFERENTIATION_ID_DIFF,0)))</f>
        <v>Баррикад 159</v>
      </c>
      <c r="BX11" s="10664"/>
      <c r="BY11" s="10663" t="str">
        <f>IF(BY8="","",INDEX(DIFFERENTIATION_UNMERGE_SYSTEM,MATCH(BY8,DIFFERENTIATION_ID_DIFF,0)))</f>
        <v>Баррикад 145</v>
      </c>
      <c r="BZ11" s="10664"/>
      <c r="CA11" s="10663" t="str">
        <f>IF(CA8="","",INDEX(DIFFERENTIATION_UNMERGE_SYSTEM,MATCH(CA8,DIFFERENTIATION_ID_DIFF,0)))</f>
        <v>Зимняя 6</v>
      </c>
      <c r="CB11" s="10664"/>
      <c r="CC11" s="10663" t="str">
        <f>IF(CC8="","",INDEX(DIFFERENTIATION_UNMERGE_SYSTEM,MATCH(CC8,DIFFERENTIATION_ID_DIFF,0)))</f>
        <v>Радищева 67</v>
      </c>
      <c r="CD11" s="10664"/>
      <c r="CE11" s="10663" t="str">
        <f>IF(CE8="","",INDEX(DIFFERENTIATION_UNMERGE_SYSTEM,MATCH(CE8,DIFFERENTIATION_ID_DIFF,0)))</f>
        <v>Нестерова 14</v>
      </c>
      <c r="CF11" s="10664"/>
      <c r="CG11" s="10663" t="str">
        <f>IF(CG8="","",INDEX(DIFFERENTIATION_UNMERGE_SYSTEM,MATCH(CG8,DIFFERENTIATION_ID_DIFF,0)))</f>
        <v>Нестерова 32</v>
      </c>
      <c r="CH11" s="10664"/>
      <c r="CI11" s="10663" t="str">
        <f>IF(CI8="","",INDEX(DIFFERENTIATION_UNMERGE_SYSTEM,MATCH(CI8,DIFFERENTIATION_ID_DIFF,0)))</f>
        <v>4 Советская 1</v>
      </c>
      <c r="CJ11" s="10664"/>
      <c r="CK11" s="10663" t="str">
        <f>IF(CK8="","",INDEX(DIFFERENTIATION_UNMERGE_SYSTEM,MATCH(CK8,DIFFERENTIATION_ID_DIFF,0)))</f>
        <v>Вьюжная 2</v>
      </c>
      <c r="CL11" s="10664"/>
      <c r="CM11" s="10663" t="str">
        <f>IF(CM8="","",INDEX(DIFFERENTIATION_UNMERGE_SYSTEM,MATCH(CM8,DIFFERENTIATION_ID_DIFF,0)))</f>
        <v>Шахтерская 22</v>
      </c>
      <c r="CN11" s="10664"/>
      <c r="CO11" s="10663" t="str">
        <f>IF(CO8="","",INDEX(DIFFERENTIATION_UNMERGE_SYSTEM,MATCH(CO8,DIFFERENTIATION_ID_DIFF,0)))</f>
        <v>Иртышская 5</v>
      </c>
      <c r="CP11" s="10664"/>
      <c r="CQ11" s="10663" t="str">
        <f>IF(CQ8="","",INDEX(DIFFERENTIATION_UNMERGE_SYSTEM,MATCH(CQ8,DIFFERENTIATION_ID_DIFF,0)))</f>
        <v>Сварщик</v>
      </c>
      <c r="CR11" s="10664"/>
      <c r="CS11" s="10663" t="str">
        <f>IF(CS8="","",INDEX(DIFFERENTIATION_UNMERGE_SYSTEM,MATCH(CS8,DIFFERENTIATION_ID_DIFF,0)))</f>
        <v>Школа, 20</v>
      </c>
      <c r="CT11" s="10664"/>
      <c r="CU11" s="10663" t="str">
        <f>IF(CU8="","",INDEX(DIFFERENTIATION_UNMERGE_SYSTEM,MATCH(CU8,DIFFERENTIATION_ID_DIFF,0)))</f>
        <v>Воровского, 18а</v>
      </c>
      <c r="CV11" s="10664"/>
      <c r="CW11" s="10663" t="str">
        <f>IF(CW8="","",INDEX(DIFFERENTIATION_UNMERGE_SYSTEM,MATCH(CW8,DIFFERENTIATION_ID_DIFF,0)))</f>
        <v>1 Московская 1а</v>
      </c>
      <c r="CX11" s="10664"/>
      <c r="CY11" s="10663" t="str">
        <f>IF(CY8="","",INDEX(DIFFERENTIATION_UNMERGE_SYSTEM,MATCH(CY8,DIFFERENTIATION_ID_DIFF,0)))</f>
        <v>Завод "Стройдеталь"</v>
      </c>
      <c r="CZ11" s="10664"/>
      <c r="DA11" s="10663" t="str">
        <f>IF(DA8="","",INDEX(DIFFERENTIATION_UNMERGE_SYSTEM,MATCH(DA8,DIFFERENTIATION_ID_DIFF,0)))</f>
        <v>КСПУ</v>
      </c>
      <c r="DB11" s="10664"/>
      <c r="DC11" s="10663" t="str">
        <f>IF(DC8="","",INDEX(DIFFERENTIATION_UNMERGE_SYSTEM,MATCH(DC8,DIFFERENTIATION_ID_DIFF,0)))</f>
        <v>Напольная 90</v>
      </c>
      <c r="DD11" s="10664"/>
      <c r="DE11" s="10663" t="str">
        <f>IF(DE8="","",INDEX(DIFFERENTIATION_UNMERGE_SYSTEM,MATCH(DE8,DIFFERENTIATION_ID_DIFF,0)))</f>
        <v>ДИБ</v>
      </c>
      <c r="DF11" s="10664"/>
      <c r="DG11" s="10663" t="str">
        <f>IF(DG8="","",INDEX(DIFFERENTIATION_UNMERGE_SYSTEM,MATCH(DG8,DIFFERENTIATION_ID_DIFF,0)))</f>
        <v>ИЗО</v>
      </c>
      <c r="DH11" s="10664"/>
      <c r="DI11" s="10663" t="str">
        <f>IF(DI8="","",INDEX(DIFFERENTIATION_UNMERGE_SYSTEM,MATCH(DI8,DIFFERENTIATION_ID_DIFF,0)))</f>
        <v>Вересовка</v>
      </c>
      <c r="DJ11" s="10664"/>
      <c r="DK11" s="10663" t="str">
        <f>IF(DK8="","",INDEX(DIFFERENTIATION_UNMERGE_SYSTEM,MATCH(DK8,DIFFERENTIATION_ID_DIFF,0)))</f>
        <v>Падь Еловая</v>
      </c>
      <c r="DL11" s="10664"/>
      <c r="DM11" s="2426"/>
      <c r="DW11" s="902"/>
      <c r="DX11" s="985">
        <v>15</v>
      </c>
    </row>
    <row s="12253" customFormat="1" customHeight="1" ht="15.75">
      <c r="A12" s="986"/>
      <c r="C12" s="403"/>
      <c r="D12" s="2596" t="s">
        <v>379</v>
      </c>
      <c r="E12" s="2597"/>
      <c r="F12" s="2597"/>
      <c r="G12" s="1114"/>
      <c r="H12" s="1114"/>
      <c r="I12" s="1114"/>
      <c r="J12" s="1114"/>
      <c r="K12" s="4112"/>
      <c r="L12" s="4112"/>
      <c r="M12" s="4112"/>
      <c r="N12" s="4112"/>
      <c r="O12" s="4112"/>
      <c r="P12" s="4112"/>
      <c r="Q12" s="4112"/>
      <c r="R12" s="4112"/>
      <c r="S12" s="4112"/>
      <c r="T12" s="4112"/>
      <c r="U12" s="4112"/>
      <c r="V12" s="4112"/>
      <c r="W12" s="9725"/>
      <c r="X12" s="9725"/>
      <c r="Y12" s="9725"/>
      <c r="Z12" s="9725"/>
      <c r="AA12" s="9725"/>
      <c r="AB12" s="9725"/>
      <c r="AC12" s="9725"/>
      <c r="AD12" s="9725"/>
      <c r="AE12" s="9725"/>
      <c r="AF12" s="9725"/>
      <c r="AG12" s="9725"/>
      <c r="AH12" s="9725"/>
      <c r="AI12" s="9725"/>
      <c r="AJ12" s="9725"/>
      <c r="AK12" s="9725"/>
      <c r="AL12" s="9725"/>
      <c r="AM12" s="9725"/>
      <c r="AN12" s="9725"/>
      <c r="AO12" s="9725"/>
      <c r="AP12" s="9725"/>
      <c r="AQ12" s="9725"/>
      <c r="AR12" s="9725"/>
      <c r="AS12" s="9725"/>
      <c r="AT12" s="9725"/>
      <c r="AU12" s="9725"/>
      <c r="AV12" s="9725"/>
      <c r="AW12" s="9725"/>
      <c r="AX12" s="9725"/>
      <c r="AY12" s="9725"/>
      <c r="AZ12" s="9725"/>
      <c r="BA12" s="9725"/>
      <c r="BB12" s="9725"/>
      <c r="BC12" s="9725"/>
      <c r="BD12" s="9725"/>
      <c r="BE12" s="9725"/>
      <c r="BF12" s="9725"/>
      <c r="BG12" s="9725"/>
      <c r="BH12" s="9725"/>
      <c r="BI12" s="9725"/>
      <c r="BJ12" s="9725"/>
      <c r="BK12" s="9725"/>
      <c r="BL12" s="9725"/>
      <c r="BM12" s="9725"/>
      <c r="BN12" s="9725"/>
      <c r="BO12" s="9725"/>
      <c r="BP12" s="9725"/>
      <c r="BQ12" s="9725"/>
      <c r="BR12" s="9725"/>
      <c r="BS12" s="9725"/>
      <c r="BT12" s="9725"/>
      <c r="BU12" s="9725"/>
      <c r="BV12" s="9725"/>
      <c r="BW12" s="9725"/>
      <c r="BX12" s="9725"/>
      <c r="BY12" s="9725"/>
      <c r="BZ12" s="9725"/>
      <c r="CA12" s="9725"/>
      <c r="CB12" s="9725"/>
      <c r="CC12" s="9725"/>
      <c r="CD12" s="9725"/>
      <c r="CE12" s="9725"/>
      <c r="CF12" s="9725"/>
      <c r="CG12" s="9725"/>
      <c r="CH12" s="9725"/>
      <c r="CI12" s="9725"/>
      <c r="CJ12" s="9725"/>
      <c r="CK12" s="9725"/>
      <c r="CL12" s="9725"/>
      <c r="CM12" s="9725"/>
      <c r="CN12" s="9725"/>
      <c r="CO12" s="9725"/>
      <c r="CP12" s="9725"/>
      <c r="CQ12" s="9725"/>
      <c r="CR12" s="9725"/>
      <c r="CS12" s="9725"/>
      <c r="CT12" s="9725"/>
      <c r="CU12" s="9725"/>
      <c r="CV12" s="9725"/>
      <c r="CW12" s="9725"/>
      <c r="CX12" s="9725"/>
      <c r="CY12" s="9725"/>
      <c r="CZ12" s="9725"/>
      <c r="DA12" s="9725"/>
      <c r="DB12" s="9725"/>
      <c r="DC12" s="9725"/>
      <c r="DD12" s="9725"/>
      <c r="DE12" s="9725"/>
      <c r="DF12" s="9725"/>
      <c r="DG12" s="9725"/>
      <c r="DH12" s="9725"/>
      <c r="DI12" s="9725"/>
      <c r="DJ12" s="9725"/>
      <c r="DK12" s="9725"/>
      <c r="DL12" s="9725"/>
      <c r="DM12" s="2426"/>
      <c r="DW12" s="902"/>
      <c r="DX12" s="985">
        <v>15</v>
      </c>
    </row>
    <row customHeight="1" ht="35.699999999999996">
      <c r="C13" s="403"/>
      <c r="D13" s="1032" t="s">
        <v>87</v>
      </c>
      <c r="E13" s="1034" t="s">
        <v>381</v>
      </c>
      <c r="F13" s="1034" t="s">
        <v>666</v>
      </c>
      <c r="G13" s="1035" t="s">
        <v>382</v>
      </c>
      <c r="H13" s="1034" t="s">
        <v>469</v>
      </c>
      <c r="I13" s="1035" t="s">
        <v>382</v>
      </c>
      <c r="J13" s="1034" t="s">
        <v>469</v>
      </c>
      <c r="K13" s="4355" t="s">
        <v>382</v>
      </c>
      <c r="L13" s="4071" t="s">
        <v>469</v>
      </c>
      <c r="M13" s="4355" t="s">
        <v>382</v>
      </c>
      <c r="N13" s="4071" t="s">
        <v>469</v>
      </c>
      <c r="O13" s="4355" t="s">
        <v>382</v>
      </c>
      <c r="P13" s="4071" t="s">
        <v>469</v>
      </c>
      <c r="Q13" s="4355" t="s">
        <v>382</v>
      </c>
      <c r="R13" s="4071" t="s">
        <v>469</v>
      </c>
      <c r="S13" s="4355" t="s">
        <v>382</v>
      </c>
      <c r="T13" s="4071" t="s">
        <v>469</v>
      </c>
      <c r="U13" s="4355" t="s">
        <v>382</v>
      </c>
      <c r="V13" s="4071" t="s">
        <v>469</v>
      </c>
      <c r="W13" s="10278" t="s">
        <v>382</v>
      </c>
      <c r="X13" s="9672" t="s">
        <v>469</v>
      </c>
      <c r="Y13" s="10278" t="s">
        <v>382</v>
      </c>
      <c r="Z13" s="9672" t="s">
        <v>469</v>
      </c>
      <c r="AA13" s="10278" t="s">
        <v>382</v>
      </c>
      <c r="AB13" s="9672" t="s">
        <v>469</v>
      </c>
      <c r="AC13" s="10278" t="s">
        <v>382</v>
      </c>
      <c r="AD13" s="9672" t="s">
        <v>469</v>
      </c>
      <c r="AE13" s="10278" t="s">
        <v>382</v>
      </c>
      <c r="AF13" s="9672" t="s">
        <v>469</v>
      </c>
      <c r="AG13" s="10278" t="s">
        <v>382</v>
      </c>
      <c r="AH13" s="9672" t="s">
        <v>469</v>
      </c>
      <c r="AI13" s="10278" t="s">
        <v>382</v>
      </c>
      <c r="AJ13" s="9672" t="s">
        <v>469</v>
      </c>
      <c r="AK13" s="10278" t="s">
        <v>382</v>
      </c>
      <c r="AL13" s="9672" t="s">
        <v>469</v>
      </c>
      <c r="AM13" s="10278" t="s">
        <v>382</v>
      </c>
      <c r="AN13" s="9672" t="s">
        <v>469</v>
      </c>
      <c r="AO13" s="10278" t="s">
        <v>382</v>
      </c>
      <c r="AP13" s="9672" t="s">
        <v>469</v>
      </c>
      <c r="AQ13" s="10278" t="s">
        <v>382</v>
      </c>
      <c r="AR13" s="9672" t="s">
        <v>469</v>
      </c>
      <c r="AS13" s="10278" t="s">
        <v>382</v>
      </c>
      <c r="AT13" s="9672" t="s">
        <v>469</v>
      </c>
      <c r="AU13" s="10278" t="s">
        <v>382</v>
      </c>
      <c r="AV13" s="9672" t="s">
        <v>469</v>
      </c>
      <c r="AW13" s="10278" t="s">
        <v>382</v>
      </c>
      <c r="AX13" s="9672" t="s">
        <v>469</v>
      </c>
      <c r="AY13" s="10278" t="s">
        <v>382</v>
      </c>
      <c r="AZ13" s="9672" t="s">
        <v>469</v>
      </c>
      <c r="BA13" s="10278" t="s">
        <v>382</v>
      </c>
      <c r="BB13" s="9672" t="s">
        <v>469</v>
      </c>
      <c r="BC13" s="10278" t="s">
        <v>382</v>
      </c>
      <c r="BD13" s="9672" t="s">
        <v>469</v>
      </c>
      <c r="BE13" s="10278" t="s">
        <v>382</v>
      </c>
      <c r="BF13" s="9672" t="s">
        <v>469</v>
      </c>
      <c r="BG13" s="10278" t="s">
        <v>382</v>
      </c>
      <c r="BH13" s="9672" t="s">
        <v>469</v>
      </c>
      <c r="BI13" s="10278" t="s">
        <v>382</v>
      </c>
      <c r="BJ13" s="9672" t="s">
        <v>469</v>
      </c>
      <c r="BK13" s="10278" t="s">
        <v>382</v>
      </c>
      <c r="BL13" s="9672" t="s">
        <v>469</v>
      </c>
      <c r="BM13" s="10278" t="s">
        <v>382</v>
      </c>
      <c r="BN13" s="9672" t="s">
        <v>469</v>
      </c>
      <c r="BO13" s="10278" t="s">
        <v>382</v>
      </c>
      <c r="BP13" s="9672" t="s">
        <v>469</v>
      </c>
      <c r="BQ13" s="10278" t="s">
        <v>382</v>
      </c>
      <c r="BR13" s="9672" t="s">
        <v>469</v>
      </c>
      <c r="BS13" s="10278" t="s">
        <v>382</v>
      </c>
      <c r="BT13" s="9672" t="s">
        <v>469</v>
      </c>
      <c r="BU13" s="10278" t="s">
        <v>382</v>
      </c>
      <c r="BV13" s="9672" t="s">
        <v>469</v>
      </c>
      <c r="BW13" s="10278" t="s">
        <v>382</v>
      </c>
      <c r="BX13" s="9672" t="s">
        <v>469</v>
      </c>
      <c r="BY13" s="10278" t="s">
        <v>382</v>
      </c>
      <c r="BZ13" s="9672" t="s">
        <v>469</v>
      </c>
      <c r="CA13" s="10278" t="s">
        <v>382</v>
      </c>
      <c r="CB13" s="9672" t="s">
        <v>469</v>
      </c>
      <c r="CC13" s="10278" t="s">
        <v>382</v>
      </c>
      <c r="CD13" s="9672" t="s">
        <v>469</v>
      </c>
      <c r="CE13" s="10278" t="s">
        <v>382</v>
      </c>
      <c r="CF13" s="9672" t="s">
        <v>469</v>
      </c>
      <c r="CG13" s="10278" t="s">
        <v>382</v>
      </c>
      <c r="CH13" s="9672" t="s">
        <v>469</v>
      </c>
      <c r="CI13" s="10278" t="s">
        <v>382</v>
      </c>
      <c r="CJ13" s="9672" t="s">
        <v>469</v>
      </c>
      <c r="CK13" s="10278" t="s">
        <v>382</v>
      </c>
      <c r="CL13" s="9672" t="s">
        <v>469</v>
      </c>
      <c r="CM13" s="10278" t="s">
        <v>382</v>
      </c>
      <c r="CN13" s="9672" t="s">
        <v>469</v>
      </c>
      <c r="CO13" s="10278" t="s">
        <v>382</v>
      </c>
      <c r="CP13" s="9672" t="s">
        <v>469</v>
      </c>
      <c r="CQ13" s="10278" t="s">
        <v>382</v>
      </c>
      <c r="CR13" s="9672" t="s">
        <v>469</v>
      </c>
      <c r="CS13" s="10278" t="s">
        <v>382</v>
      </c>
      <c r="CT13" s="9672" t="s">
        <v>469</v>
      </c>
      <c r="CU13" s="10278" t="s">
        <v>382</v>
      </c>
      <c r="CV13" s="9672" t="s">
        <v>469</v>
      </c>
      <c r="CW13" s="10278" t="s">
        <v>382</v>
      </c>
      <c r="CX13" s="9672" t="s">
        <v>469</v>
      </c>
      <c r="CY13" s="10278" t="s">
        <v>382</v>
      </c>
      <c r="CZ13" s="9672" t="s">
        <v>469</v>
      </c>
      <c r="DA13" s="10278" t="s">
        <v>382</v>
      </c>
      <c r="DB13" s="9672" t="s">
        <v>469</v>
      </c>
      <c r="DC13" s="10278" t="s">
        <v>382</v>
      </c>
      <c r="DD13" s="9672" t="s">
        <v>469</v>
      </c>
      <c r="DE13" s="10278" t="s">
        <v>382</v>
      </c>
      <c r="DF13" s="9672" t="s">
        <v>469</v>
      </c>
      <c r="DG13" s="10278" t="s">
        <v>382</v>
      </c>
      <c r="DH13" s="9672" t="s">
        <v>469</v>
      </c>
      <c r="DI13" s="10278" t="s">
        <v>382</v>
      </c>
      <c r="DJ13" s="9672" t="s">
        <v>469</v>
      </c>
      <c r="DK13" s="10278" t="s">
        <v>382</v>
      </c>
      <c r="DL13" s="9672" t="s">
        <v>469</v>
      </c>
      <c r="DM13" s="2459"/>
      <c r="DX13" s="732">
        <v>34</v>
      </c>
    </row>
    <row customHeight="1" ht="15" hidden="1">
      <c r="C14" s="403"/>
      <c r="D14" s="820" t="s">
        <v>115</v>
      </c>
      <c r="E14" s="820" t="s">
        <v>103</v>
      </c>
      <c r="F14" s="820" t="s">
        <v>89</v>
      </c>
      <c r="G14" s="886" t="str">
        <f>G1&amp;".1"</f>
        <v>4.1</v>
      </c>
      <c r="H14" s="886"/>
      <c r="I14" s="886" t="str">
        <f>I1&amp;".1"</f>
        <v>4.1</v>
      </c>
      <c r="J14" s="886"/>
      <c r="K14" s="4569" t="str">
        <f>K1&amp;".1"</f>
        <v>4.1</v>
      </c>
      <c r="L14" s="4569"/>
      <c r="M14" s="4569" t="str">
        <f>M1&amp;".1"</f>
        <v>4.1</v>
      </c>
      <c r="N14" s="4569"/>
      <c r="O14" s="4569" t="str">
        <f>O1&amp;".1"</f>
        <v>4.1</v>
      </c>
      <c r="P14" s="4569"/>
      <c r="Q14" s="4569" t="str">
        <f>Q1&amp;".1"</f>
        <v>4.1</v>
      </c>
      <c r="R14" s="4569"/>
      <c r="S14" s="4569" t="str">
        <f>S1&amp;".1"</f>
        <v>4.1</v>
      </c>
      <c r="T14" s="4569"/>
      <c r="U14" s="4569" t="str">
        <f>U1&amp;".1"</f>
        <v>4.1</v>
      </c>
      <c r="V14" s="4569"/>
      <c r="W14" s="10672" t="str">
        <f>W1&amp;".1"</f>
        <v>4.1</v>
      </c>
      <c r="X14" s="10672"/>
      <c r="Y14" s="10672" t="str">
        <f>Y1&amp;".1"</f>
        <v>4.1</v>
      </c>
      <c r="Z14" s="10672"/>
      <c r="AA14" s="10672" t="str">
        <f>AA1&amp;".1"</f>
        <v>4.1</v>
      </c>
      <c r="AB14" s="10672"/>
      <c r="AC14" s="10672" t="str">
        <f>AC1&amp;".1"</f>
        <v>4.1</v>
      </c>
      <c r="AD14" s="10672"/>
      <c r="AE14" s="10672" t="str">
        <f>AE1&amp;".1"</f>
        <v>4.1</v>
      </c>
      <c r="AF14" s="10672"/>
      <c r="AG14" s="10672" t="str">
        <f>AG1&amp;".1"</f>
        <v>4.1</v>
      </c>
      <c r="AH14" s="10672"/>
      <c r="AI14" s="10672" t="str">
        <f>AI1&amp;".1"</f>
        <v>4.1</v>
      </c>
      <c r="AJ14" s="10672"/>
      <c r="AK14" s="10672" t="str">
        <f>AK1&amp;".1"</f>
        <v>4.1</v>
      </c>
      <c r="AL14" s="10672"/>
      <c r="AM14" s="10672" t="str">
        <f>AM1&amp;".1"</f>
        <v>4.1</v>
      </c>
      <c r="AN14" s="10672"/>
      <c r="AO14" s="10672" t="str">
        <f>AO1&amp;".1"</f>
        <v>4.1</v>
      </c>
      <c r="AP14" s="10672"/>
      <c r="AQ14" s="10672" t="str">
        <f>AQ1&amp;".1"</f>
        <v>4.1</v>
      </c>
      <c r="AR14" s="10672"/>
      <c r="AS14" s="10672" t="str">
        <f>AS1&amp;".1"</f>
        <v>4.1</v>
      </c>
      <c r="AT14" s="10672"/>
      <c r="AU14" s="10672" t="str">
        <f>AU1&amp;".1"</f>
        <v>4.1</v>
      </c>
      <c r="AV14" s="10672"/>
      <c r="AW14" s="10672" t="str">
        <f>AW1&amp;".1"</f>
        <v>4.1</v>
      </c>
      <c r="AX14" s="10672"/>
      <c r="AY14" s="10672" t="str">
        <f>AY1&amp;".1"</f>
        <v>4.1</v>
      </c>
      <c r="AZ14" s="10672"/>
      <c r="BA14" s="10672" t="str">
        <f>BA1&amp;".1"</f>
        <v>4.1</v>
      </c>
      <c r="BB14" s="10672"/>
      <c r="BC14" s="10672" t="str">
        <f>BC1&amp;".1"</f>
        <v>4.1</v>
      </c>
      <c r="BD14" s="10672"/>
      <c r="BE14" s="10672" t="str">
        <f>BE1&amp;".1"</f>
        <v>4.1</v>
      </c>
      <c r="BF14" s="10672"/>
      <c r="BG14" s="10672" t="str">
        <f>BG1&amp;".1"</f>
        <v>4.1</v>
      </c>
      <c r="BH14" s="10672"/>
      <c r="BI14" s="10672" t="str">
        <f>BI1&amp;".1"</f>
        <v>4.1</v>
      </c>
      <c r="BJ14" s="10672"/>
      <c r="BK14" s="10672" t="str">
        <f>BK1&amp;".1"</f>
        <v>4.1</v>
      </c>
      <c r="BL14" s="10672"/>
      <c r="BM14" s="10672" t="str">
        <f>BM1&amp;".1"</f>
        <v>4.1</v>
      </c>
      <c r="BN14" s="10672"/>
      <c r="BO14" s="10672" t="str">
        <f>BO1&amp;".1"</f>
        <v>4.1</v>
      </c>
      <c r="BP14" s="10672"/>
      <c r="BQ14" s="10672" t="str">
        <f>BQ1&amp;".1"</f>
        <v>4.1</v>
      </c>
      <c r="BR14" s="10672"/>
      <c r="BS14" s="10672" t="str">
        <f>BS1&amp;".1"</f>
        <v>4.1</v>
      </c>
      <c r="BT14" s="10672"/>
      <c r="BU14" s="10672" t="str">
        <f>BU1&amp;".1"</f>
        <v>4.1</v>
      </c>
      <c r="BV14" s="10672"/>
      <c r="BW14" s="10672" t="str">
        <f>BW1&amp;".1"</f>
        <v>4.1</v>
      </c>
      <c r="BX14" s="10672"/>
      <c r="BY14" s="10672" t="str">
        <f>BY1&amp;".1"</f>
        <v>4.1</v>
      </c>
      <c r="BZ14" s="10672"/>
      <c r="CA14" s="10672" t="str">
        <f>CA1&amp;".1"</f>
        <v>4.1</v>
      </c>
      <c r="CB14" s="10672"/>
      <c r="CC14" s="10672" t="str">
        <f>CC1&amp;".1"</f>
        <v>4.1</v>
      </c>
      <c r="CD14" s="10672"/>
      <c r="CE14" s="10672" t="str">
        <f>CE1&amp;".1"</f>
        <v>4.1</v>
      </c>
      <c r="CF14" s="10672"/>
      <c r="CG14" s="10672" t="str">
        <f>CG1&amp;".1"</f>
        <v>4.1</v>
      </c>
      <c r="CH14" s="10672"/>
      <c r="CI14" s="10672" t="str">
        <f>CI1&amp;".1"</f>
        <v>4.1</v>
      </c>
      <c r="CJ14" s="10672"/>
      <c r="CK14" s="10672" t="str">
        <f>CK1&amp;".1"</f>
        <v>4.1</v>
      </c>
      <c r="CL14" s="10672"/>
      <c r="CM14" s="10672" t="str">
        <f>CM1&amp;".1"</f>
        <v>4.1</v>
      </c>
      <c r="CN14" s="10672"/>
      <c r="CO14" s="10672" t="str">
        <f>CO1&amp;".1"</f>
        <v>4.1</v>
      </c>
      <c r="CP14" s="10672"/>
      <c r="CQ14" s="10672" t="str">
        <f>CQ1&amp;".1"</f>
        <v>4.1</v>
      </c>
      <c r="CR14" s="10672"/>
      <c r="CS14" s="10672" t="str">
        <f>CS1&amp;".1"</f>
        <v>4.1</v>
      </c>
      <c r="CT14" s="10672"/>
      <c r="CU14" s="10672" t="str">
        <f>CU1&amp;".1"</f>
        <v>4.1</v>
      </c>
      <c r="CV14" s="10672"/>
      <c r="CW14" s="10672" t="str">
        <f>CW1&amp;".1"</f>
        <v>4.1</v>
      </c>
      <c r="CX14" s="10672"/>
      <c r="CY14" s="10672" t="str">
        <f>CY1&amp;".1"</f>
        <v>4.1</v>
      </c>
      <c r="CZ14" s="10672"/>
      <c r="DA14" s="10672" t="str">
        <f>DA1&amp;".1"</f>
        <v>4.1</v>
      </c>
      <c r="DB14" s="10672"/>
      <c r="DC14" s="10672" t="str">
        <f>DC1&amp;".1"</f>
        <v>4.1</v>
      </c>
      <c r="DD14" s="10672"/>
      <c r="DE14" s="10672" t="str">
        <f>DE1&amp;".1"</f>
        <v>4.1</v>
      </c>
      <c r="DF14" s="10672"/>
      <c r="DG14" s="10672" t="str">
        <f>DG1&amp;".1"</f>
        <v>4.1</v>
      </c>
      <c r="DH14" s="10672"/>
      <c r="DI14" s="10672" t="str">
        <f>DI1&amp;".1"</f>
        <v>4.1</v>
      </c>
      <c r="DJ14" s="10672"/>
      <c r="DK14" s="10672" t="str">
        <f>DK1&amp;".1"</f>
        <v>4.1</v>
      </c>
      <c r="DL14" s="10672"/>
      <c r="DM14" s="516"/>
      <c r="DX14" s="732">
        <v>0</v>
      </c>
    </row>
    <row customHeight="1" ht="22.5" hidden="1">
      <c r="A15" s="732"/>
      <c r="C15" s="753"/>
      <c r="D15" s="748">
        <v>1</v>
      </c>
      <c r="E15" s="904" t="s">
        <v>961</v>
      </c>
      <c r="F15" s="748" t="s">
        <v>962</v>
      </c>
      <c r="G15" s="905"/>
      <c r="H15" s="905"/>
      <c r="I15" s="905"/>
      <c r="J15" s="905"/>
      <c r="K15" s="4943"/>
      <c r="L15" s="4943"/>
      <c r="M15" s="4943"/>
      <c r="N15" s="4943"/>
      <c r="O15" s="4943"/>
      <c r="P15" s="4943"/>
      <c r="Q15" s="4943"/>
      <c r="R15" s="4943"/>
      <c r="S15" s="4943"/>
      <c r="T15" s="4943"/>
      <c r="U15" s="4943"/>
      <c r="V15" s="4943"/>
      <c r="W15" s="11491"/>
      <c r="X15" s="11491"/>
      <c r="Y15" s="11491"/>
      <c r="Z15" s="11491"/>
      <c r="AA15" s="11491"/>
      <c r="AB15" s="11491"/>
      <c r="AC15" s="11491"/>
      <c r="AD15" s="11491"/>
      <c r="AE15" s="11491"/>
      <c r="AF15" s="11491"/>
      <c r="AG15" s="11491"/>
      <c r="AH15" s="11491"/>
      <c r="AI15" s="11491"/>
      <c r="AJ15" s="11491"/>
      <c r="AK15" s="11491"/>
      <c r="AL15" s="11491"/>
      <c r="AM15" s="11491"/>
      <c r="AN15" s="11491"/>
      <c r="AO15" s="11491"/>
      <c r="AP15" s="11491"/>
      <c r="AQ15" s="11491"/>
      <c r="AR15" s="11491"/>
      <c r="AS15" s="11491"/>
      <c r="AT15" s="11491"/>
      <c r="AU15" s="11491"/>
      <c r="AV15" s="11491"/>
      <c r="AW15" s="11491"/>
      <c r="AX15" s="11491"/>
      <c r="AY15" s="11491"/>
      <c r="AZ15" s="11491"/>
      <c r="BA15" s="11491"/>
      <c r="BB15" s="11491"/>
      <c r="BC15" s="11491"/>
      <c r="BD15" s="11491"/>
      <c r="BE15" s="11491"/>
      <c r="BF15" s="11491"/>
      <c r="BG15" s="11491"/>
      <c r="BH15" s="11491"/>
      <c r="BI15" s="11491"/>
      <c r="BJ15" s="11491"/>
      <c r="BK15" s="11491"/>
      <c r="BL15" s="11491"/>
      <c r="BM15" s="11491"/>
      <c r="BN15" s="11491"/>
      <c r="BO15" s="11491"/>
      <c r="BP15" s="11491"/>
      <c r="BQ15" s="11491"/>
      <c r="BR15" s="11491"/>
      <c r="BS15" s="11491"/>
      <c r="BT15" s="11491"/>
      <c r="BU15" s="11491"/>
      <c r="BV15" s="11491"/>
      <c r="BW15" s="11491"/>
      <c r="BX15" s="11491"/>
      <c r="BY15" s="11491"/>
      <c r="BZ15" s="11491"/>
      <c r="CA15" s="11491"/>
      <c r="CB15" s="11491"/>
      <c r="CC15" s="11491"/>
      <c r="CD15" s="11491"/>
      <c r="CE15" s="11491"/>
      <c r="CF15" s="11491"/>
      <c r="CG15" s="11491"/>
      <c r="CH15" s="11491"/>
      <c r="CI15" s="11491"/>
      <c r="CJ15" s="11491"/>
      <c r="CK15" s="11491"/>
      <c r="CL15" s="11491"/>
      <c r="CM15" s="11491"/>
      <c r="CN15" s="11491"/>
      <c r="CO15" s="11491"/>
      <c r="CP15" s="11491"/>
      <c r="CQ15" s="11491"/>
      <c r="CR15" s="11491"/>
      <c r="CS15" s="11491"/>
      <c r="CT15" s="11491"/>
      <c r="CU15" s="11491"/>
      <c r="CV15" s="11491"/>
      <c r="CW15" s="11491"/>
      <c r="CX15" s="11491"/>
      <c r="CY15" s="11491"/>
      <c r="CZ15" s="11491"/>
      <c r="DA15" s="11491"/>
      <c r="DB15" s="11491"/>
      <c r="DC15" s="11491"/>
      <c r="DD15" s="11491"/>
      <c r="DE15" s="11491"/>
      <c r="DF15" s="11491"/>
      <c r="DG15" s="11491"/>
      <c r="DH15" s="11491"/>
      <c r="DI15" s="11491"/>
      <c r="DJ15" s="11491"/>
      <c r="DK15" s="11491"/>
      <c r="DL15" s="11491"/>
      <c r="DM15" s="516" t="s">
        <v>963</v>
      </c>
      <c r="DX15" s="732">
        <v>0</v>
      </c>
    </row>
    <row customHeight="1" ht="22.5" hidden="1">
      <c r="A16" s="732"/>
      <c r="C16" s="753"/>
      <c r="D16" s="748">
        <v>2</v>
      </c>
      <c r="E16" s="506" t="s">
        <v>964</v>
      </c>
      <c r="F16" s="748" t="s">
        <v>965</v>
      </c>
      <c r="G16" s="905"/>
      <c r="H16" s="905"/>
      <c r="I16" s="905"/>
      <c r="J16" s="905"/>
      <c r="K16" s="4943"/>
      <c r="L16" s="4943"/>
      <c r="M16" s="4943"/>
      <c r="N16" s="4943"/>
      <c r="O16" s="4943"/>
      <c r="P16" s="4943"/>
      <c r="Q16" s="4943"/>
      <c r="R16" s="4943"/>
      <c r="S16" s="4943"/>
      <c r="T16" s="4943"/>
      <c r="U16" s="4943"/>
      <c r="V16" s="4943"/>
      <c r="W16" s="11491"/>
      <c r="X16" s="11491"/>
      <c r="Y16" s="11491"/>
      <c r="Z16" s="11491"/>
      <c r="AA16" s="11491"/>
      <c r="AB16" s="11491"/>
      <c r="AC16" s="11491"/>
      <c r="AD16" s="11491"/>
      <c r="AE16" s="11491"/>
      <c r="AF16" s="11491"/>
      <c r="AG16" s="11491"/>
      <c r="AH16" s="11491"/>
      <c r="AI16" s="11491"/>
      <c r="AJ16" s="11491"/>
      <c r="AK16" s="11491"/>
      <c r="AL16" s="11491"/>
      <c r="AM16" s="11491"/>
      <c r="AN16" s="11491"/>
      <c r="AO16" s="11491"/>
      <c r="AP16" s="11491"/>
      <c r="AQ16" s="11491"/>
      <c r="AR16" s="11491"/>
      <c r="AS16" s="11491"/>
      <c r="AT16" s="11491"/>
      <c r="AU16" s="11491"/>
      <c r="AV16" s="11491"/>
      <c r="AW16" s="11491"/>
      <c r="AX16" s="11491"/>
      <c r="AY16" s="11491"/>
      <c r="AZ16" s="11491"/>
      <c r="BA16" s="11491"/>
      <c r="BB16" s="11491"/>
      <c r="BC16" s="11491"/>
      <c r="BD16" s="11491"/>
      <c r="BE16" s="11491"/>
      <c r="BF16" s="11491"/>
      <c r="BG16" s="11491"/>
      <c r="BH16" s="11491"/>
      <c r="BI16" s="11491"/>
      <c r="BJ16" s="11491"/>
      <c r="BK16" s="11491"/>
      <c r="BL16" s="11491"/>
      <c r="BM16" s="11491"/>
      <c r="BN16" s="11491"/>
      <c r="BO16" s="11491"/>
      <c r="BP16" s="11491"/>
      <c r="BQ16" s="11491"/>
      <c r="BR16" s="11491"/>
      <c r="BS16" s="11491"/>
      <c r="BT16" s="11491"/>
      <c r="BU16" s="11491"/>
      <c r="BV16" s="11491"/>
      <c r="BW16" s="11491"/>
      <c r="BX16" s="11491"/>
      <c r="BY16" s="11491"/>
      <c r="BZ16" s="11491"/>
      <c r="CA16" s="11491"/>
      <c r="CB16" s="11491"/>
      <c r="CC16" s="11491"/>
      <c r="CD16" s="11491"/>
      <c r="CE16" s="11491"/>
      <c r="CF16" s="11491"/>
      <c r="CG16" s="11491"/>
      <c r="CH16" s="11491"/>
      <c r="CI16" s="11491"/>
      <c r="CJ16" s="11491"/>
      <c r="CK16" s="11491"/>
      <c r="CL16" s="11491"/>
      <c r="CM16" s="11491"/>
      <c r="CN16" s="11491"/>
      <c r="CO16" s="11491"/>
      <c r="CP16" s="11491"/>
      <c r="CQ16" s="11491"/>
      <c r="CR16" s="11491"/>
      <c r="CS16" s="11491"/>
      <c r="CT16" s="11491"/>
      <c r="CU16" s="11491"/>
      <c r="CV16" s="11491"/>
      <c r="CW16" s="11491"/>
      <c r="CX16" s="11491"/>
      <c r="CY16" s="11491"/>
      <c r="CZ16" s="11491"/>
      <c r="DA16" s="11491"/>
      <c r="DB16" s="11491"/>
      <c r="DC16" s="11491"/>
      <c r="DD16" s="11491"/>
      <c r="DE16" s="11491"/>
      <c r="DF16" s="11491"/>
      <c r="DG16" s="11491"/>
      <c r="DH16" s="11491"/>
      <c r="DI16" s="11491"/>
      <c r="DJ16" s="11491"/>
      <c r="DK16" s="11491"/>
      <c r="DL16" s="11491"/>
      <c r="DM16" s="516" t="s">
        <v>966</v>
      </c>
      <c r="DX16" s="732">
        <v>0</v>
      </c>
    </row>
    <row customHeight="1" ht="123.75" hidden="1">
      <c r="A17" s="732"/>
      <c r="C17" s="753"/>
      <c r="D17" s="748">
        <v>3</v>
      </c>
      <c r="E17" s="506" t="s">
        <v>1335</v>
      </c>
      <c r="F17" s="748" t="s">
        <v>385</v>
      </c>
      <c r="G17" s="905"/>
      <c r="H17" s="905"/>
      <c r="I17" s="905"/>
      <c r="J17" s="905"/>
      <c r="K17" s="4943"/>
      <c r="L17" s="4943"/>
      <c r="M17" s="4943"/>
      <c r="N17" s="4943"/>
      <c r="O17" s="4943"/>
      <c r="P17" s="4943"/>
      <c r="Q17" s="4943"/>
      <c r="R17" s="4943"/>
      <c r="S17" s="4943"/>
      <c r="T17" s="4943"/>
      <c r="U17" s="4943"/>
      <c r="V17" s="4943"/>
      <c r="W17" s="11491"/>
      <c r="X17" s="11491"/>
      <c r="Y17" s="11491"/>
      <c r="Z17" s="11491"/>
      <c r="AA17" s="11491"/>
      <c r="AB17" s="11491"/>
      <c r="AC17" s="11491"/>
      <c r="AD17" s="11491"/>
      <c r="AE17" s="11491"/>
      <c r="AF17" s="11491"/>
      <c r="AG17" s="11491"/>
      <c r="AH17" s="11491"/>
      <c r="AI17" s="11491"/>
      <c r="AJ17" s="11491"/>
      <c r="AK17" s="11491"/>
      <c r="AL17" s="11491"/>
      <c r="AM17" s="11491"/>
      <c r="AN17" s="11491"/>
      <c r="AO17" s="11491"/>
      <c r="AP17" s="11491"/>
      <c r="AQ17" s="11491"/>
      <c r="AR17" s="11491"/>
      <c r="AS17" s="11491"/>
      <c r="AT17" s="11491"/>
      <c r="AU17" s="11491"/>
      <c r="AV17" s="11491"/>
      <c r="AW17" s="11491"/>
      <c r="AX17" s="11491"/>
      <c r="AY17" s="11491"/>
      <c r="AZ17" s="11491"/>
      <c r="BA17" s="11491"/>
      <c r="BB17" s="11491"/>
      <c r="BC17" s="11491"/>
      <c r="BD17" s="11491"/>
      <c r="BE17" s="11491"/>
      <c r="BF17" s="11491"/>
      <c r="BG17" s="11491"/>
      <c r="BH17" s="11491"/>
      <c r="BI17" s="11491"/>
      <c r="BJ17" s="11491"/>
      <c r="BK17" s="11491"/>
      <c r="BL17" s="11491"/>
      <c r="BM17" s="11491"/>
      <c r="BN17" s="11491"/>
      <c r="BO17" s="11491"/>
      <c r="BP17" s="11491"/>
      <c r="BQ17" s="11491"/>
      <c r="BR17" s="11491"/>
      <c r="BS17" s="11491"/>
      <c r="BT17" s="11491"/>
      <c r="BU17" s="11491"/>
      <c r="BV17" s="11491"/>
      <c r="BW17" s="11491"/>
      <c r="BX17" s="11491"/>
      <c r="BY17" s="11491"/>
      <c r="BZ17" s="11491"/>
      <c r="CA17" s="11491"/>
      <c r="CB17" s="11491"/>
      <c r="CC17" s="11491"/>
      <c r="CD17" s="11491"/>
      <c r="CE17" s="11491"/>
      <c r="CF17" s="11491"/>
      <c r="CG17" s="11491"/>
      <c r="CH17" s="11491"/>
      <c r="CI17" s="11491"/>
      <c r="CJ17" s="11491"/>
      <c r="CK17" s="11491"/>
      <c r="CL17" s="11491"/>
      <c r="CM17" s="11491"/>
      <c r="CN17" s="11491"/>
      <c r="CO17" s="11491"/>
      <c r="CP17" s="11491"/>
      <c r="CQ17" s="11491"/>
      <c r="CR17" s="11491"/>
      <c r="CS17" s="11491"/>
      <c r="CT17" s="11491"/>
      <c r="CU17" s="11491"/>
      <c r="CV17" s="11491"/>
      <c r="CW17" s="11491"/>
      <c r="CX17" s="11491"/>
      <c r="CY17" s="11491"/>
      <c r="CZ17" s="11491"/>
      <c r="DA17" s="11491"/>
      <c r="DB17" s="11491"/>
      <c r="DC17" s="11491"/>
      <c r="DD17" s="11491"/>
      <c r="DE17" s="11491"/>
      <c r="DF17" s="11491"/>
      <c r="DG17" s="11491"/>
      <c r="DH17" s="11491"/>
      <c r="DI17" s="11491"/>
      <c r="DJ17" s="11491"/>
      <c r="DK17" s="11491"/>
      <c r="DL17" s="11491"/>
      <c r="DM17" s="516" t="s">
        <v>1336</v>
      </c>
      <c r="DX17" s="732">
        <v>0</v>
      </c>
    </row>
    <row customHeight="1" ht="48.29999999999999">
      <c r="A18" s="732"/>
      <c r="C18" s="753"/>
      <c r="D18" s="748">
        <v>3</v>
      </c>
      <c r="E18" s="506" t="s">
        <v>967</v>
      </c>
      <c r="F18" s="748" t="s">
        <v>385</v>
      </c>
      <c r="G18" s="1036" t="s">
        <v>385</v>
      </c>
      <c r="H18" s="1037" t="s">
        <v>385</v>
      </c>
      <c r="I18" s="748" t="s">
        <v>385</v>
      </c>
      <c r="J18" s="805" t="s">
        <v>385</v>
      </c>
      <c r="K18" s="4071" t="s">
        <v>385</v>
      </c>
      <c r="L18" s="4497" t="s">
        <v>385</v>
      </c>
      <c r="M18" s="4071" t="s">
        <v>385</v>
      </c>
      <c r="N18" s="4497" t="s">
        <v>385</v>
      </c>
      <c r="O18" s="4071" t="s">
        <v>385</v>
      </c>
      <c r="P18" s="4497" t="s">
        <v>385</v>
      </c>
      <c r="Q18" s="4071" t="s">
        <v>385</v>
      </c>
      <c r="R18" s="4497" t="s">
        <v>385</v>
      </c>
      <c r="S18" s="4071" t="s">
        <v>385</v>
      </c>
      <c r="T18" s="4497" t="s">
        <v>385</v>
      </c>
      <c r="U18" s="4071" t="s">
        <v>385</v>
      </c>
      <c r="V18" s="4497" t="s">
        <v>385</v>
      </c>
      <c r="W18" s="9672" t="s">
        <v>385</v>
      </c>
      <c r="X18" s="10578" t="s">
        <v>385</v>
      </c>
      <c r="Y18" s="9672" t="s">
        <v>385</v>
      </c>
      <c r="Z18" s="10578" t="s">
        <v>385</v>
      </c>
      <c r="AA18" s="9672" t="s">
        <v>385</v>
      </c>
      <c r="AB18" s="10578" t="s">
        <v>385</v>
      </c>
      <c r="AC18" s="9672" t="s">
        <v>385</v>
      </c>
      <c r="AD18" s="10578" t="s">
        <v>385</v>
      </c>
      <c r="AE18" s="9672" t="s">
        <v>385</v>
      </c>
      <c r="AF18" s="10578" t="s">
        <v>385</v>
      </c>
      <c r="AG18" s="9672" t="s">
        <v>385</v>
      </c>
      <c r="AH18" s="10578" t="s">
        <v>385</v>
      </c>
      <c r="AI18" s="9672" t="s">
        <v>385</v>
      </c>
      <c r="AJ18" s="10578" t="s">
        <v>385</v>
      </c>
      <c r="AK18" s="9672" t="s">
        <v>385</v>
      </c>
      <c r="AL18" s="10578" t="s">
        <v>385</v>
      </c>
      <c r="AM18" s="9672" t="s">
        <v>385</v>
      </c>
      <c r="AN18" s="10578" t="s">
        <v>385</v>
      </c>
      <c r="AO18" s="9672" t="s">
        <v>385</v>
      </c>
      <c r="AP18" s="10578" t="s">
        <v>385</v>
      </c>
      <c r="AQ18" s="9672" t="s">
        <v>385</v>
      </c>
      <c r="AR18" s="10578" t="s">
        <v>385</v>
      </c>
      <c r="AS18" s="9672" t="s">
        <v>385</v>
      </c>
      <c r="AT18" s="10578" t="s">
        <v>385</v>
      </c>
      <c r="AU18" s="9672" t="s">
        <v>385</v>
      </c>
      <c r="AV18" s="10578" t="s">
        <v>385</v>
      </c>
      <c r="AW18" s="9672" t="s">
        <v>385</v>
      </c>
      <c r="AX18" s="10578" t="s">
        <v>385</v>
      </c>
      <c r="AY18" s="9672" t="s">
        <v>385</v>
      </c>
      <c r="AZ18" s="10578" t="s">
        <v>385</v>
      </c>
      <c r="BA18" s="9672" t="s">
        <v>385</v>
      </c>
      <c r="BB18" s="10578" t="s">
        <v>385</v>
      </c>
      <c r="BC18" s="9672" t="s">
        <v>385</v>
      </c>
      <c r="BD18" s="10578" t="s">
        <v>385</v>
      </c>
      <c r="BE18" s="9672" t="s">
        <v>385</v>
      </c>
      <c r="BF18" s="10578" t="s">
        <v>385</v>
      </c>
      <c r="BG18" s="9672" t="s">
        <v>385</v>
      </c>
      <c r="BH18" s="10578" t="s">
        <v>385</v>
      </c>
      <c r="BI18" s="9672" t="s">
        <v>385</v>
      </c>
      <c r="BJ18" s="10578" t="s">
        <v>385</v>
      </c>
      <c r="BK18" s="9672" t="s">
        <v>385</v>
      </c>
      <c r="BL18" s="10578" t="s">
        <v>385</v>
      </c>
      <c r="BM18" s="9672" t="s">
        <v>385</v>
      </c>
      <c r="BN18" s="10578" t="s">
        <v>385</v>
      </c>
      <c r="BO18" s="9672" t="s">
        <v>385</v>
      </c>
      <c r="BP18" s="10578" t="s">
        <v>385</v>
      </c>
      <c r="BQ18" s="9672" t="s">
        <v>385</v>
      </c>
      <c r="BR18" s="10578" t="s">
        <v>385</v>
      </c>
      <c r="BS18" s="9672" t="s">
        <v>385</v>
      </c>
      <c r="BT18" s="10578" t="s">
        <v>385</v>
      </c>
      <c r="BU18" s="9672" t="s">
        <v>385</v>
      </c>
      <c r="BV18" s="10578" t="s">
        <v>385</v>
      </c>
      <c r="BW18" s="9672" t="s">
        <v>385</v>
      </c>
      <c r="BX18" s="10578" t="s">
        <v>385</v>
      </c>
      <c r="BY18" s="9672" t="s">
        <v>385</v>
      </c>
      <c r="BZ18" s="10578" t="s">
        <v>385</v>
      </c>
      <c r="CA18" s="9672" t="s">
        <v>385</v>
      </c>
      <c r="CB18" s="10578" t="s">
        <v>385</v>
      </c>
      <c r="CC18" s="9672" t="s">
        <v>385</v>
      </c>
      <c r="CD18" s="10578" t="s">
        <v>385</v>
      </c>
      <c r="CE18" s="9672" t="s">
        <v>385</v>
      </c>
      <c r="CF18" s="10578" t="s">
        <v>385</v>
      </c>
      <c r="CG18" s="9672" t="s">
        <v>385</v>
      </c>
      <c r="CH18" s="10578" t="s">
        <v>385</v>
      </c>
      <c r="CI18" s="9672" t="s">
        <v>385</v>
      </c>
      <c r="CJ18" s="10578" t="s">
        <v>385</v>
      </c>
      <c r="CK18" s="9672" t="s">
        <v>385</v>
      </c>
      <c r="CL18" s="10578" t="s">
        <v>385</v>
      </c>
      <c r="CM18" s="9672" t="s">
        <v>385</v>
      </c>
      <c r="CN18" s="10578" t="s">
        <v>385</v>
      </c>
      <c r="CO18" s="9672" t="s">
        <v>385</v>
      </c>
      <c r="CP18" s="10578" t="s">
        <v>385</v>
      </c>
      <c r="CQ18" s="9672" t="s">
        <v>385</v>
      </c>
      <c r="CR18" s="10578" t="s">
        <v>385</v>
      </c>
      <c r="CS18" s="9672" t="s">
        <v>385</v>
      </c>
      <c r="CT18" s="10578" t="s">
        <v>385</v>
      </c>
      <c r="CU18" s="9672" t="s">
        <v>385</v>
      </c>
      <c r="CV18" s="10578" t="s">
        <v>385</v>
      </c>
      <c r="CW18" s="9672" t="s">
        <v>385</v>
      </c>
      <c r="CX18" s="10578" t="s">
        <v>385</v>
      </c>
      <c r="CY18" s="9672" t="s">
        <v>385</v>
      </c>
      <c r="CZ18" s="10578" t="s">
        <v>385</v>
      </c>
      <c r="DA18" s="9672" t="s">
        <v>385</v>
      </c>
      <c r="DB18" s="10578" t="s">
        <v>385</v>
      </c>
      <c r="DC18" s="9672" t="s">
        <v>385</v>
      </c>
      <c r="DD18" s="10578" t="s">
        <v>385</v>
      </c>
      <c r="DE18" s="9672" t="s">
        <v>385</v>
      </c>
      <c r="DF18" s="10578" t="s">
        <v>385</v>
      </c>
      <c r="DG18" s="9672" t="s">
        <v>385</v>
      </c>
      <c r="DH18" s="10578" t="s">
        <v>385</v>
      </c>
      <c r="DI18" s="9672" t="s">
        <v>385</v>
      </c>
      <c r="DJ18" s="10578" t="s">
        <v>385</v>
      </c>
      <c r="DK18" s="9672" t="s">
        <v>385</v>
      </c>
      <c r="DL18" s="10578" t="s">
        <v>385</v>
      </c>
      <c r="DM18" s="516" t="s">
        <v>1337</v>
      </c>
      <c r="DX18" s="732">
        <v>46</v>
      </c>
    </row>
    <row customHeight="1" ht="35.699999999999996">
      <c r="A19" s="732"/>
      <c r="C19" s="753"/>
      <c r="D19" s="766" t="s">
        <v>403</v>
      </c>
      <c r="E19" s="786" t="s">
        <v>969</v>
      </c>
      <c r="F19" s="748" t="s">
        <v>970</v>
      </c>
      <c r="G19" s="1044"/>
      <c r="H19" s="333"/>
      <c r="I19" s="1044"/>
      <c r="J19" s="1045"/>
      <c r="K19" s="4489"/>
      <c r="L19" s="4487"/>
      <c r="M19" s="4489"/>
      <c r="N19" s="4487"/>
      <c r="O19" s="4489"/>
      <c r="P19" s="4487"/>
      <c r="Q19" s="4489"/>
      <c r="R19" s="4487"/>
      <c r="S19" s="4489"/>
      <c r="T19" s="4487"/>
      <c r="U19" s="4489"/>
      <c r="V19" s="4487"/>
      <c r="W19" s="10567"/>
      <c r="X19" s="10564"/>
      <c r="Y19" s="10567"/>
      <c r="Z19" s="10564"/>
      <c r="AA19" s="10567"/>
      <c r="AB19" s="10564"/>
      <c r="AC19" s="10567"/>
      <c r="AD19" s="10564"/>
      <c r="AE19" s="10567"/>
      <c r="AF19" s="10564"/>
      <c r="AG19" s="10567"/>
      <c r="AH19" s="10564"/>
      <c r="AI19" s="10567"/>
      <c r="AJ19" s="10564"/>
      <c r="AK19" s="10567"/>
      <c r="AL19" s="10564"/>
      <c r="AM19" s="10567"/>
      <c r="AN19" s="10564"/>
      <c r="AO19" s="10567"/>
      <c r="AP19" s="10564"/>
      <c r="AQ19" s="10567"/>
      <c r="AR19" s="10564"/>
      <c r="AS19" s="10567"/>
      <c r="AT19" s="10564"/>
      <c r="AU19" s="10567"/>
      <c r="AV19" s="10564"/>
      <c r="AW19" s="10567"/>
      <c r="AX19" s="10564"/>
      <c r="AY19" s="10567"/>
      <c r="AZ19" s="10564"/>
      <c r="BA19" s="10567"/>
      <c r="BB19" s="10564"/>
      <c r="BC19" s="10567"/>
      <c r="BD19" s="10564"/>
      <c r="BE19" s="10567"/>
      <c r="BF19" s="10564"/>
      <c r="BG19" s="10567"/>
      <c r="BH19" s="10564"/>
      <c r="BI19" s="10567"/>
      <c r="BJ19" s="10564"/>
      <c r="BK19" s="10567"/>
      <c r="BL19" s="10564"/>
      <c r="BM19" s="10567"/>
      <c r="BN19" s="10564"/>
      <c r="BO19" s="10567"/>
      <c r="BP19" s="10564"/>
      <c r="BQ19" s="10567"/>
      <c r="BR19" s="10564"/>
      <c r="BS19" s="10567"/>
      <c r="BT19" s="10564"/>
      <c r="BU19" s="10567"/>
      <c r="BV19" s="10564"/>
      <c r="BW19" s="10567"/>
      <c r="BX19" s="10564"/>
      <c r="BY19" s="10567"/>
      <c r="BZ19" s="10564"/>
      <c r="CA19" s="10567"/>
      <c r="CB19" s="10564"/>
      <c r="CC19" s="10567"/>
      <c r="CD19" s="10564"/>
      <c r="CE19" s="10567"/>
      <c r="CF19" s="10564"/>
      <c r="CG19" s="10567"/>
      <c r="CH19" s="10564"/>
      <c r="CI19" s="10567"/>
      <c r="CJ19" s="10564"/>
      <c r="CK19" s="10567"/>
      <c r="CL19" s="10564"/>
      <c r="CM19" s="10567"/>
      <c r="CN19" s="10564"/>
      <c r="CO19" s="10567"/>
      <c r="CP19" s="10564"/>
      <c r="CQ19" s="10567"/>
      <c r="CR19" s="10564"/>
      <c r="CS19" s="10567"/>
      <c r="CT19" s="10564"/>
      <c r="CU19" s="10567"/>
      <c r="CV19" s="10564"/>
      <c r="CW19" s="10567"/>
      <c r="CX19" s="10564"/>
      <c r="CY19" s="10567"/>
      <c r="CZ19" s="10564"/>
      <c r="DA19" s="10567"/>
      <c r="DB19" s="10564"/>
      <c r="DC19" s="10567"/>
      <c r="DD19" s="10564"/>
      <c r="DE19" s="10567"/>
      <c r="DF19" s="10564"/>
      <c r="DG19" s="10567"/>
      <c r="DH19" s="10564"/>
      <c r="DI19" s="10567"/>
      <c r="DJ19" s="10564"/>
      <c r="DK19" s="10567"/>
      <c r="DL19" s="10564"/>
      <c r="DM19" s="906"/>
      <c r="DX19" s="732">
        <v>34</v>
      </c>
    </row>
    <row customHeight="1" ht="35.699999999999996">
      <c r="A20" s="732"/>
      <c r="C20" s="753"/>
      <c r="D20" s="2117" t="s">
        <v>411</v>
      </c>
      <c r="E20" s="786" t="s">
        <v>971</v>
      </c>
      <c r="F20" s="748" t="s">
        <v>972</v>
      </c>
      <c r="G20" s="1044"/>
      <c r="H20" s="333"/>
      <c r="I20" s="1044"/>
      <c r="J20" s="333"/>
      <c r="K20" s="4489"/>
      <c r="L20" s="4487"/>
      <c r="M20" s="4489"/>
      <c r="N20" s="4487"/>
      <c r="O20" s="4489"/>
      <c r="P20" s="4487"/>
      <c r="Q20" s="4489"/>
      <c r="R20" s="4487"/>
      <c r="S20" s="4489"/>
      <c r="T20" s="4487"/>
      <c r="U20" s="4489"/>
      <c r="V20" s="4487"/>
      <c r="W20" s="10567"/>
      <c r="X20" s="10564"/>
      <c r="Y20" s="10567"/>
      <c r="Z20" s="10564"/>
      <c r="AA20" s="10567"/>
      <c r="AB20" s="10564"/>
      <c r="AC20" s="10567"/>
      <c r="AD20" s="10564"/>
      <c r="AE20" s="10567"/>
      <c r="AF20" s="10564"/>
      <c r="AG20" s="10567"/>
      <c r="AH20" s="10564"/>
      <c r="AI20" s="10567"/>
      <c r="AJ20" s="10564"/>
      <c r="AK20" s="10567"/>
      <c r="AL20" s="10564"/>
      <c r="AM20" s="10567"/>
      <c r="AN20" s="10564"/>
      <c r="AO20" s="10567"/>
      <c r="AP20" s="10564"/>
      <c r="AQ20" s="10567"/>
      <c r="AR20" s="10564"/>
      <c r="AS20" s="10567"/>
      <c r="AT20" s="10564"/>
      <c r="AU20" s="10567"/>
      <c r="AV20" s="10564"/>
      <c r="AW20" s="10567"/>
      <c r="AX20" s="10564"/>
      <c r="AY20" s="10567"/>
      <c r="AZ20" s="10564"/>
      <c r="BA20" s="10567"/>
      <c r="BB20" s="10564"/>
      <c r="BC20" s="10567"/>
      <c r="BD20" s="10564"/>
      <c r="BE20" s="10567"/>
      <c r="BF20" s="10564"/>
      <c r="BG20" s="10567"/>
      <c r="BH20" s="10564"/>
      <c r="BI20" s="10567"/>
      <c r="BJ20" s="10564"/>
      <c r="BK20" s="10567"/>
      <c r="BL20" s="10564"/>
      <c r="BM20" s="10567"/>
      <c r="BN20" s="10564"/>
      <c r="BO20" s="10567"/>
      <c r="BP20" s="10564"/>
      <c r="BQ20" s="10567"/>
      <c r="BR20" s="10564"/>
      <c r="BS20" s="10567"/>
      <c r="BT20" s="10564"/>
      <c r="BU20" s="10567"/>
      <c r="BV20" s="10564"/>
      <c r="BW20" s="10567"/>
      <c r="BX20" s="10564"/>
      <c r="BY20" s="10567"/>
      <c r="BZ20" s="10564"/>
      <c r="CA20" s="10567"/>
      <c r="CB20" s="10564"/>
      <c r="CC20" s="10567"/>
      <c r="CD20" s="10564"/>
      <c r="CE20" s="10567"/>
      <c r="CF20" s="10564"/>
      <c r="CG20" s="10567"/>
      <c r="CH20" s="10564"/>
      <c r="CI20" s="10567"/>
      <c r="CJ20" s="10564"/>
      <c r="CK20" s="10567"/>
      <c r="CL20" s="10564"/>
      <c r="CM20" s="10567"/>
      <c r="CN20" s="10564"/>
      <c r="CO20" s="10567"/>
      <c r="CP20" s="10564"/>
      <c r="CQ20" s="10567"/>
      <c r="CR20" s="10564"/>
      <c r="CS20" s="10567"/>
      <c r="CT20" s="10564"/>
      <c r="CU20" s="10567"/>
      <c r="CV20" s="10564"/>
      <c r="CW20" s="10567"/>
      <c r="CX20" s="10564"/>
      <c r="CY20" s="10567"/>
      <c r="CZ20" s="10564"/>
      <c r="DA20" s="10567"/>
      <c r="DB20" s="10564"/>
      <c r="DC20" s="10567"/>
      <c r="DD20" s="10564"/>
      <c r="DE20" s="10567"/>
      <c r="DF20" s="10564"/>
      <c r="DG20" s="10567"/>
      <c r="DH20" s="10564"/>
      <c r="DI20" s="10567"/>
      <c r="DJ20" s="10564"/>
      <c r="DK20" s="10567"/>
      <c r="DL20" s="10564"/>
      <c r="DM20" s="906"/>
      <c r="DX20" s="732">
        <v>34</v>
      </c>
    </row>
    <row customHeight="1" ht="48.29999999999999">
      <c r="A21" s="732"/>
      <c r="C21" s="753"/>
      <c r="D21" s="2117" t="s">
        <v>413</v>
      </c>
      <c r="E21" s="786" t="s">
        <v>973</v>
      </c>
      <c r="F21" s="748" t="s">
        <v>671</v>
      </c>
      <c r="G21" s="907"/>
      <c r="H21" s="333"/>
      <c r="I21" s="907"/>
      <c r="J21" s="333"/>
      <c r="K21" s="4491"/>
      <c r="L21" s="4487"/>
      <c r="M21" s="4491"/>
      <c r="N21" s="4487"/>
      <c r="O21" s="4491"/>
      <c r="P21" s="4487"/>
      <c r="Q21" s="4491"/>
      <c r="R21" s="4487"/>
      <c r="S21" s="4491"/>
      <c r="T21" s="4487"/>
      <c r="U21" s="4491"/>
      <c r="V21" s="4487"/>
      <c r="W21" s="10570"/>
      <c r="X21" s="10564"/>
      <c r="Y21" s="10570"/>
      <c r="Z21" s="10564"/>
      <c r="AA21" s="10570"/>
      <c r="AB21" s="10564"/>
      <c r="AC21" s="10570"/>
      <c r="AD21" s="10564"/>
      <c r="AE21" s="10570"/>
      <c r="AF21" s="10564"/>
      <c r="AG21" s="10570"/>
      <c r="AH21" s="10564"/>
      <c r="AI21" s="10570"/>
      <c r="AJ21" s="10564"/>
      <c r="AK21" s="10570"/>
      <c r="AL21" s="10564"/>
      <c r="AM21" s="10570"/>
      <c r="AN21" s="10564"/>
      <c r="AO21" s="10570"/>
      <c r="AP21" s="10564"/>
      <c r="AQ21" s="10570"/>
      <c r="AR21" s="10564"/>
      <c r="AS21" s="10570"/>
      <c r="AT21" s="10564"/>
      <c r="AU21" s="10570"/>
      <c r="AV21" s="10564"/>
      <c r="AW21" s="10570"/>
      <c r="AX21" s="10564"/>
      <c r="AY21" s="10570"/>
      <c r="AZ21" s="10564"/>
      <c r="BA21" s="10570"/>
      <c r="BB21" s="10564"/>
      <c r="BC21" s="10570"/>
      <c r="BD21" s="10564"/>
      <c r="BE21" s="10570"/>
      <c r="BF21" s="10564"/>
      <c r="BG21" s="10570"/>
      <c r="BH21" s="10564"/>
      <c r="BI21" s="10570"/>
      <c r="BJ21" s="10564"/>
      <c r="BK21" s="10570"/>
      <c r="BL21" s="10564"/>
      <c r="BM21" s="10570"/>
      <c r="BN21" s="10564"/>
      <c r="BO21" s="10570"/>
      <c r="BP21" s="10564"/>
      <c r="BQ21" s="10570"/>
      <c r="BR21" s="10564"/>
      <c r="BS21" s="10570"/>
      <c r="BT21" s="10564"/>
      <c r="BU21" s="10570"/>
      <c r="BV21" s="10564"/>
      <c r="BW21" s="10570"/>
      <c r="BX21" s="10564"/>
      <c r="BY21" s="10570"/>
      <c r="BZ21" s="10564"/>
      <c r="CA21" s="10570"/>
      <c r="CB21" s="10564"/>
      <c r="CC21" s="10570"/>
      <c r="CD21" s="10564"/>
      <c r="CE21" s="10570"/>
      <c r="CF21" s="10564"/>
      <c r="CG21" s="10570"/>
      <c r="CH21" s="10564"/>
      <c r="CI21" s="10570"/>
      <c r="CJ21" s="10564"/>
      <c r="CK21" s="10570"/>
      <c r="CL21" s="10564"/>
      <c r="CM21" s="10570"/>
      <c r="CN21" s="10564"/>
      <c r="CO21" s="10570"/>
      <c r="CP21" s="10564"/>
      <c r="CQ21" s="10570"/>
      <c r="CR21" s="10564"/>
      <c r="CS21" s="10570"/>
      <c r="CT21" s="10564"/>
      <c r="CU21" s="10570"/>
      <c r="CV21" s="10564"/>
      <c r="CW21" s="10570"/>
      <c r="CX21" s="10564"/>
      <c r="CY21" s="10570"/>
      <c r="CZ21" s="10564"/>
      <c r="DA21" s="10570"/>
      <c r="DB21" s="10564"/>
      <c r="DC21" s="10570"/>
      <c r="DD21" s="10564"/>
      <c r="DE21" s="10570"/>
      <c r="DF21" s="10564"/>
      <c r="DG21" s="10570"/>
      <c r="DH21" s="10564"/>
      <c r="DI21" s="10570"/>
      <c r="DJ21" s="10564"/>
      <c r="DK21" s="10570"/>
      <c r="DL21" s="10564"/>
      <c r="DM21" s="906"/>
      <c r="DX21" s="732">
        <v>46</v>
      </c>
    </row>
    <row customHeight="1" ht="67.5" hidden="1">
      <c r="A22" s="732"/>
      <c r="C22" s="753"/>
      <c r="D22" s="748">
        <v>5</v>
      </c>
      <c r="E22" s="506" t="s">
        <v>1338</v>
      </c>
      <c r="F22" s="748" t="s">
        <v>637</v>
      </c>
      <c r="G22" s="908"/>
      <c r="H22" s="909"/>
      <c r="I22" s="908"/>
      <c r="J22" s="909"/>
      <c r="K22" s="4951"/>
      <c r="L22" s="4952"/>
      <c r="M22" s="4951"/>
      <c r="N22" s="4952"/>
      <c r="O22" s="4951"/>
      <c r="P22" s="4952"/>
      <c r="Q22" s="4951"/>
      <c r="R22" s="4952"/>
      <c r="S22" s="4951"/>
      <c r="T22" s="4952"/>
      <c r="U22" s="4951"/>
      <c r="V22" s="4952"/>
      <c r="W22" s="11501"/>
      <c r="X22" s="11502"/>
      <c r="Y22" s="11501"/>
      <c r="Z22" s="11502"/>
      <c r="AA22" s="11501"/>
      <c r="AB22" s="11502"/>
      <c r="AC22" s="11501"/>
      <c r="AD22" s="11502"/>
      <c r="AE22" s="11501"/>
      <c r="AF22" s="11502"/>
      <c r="AG22" s="11501"/>
      <c r="AH22" s="11502"/>
      <c r="AI22" s="11501"/>
      <c r="AJ22" s="11502"/>
      <c r="AK22" s="11501"/>
      <c r="AL22" s="11502"/>
      <c r="AM22" s="11501"/>
      <c r="AN22" s="11502"/>
      <c r="AO22" s="11501"/>
      <c r="AP22" s="11502"/>
      <c r="AQ22" s="11501"/>
      <c r="AR22" s="11502"/>
      <c r="AS22" s="11501"/>
      <c r="AT22" s="11502"/>
      <c r="AU22" s="11501"/>
      <c r="AV22" s="11502"/>
      <c r="AW22" s="11501"/>
      <c r="AX22" s="11502"/>
      <c r="AY22" s="11501"/>
      <c r="AZ22" s="11502"/>
      <c r="BA22" s="11501"/>
      <c r="BB22" s="11502"/>
      <c r="BC22" s="11501"/>
      <c r="BD22" s="11502"/>
      <c r="BE22" s="11501"/>
      <c r="BF22" s="11502"/>
      <c r="BG22" s="11501"/>
      <c r="BH22" s="11502"/>
      <c r="BI22" s="11501"/>
      <c r="BJ22" s="11502"/>
      <c r="BK22" s="11501"/>
      <c r="BL22" s="11502"/>
      <c r="BM22" s="11501"/>
      <c r="BN22" s="11502"/>
      <c r="BO22" s="11501"/>
      <c r="BP22" s="11502"/>
      <c r="BQ22" s="11501"/>
      <c r="BR22" s="11502"/>
      <c r="BS22" s="11501"/>
      <c r="BT22" s="11502"/>
      <c r="BU22" s="11501"/>
      <c r="BV22" s="11502"/>
      <c r="BW22" s="11501"/>
      <c r="BX22" s="11502"/>
      <c r="BY22" s="11501"/>
      <c r="BZ22" s="11502"/>
      <c r="CA22" s="11501"/>
      <c r="CB22" s="11502"/>
      <c r="CC22" s="11501"/>
      <c r="CD22" s="11502"/>
      <c r="CE22" s="11501"/>
      <c r="CF22" s="11502"/>
      <c r="CG22" s="11501"/>
      <c r="CH22" s="11502"/>
      <c r="CI22" s="11501"/>
      <c r="CJ22" s="11502"/>
      <c r="CK22" s="11501"/>
      <c r="CL22" s="11502"/>
      <c r="CM22" s="11501"/>
      <c r="CN22" s="11502"/>
      <c r="CO22" s="11501"/>
      <c r="CP22" s="11502"/>
      <c r="CQ22" s="11501"/>
      <c r="CR22" s="11502"/>
      <c r="CS22" s="11501"/>
      <c r="CT22" s="11502"/>
      <c r="CU22" s="11501"/>
      <c r="CV22" s="11502"/>
      <c r="CW22" s="11501"/>
      <c r="CX22" s="11502"/>
      <c r="CY22" s="11501"/>
      <c r="CZ22" s="11502"/>
      <c r="DA22" s="11501"/>
      <c r="DB22" s="11502"/>
      <c r="DC22" s="11501"/>
      <c r="DD22" s="11502"/>
      <c r="DE22" s="11501"/>
      <c r="DF22" s="11502"/>
      <c r="DG22" s="11501"/>
      <c r="DH22" s="11502"/>
      <c r="DI22" s="11501"/>
      <c r="DJ22" s="11502"/>
      <c r="DK22" s="11501"/>
      <c r="DL22" s="11502"/>
      <c r="DM22" s="516" t="s">
        <v>1339</v>
      </c>
      <c r="DX22" s="732">
        <v>0</v>
      </c>
    </row>
    <row customHeight="1" ht="33.75" hidden="1">
      <c r="C23" s="678"/>
      <c r="D23" s="748">
        <v>6</v>
      </c>
      <c r="E23" s="506" t="s">
        <v>1340</v>
      </c>
      <c r="F23" s="748" t="s">
        <v>1341</v>
      </c>
      <c r="G23" s="908"/>
      <c r="H23" s="908"/>
      <c r="I23" s="908"/>
      <c r="J23" s="908"/>
      <c r="K23" s="4951"/>
      <c r="L23" s="4951"/>
      <c r="M23" s="4951"/>
      <c r="N23" s="4951"/>
      <c r="O23" s="4951"/>
      <c r="P23" s="4951"/>
      <c r="Q23" s="4951"/>
      <c r="R23" s="4951"/>
      <c r="S23" s="4951"/>
      <c r="T23" s="4951"/>
      <c r="U23" s="4951"/>
      <c r="V23" s="4951"/>
      <c r="W23" s="11501"/>
      <c r="X23" s="11501"/>
      <c r="Y23" s="11501"/>
      <c r="Z23" s="11501"/>
      <c r="AA23" s="11501"/>
      <c r="AB23" s="11501"/>
      <c r="AC23" s="11501"/>
      <c r="AD23" s="11501"/>
      <c r="AE23" s="11501"/>
      <c r="AF23" s="11501"/>
      <c r="AG23" s="11501"/>
      <c r="AH23" s="11501"/>
      <c r="AI23" s="11501"/>
      <c r="AJ23" s="11501"/>
      <c r="AK23" s="11501"/>
      <c r="AL23" s="11501"/>
      <c r="AM23" s="11501"/>
      <c r="AN23" s="11501"/>
      <c r="AO23" s="11501"/>
      <c r="AP23" s="11501"/>
      <c r="AQ23" s="11501"/>
      <c r="AR23" s="11501"/>
      <c r="AS23" s="11501"/>
      <c r="AT23" s="11501"/>
      <c r="AU23" s="11501"/>
      <c r="AV23" s="11501"/>
      <c r="AW23" s="11501"/>
      <c r="AX23" s="11501"/>
      <c r="AY23" s="11501"/>
      <c r="AZ23" s="11501"/>
      <c r="BA23" s="11501"/>
      <c r="BB23" s="11501"/>
      <c r="BC23" s="11501"/>
      <c r="BD23" s="11501"/>
      <c r="BE23" s="11501"/>
      <c r="BF23" s="11501"/>
      <c r="BG23" s="11501"/>
      <c r="BH23" s="11501"/>
      <c r="BI23" s="11501"/>
      <c r="BJ23" s="11501"/>
      <c r="BK23" s="11501"/>
      <c r="BL23" s="11501"/>
      <c r="BM23" s="11501"/>
      <c r="BN23" s="11501"/>
      <c r="BO23" s="11501"/>
      <c r="BP23" s="11501"/>
      <c r="BQ23" s="11501"/>
      <c r="BR23" s="11501"/>
      <c r="BS23" s="11501"/>
      <c r="BT23" s="11501"/>
      <c r="BU23" s="11501"/>
      <c r="BV23" s="11501"/>
      <c r="BW23" s="11501"/>
      <c r="BX23" s="11501"/>
      <c r="BY23" s="11501"/>
      <c r="BZ23" s="11501"/>
      <c r="CA23" s="11501"/>
      <c r="CB23" s="11501"/>
      <c r="CC23" s="11501"/>
      <c r="CD23" s="11501"/>
      <c r="CE23" s="11501"/>
      <c r="CF23" s="11501"/>
      <c r="CG23" s="11501"/>
      <c r="CH23" s="11501"/>
      <c r="CI23" s="11501"/>
      <c r="CJ23" s="11501"/>
      <c r="CK23" s="11501"/>
      <c r="CL23" s="11501"/>
      <c r="CM23" s="11501"/>
      <c r="CN23" s="11501"/>
      <c r="CO23" s="11501"/>
      <c r="CP23" s="11501"/>
      <c r="CQ23" s="11501"/>
      <c r="CR23" s="11501"/>
      <c r="CS23" s="11501"/>
      <c r="CT23" s="11501"/>
      <c r="CU23" s="11501"/>
      <c r="CV23" s="11501"/>
      <c r="CW23" s="11501"/>
      <c r="CX23" s="11501"/>
      <c r="CY23" s="11501"/>
      <c r="CZ23" s="11501"/>
      <c r="DA23" s="11501"/>
      <c r="DB23" s="11501"/>
      <c r="DC23" s="11501"/>
      <c r="DD23" s="11501"/>
      <c r="DE23" s="11501"/>
      <c r="DF23" s="11501"/>
      <c r="DG23" s="11501"/>
      <c r="DH23" s="11501"/>
      <c r="DI23" s="11501"/>
      <c r="DJ23" s="11501"/>
      <c r="DK23" s="11501"/>
      <c r="DL23" s="11501"/>
      <c r="DM23" s="516" t="s">
        <v>1342</v>
      </c>
      <c r="DX23" s="732">
        <v>0</v>
      </c>
    </row>
    <row customHeight="1" ht="15.75">
      <c r="K24" s="4065"/>
      <c r="L24" s="4065"/>
      <c r="M24" s="4065"/>
      <c r="N24" s="4065"/>
      <c r="O24" s="4065"/>
      <c r="P24" s="4065"/>
      <c r="Q24" s="4065"/>
      <c r="R24" s="4065"/>
      <c r="S24" s="4065"/>
      <c r="T24" s="4065"/>
      <c r="U24" s="4065"/>
      <c r="V24" s="4065"/>
      <c r="W24" s="9665"/>
      <c r="X24" s="9665"/>
      <c r="Y24" s="9665"/>
      <c r="Z24" s="9665"/>
      <c r="AA24" s="9665"/>
      <c r="AB24" s="9665"/>
      <c r="AC24" s="9665"/>
      <c r="AD24" s="9665"/>
      <c r="AE24" s="9665"/>
      <c r="AF24" s="9665"/>
      <c r="AG24" s="9665"/>
      <c r="AH24" s="9665"/>
      <c r="AI24" s="9665"/>
      <c r="AJ24" s="9665"/>
      <c r="AK24" s="9665"/>
      <c r="AL24" s="9665"/>
      <c r="AM24" s="9665"/>
      <c r="AN24" s="9665"/>
      <c r="AO24" s="9665"/>
      <c r="AP24" s="9665"/>
      <c r="AQ24" s="9665"/>
      <c r="AR24" s="9665"/>
      <c r="AS24" s="9665"/>
      <c r="AT24" s="9665"/>
      <c r="AU24" s="9665"/>
      <c r="AV24" s="9665"/>
      <c r="AW24" s="9665"/>
      <c r="AX24" s="9665"/>
      <c r="AY24" s="9665"/>
      <c r="AZ24" s="9665"/>
      <c r="BA24" s="9665"/>
      <c r="BB24" s="9665"/>
      <c r="BC24" s="9665"/>
      <c r="BD24" s="9665"/>
      <c r="BE24" s="9665"/>
      <c r="BF24" s="9665"/>
      <c r="BG24" s="9665"/>
      <c r="BH24" s="9665"/>
      <c r="BI24" s="9665"/>
      <c r="BJ24" s="9665"/>
      <c r="BK24" s="9665"/>
      <c r="BL24" s="9665"/>
      <c r="BM24" s="9665"/>
      <c r="BN24" s="9665"/>
      <c r="BO24" s="9665"/>
      <c r="BP24" s="9665"/>
      <c r="BQ24" s="9665"/>
      <c r="BR24" s="9665"/>
      <c r="BS24" s="9665"/>
      <c r="BT24" s="9665"/>
      <c r="BU24" s="9665"/>
      <c r="BV24" s="9665"/>
      <c r="BW24" s="9665"/>
      <c r="BX24" s="9665"/>
      <c r="BY24" s="9665"/>
      <c r="BZ24" s="9665"/>
      <c r="CA24" s="9665"/>
      <c r="CB24" s="9665"/>
      <c r="CC24" s="9665"/>
      <c r="CD24" s="9665"/>
      <c r="CE24" s="9665"/>
      <c r="CF24" s="9665"/>
      <c r="CG24" s="9665"/>
      <c r="CH24" s="9665"/>
      <c r="CI24" s="9665"/>
      <c r="CJ24" s="9665"/>
      <c r="CK24" s="9665"/>
      <c r="CL24" s="9665"/>
      <c r="CM24" s="9665"/>
      <c r="CN24" s="9665"/>
      <c r="CO24" s="9665"/>
      <c r="CP24" s="9665"/>
      <c r="CQ24" s="9665"/>
      <c r="CR24" s="9665"/>
      <c r="CS24" s="9665"/>
      <c r="CT24" s="9665"/>
      <c r="CU24" s="9665"/>
      <c r="CV24" s="9665"/>
      <c r="CW24" s="9665"/>
      <c r="CX24" s="9665"/>
      <c r="CY24" s="9665"/>
      <c r="CZ24" s="9665"/>
      <c r="DA24" s="9665"/>
      <c r="DB24" s="9665"/>
      <c r="DC24" s="9665"/>
      <c r="DD24" s="9665"/>
      <c r="DE24" s="9665"/>
      <c r="DF24" s="9665"/>
      <c r="DG24" s="9665"/>
      <c r="DH24" s="9665"/>
      <c r="DI24" s="9665"/>
      <c r="DJ24" s="9665"/>
      <c r="DK24" s="9665"/>
      <c r="DL24" s="9665"/>
      <c r="DX24" s="732">
        <v>15</v>
      </c>
    </row>
    <row customHeight="1" ht="15.75">
      <c r="K25" s="4065"/>
      <c r="L25" s="4065"/>
      <c r="M25" s="4065"/>
      <c r="N25" s="4065"/>
      <c r="O25" s="4065"/>
      <c r="P25" s="4065"/>
      <c r="Q25" s="4065"/>
      <c r="R25" s="4065"/>
      <c r="S25" s="4065"/>
      <c r="T25" s="4065"/>
      <c r="U25" s="4065"/>
      <c r="V25" s="4065"/>
      <c r="W25" s="9665"/>
      <c r="X25" s="9665"/>
      <c r="Y25" s="9665"/>
      <c r="Z25" s="9665"/>
      <c r="AA25" s="9665"/>
      <c r="AB25" s="9665"/>
      <c r="AC25" s="9665"/>
      <c r="AD25" s="9665"/>
      <c r="AE25" s="9665"/>
      <c r="AF25" s="9665"/>
      <c r="AG25" s="9665"/>
      <c r="AH25" s="9665"/>
      <c r="AI25" s="9665"/>
      <c r="AJ25" s="9665"/>
      <c r="AK25" s="9665"/>
      <c r="AL25" s="9665"/>
      <c r="AM25" s="9665"/>
      <c r="AN25" s="9665"/>
      <c r="AO25" s="9665"/>
      <c r="AP25" s="9665"/>
      <c r="AQ25" s="9665"/>
      <c r="AR25" s="9665"/>
      <c r="AS25" s="9665"/>
      <c r="AT25" s="9665"/>
      <c r="AU25" s="9665"/>
      <c r="AV25" s="9665"/>
      <c r="AW25" s="9665"/>
      <c r="AX25" s="9665"/>
      <c r="AY25" s="9665"/>
      <c r="AZ25" s="9665"/>
      <c r="BA25" s="9665"/>
      <c r="BB25" s="9665"/>
      <c r="BC25" s="9665"/>
      <c r="BD25" s="9665"/>
      <c r="BE25" s="9665"/>
      <c r="BF25" s="9665"/>
      <c r="BG25" s="9665"/>
      <c r="BH25" s="9665"/>
      <c r="BI25" s="9665"/>
      <c r="BJ25" s="9665"/>
      <c r="BK25" s="9665"/>
      <c r="BL25" s="9665"/>
      <c r="BM25" s="9665"/>
      <c r="BN25" s="9665"/>
      <c r="BO25" s="9665"/>
      <c r="BP25" s="9665"/>
      <c r="BQ25" s="9665"/>
      <c r="BR25" s="9665"/>
      <c r="BS25" s="9665"/>
      <c r="BT25" s="9665"/>
      <c r="BU25" s="9665"/>
      <c r="BV25" s="9665"/>
      <c r="BW25" s="9665"/>
      <c r="BX25" s="9665"/>
      <c r="BY25" s="9665"/>
      <c r="BZ25" s="9665"/>
      <c r="CA25" s="9665"/>
      <c r="CB25" s="9665"/>
      <c r="CC25" s="9665"/>
      <c r="CD25" s="9665"/>
      <c r="CE25" s="9665"/>
      <c r="CF25" s="9665"/>
      <c r="CG25" s="9665"/>
      <c r="CH25" s="9665"/>
      <c r="CI25" s="9665"/>
      <c r="CJ25" s="9665"/>
      <c r="CK25" s="9665"/>
      <c r="CL25" s="9665"/>
      <c r="CM25" s="9665"/>
      <c r="CN25" s="9665"/>
      <c r="CO25" s="9665"/>
      <c r="CP25" s="9665"/>
      <c r="CQ25" s="9665"/>
      <c r="CR25" s="9665"/>
      <c r="CS25" s="9665"/>
      <c r="CT25" s="9665"/>
      <c r="CU25" s="9665"/>
      <c r="CV25" s="9665"/>
      <c r="CW25" s="9665"/>
      <c r="CX25" s="9665"/>
      <c r="CY25" s="9665"/>
      <c r="CZ25" s="9665"/>
      <c r="DA25" s="9665"/>
      <c r="DB25" s="9665"/>
      <c r="DC25" s="9665"/>
      <c r="DD25" s="9665"/>
      <c r="DE25" s="9665"/>
      <c r="DF25" s="9665"/>
      <c r="DG25" s="9665"/>
      <c r="DH25" s="9665"/>
      <c r="DI25" s="9665"/>
      <c r="DJ25" s="9665"/>
      <c r="DK25" s="9665"/>
      <c r="DL25" s="9665"/>
      <c r="DX25" s="732">
        <v>15</v>
      </c>
    </row>
    <row customHeight="1" ht="15.75">
      <c r="K26" s="4065"/>
      <c r="L26" s="4065"/>
      <c r="M26" s="4065"/>
      <c r="N26" s="4065"/>
      <c r="O26" s="4065"/>
      <c r="P26" s="4065"/>
      <c r="Q26" s="4065"/>
      <c r="R26" s="4065"/>
      <c r="S26" s="4065"/>
      <c r="T26" s="4065"/>
      <c r="U26" s="4065"/>
      <c r="V26" s="4065"/>
      <c r="W26" s="9665"/>
      <c r="X26" s="9665"/>
      <c r="Y26" s="9665"/>
      <c r="Z26" s="9665"/>
      <c r="AA26" s="9665"/>
      <c r="AB26" s="9665"/>
      <c r="AC26" s="9665"/>
      <c r="AD26" s="9665"/>
      <c r="AE26" s="9665"/>
      <c r="AF26" s="9665"/>
      <c r="AG26" s="9665"/>
      <c r="AH26" s="9665"/>
      <c r="AI26" s="9665"/>
      <c r="AJ26" s="9665"/>
      <c r="AK26" s="9665"/>
      <c r="AL26" s="9665"/>
      <c r="AM26" s="9665"/>
      <c r="AN26" s="9665"/>
      <c r="AO26" s="9665"/>
      <c r="AP26" s="9665"/>
      <c r="AQ26" s="9665"/>
      <c r="AR26" s="9665"/>
      <c r="AS26" s="9665"/>
      <c r="AT26" s="9665"/>
      <c r="AU26" s="9665"/>
      <c r="AV26" s="9665"/>
      <c r="AW26" s="9665"/>
      <c r="AX26" s="9665"/>
      <c r="AY26" s="9665"/>
      <c r="AZ26" s="9665"/>
      <c r="BA26" s="9665"/>
      <c r="BB26" s="9665"/>
      <c r="BC26" s="9665"/>
      <c r="BD26" s="9665"/>
      <c r="BE26" s="9665"/>
      <c r="BF26" s="9665"/>
      <c r="BG26" s="9665"/>
      <c r="BH26" s="9665"/>
      <c r="BI26" s="9665"/>
      <c r="BJ26" s="9665"/>
      <c r="BK26" s="9665"/>
      <c r="BL26" s="9665"/>
      <c r="BM26" s="9665"/>
      <c r="BN26" s="9665"/>
      <c r="BO26" s="9665"/>
      <c r="BP26" s="9665"/>
      <c r="BQ26" s="9665"/>
      <c r="BR26" s="9665"/>
      <c r="BS26" s="9665"/>
      <c r="BT26" s="9665"/>
      <c r="BU26" s="9665"/>
      <c r="BV26" s="9665"/>
      <c r="BW26" s="9665"/>
      <c r="BX26" s="9665"/>
      <c r="BY26" s="9665"/>
      <c r="BZ26" s="9665"/>
      <c r="CA26" s="9665"/>
      <c r="CB26" s="9665"/>
      <c r="CC26" s="9665"/>
      <c r="CD26" s="9665"/>
      <c r="CE26" s="9665"/>
      <c r="CF26" s="9665"/>
      <c r="CG26" s="9665"/>
      <c r="CH26" s="9665"/>
      <c r="CI26" s="9665"/>
      <c r="CJ26" s="9665"/>
      <c r="CK26" s="9665"/>
      <c r="CL26" s="9665"/>
      <c r="CM26" s="9665"/>
      <c r="CN26" s="9665"/>
      <c r="CO26" s="9665"/>
      <c r="CP26" s="9665"/>
      <c r="CQ26" s="9665"/>
      <c r="CR26" s="9665"/>
      <c r="CS26" s="9665"/>
      <c r="CT26" s="9665"/>
      <c r="CU26" s="9665"/>
      <c r="CV26" s="9665"/>
      <c r="CW26" s="9665"/>
      <c r="CX26" s="9665"/>
      <c r="CY26" s="9665"/>
      <c r="CZ26" s="9665"/>
      <c r="DA26" s="9665"/>
      <c r="DB26" s="9665"/>
      <c r="DC26" s="9665"/>
      <c r="DD26" s="9665"/>
      <c r="DE26" s="9665"/>
      <c r="DF26" s="9665"/>
      <c r="DG26" s="9665"/>
      <c r="DH26" s="9665"/>
      <c r="DI26" s="9665"/>
      <c r="DJ26" s="9665"/>
      <c r="DK26" s="9665"/>
      <c r="DL26" s="9665"/>
      <c r="DX26" s="732">
        <v>15</v>
      </c>
    </row>
    <row customHeight="1" ht="15.75">
      <c r="K27" s="4065"/>
      <c r="L27" s="4065"/>
      <c r="M27" s="4065"/>
      <c r="N27" s="4065"/>
      <c r="O27" s="4065"/>
      <c r="P27" s="4065"/>
      <c r="Q27" s="4065"/>
      <c r="R27" s="4065"/>
      <c r="S27" s="4065"/>
      <c r="T27" s="4065"/>
      <c r="U27" s="4065"/>
      <c r="V27" s="4065"/>
      <c r="W27" s="9665"/>
      <c r="X27" s="9665"/>
      <c r="Y27" s="9665"/>
      <c r="Z27" s="9665"/>
      <c r="AA27" s="9665"/>
      <c r="AB27" s="9665"/>
      <c r="AC27" s="9665"/>
      <c r="AD27" s="9665"/>
      <c r="AE27" s="9665"/>
      <c r="AF27" s="9665"/>
      <c r="AG27" s="9665"/>
      <c r="AH27" s="9665"/>
      <c r="AI27" s="9665"/>
      <c r="AJ27" s="9665"/>
      <c r="AK27" s="9665"/>
      <c r="AL27" s="9665"/>
      <c r="AM27" s="9665"/>
      <c r="AN27" s="9665"/>
      <c r="AO27" s="9665"/>
      <c r="AP27" s="9665"/>
      <c r="AQ27" s="9665"/>
      <c r="AR27" s="9665"/>
      <c r="AS27" s="9665"/>
      <c r="AT27" s="9665"/>
      <c r="AU27" s="9665"/>
      <c r="AV27" s="9665"/>
      <c r="AW27" s="9665"/>
      <c r="AX27" s="9665"/>
      <c r="AY27" s="9665"/>
      <c r="AZ27" s="9665"/>
      <c r="BA27" s="9665"/>
      <c r="BB27" s="9665"/>
      <c r="BC27" s="9665"/>
      <c r="BD27" s="9665"/>
      <c r="BE27" s="9665"/>
      <c r="BF27" s="9665"/>
      <c r="BG27" s="9665"/>
      <c r="BH27" s="9665"/>
      <c r="BI27" s="9665"/>
      <c r="BJ27" s="9665"/>
      <c r="BK27" s="9665"/>
      <c r="BL27" s="9665"/>
      <c r="BM27" s="9665"/>
      <c r="BN27" s="9665"/>
      <c r="BO27" s="9665"/>
      <c r="BP27" s="9665"/>
      <c r="BQ27" s="9665"/>
      <c r="BR27" s="9665"/>
      <c r="BS27" s="9665"/>
      <c r="BT27" s="9665"/>
      <c r="BU27" s="9665"/>
      <c r="BV27" s="9665"/>
      <c r="BW27" s="9665"/>
      <c r="BX27" s="9665"/>
      <c r="BY27" s="9665"/>
      <c r="BZ27" s="9665"/>
      <c r="CA27" s="9665"/>
      <c r="CB27" s="9665"/>
      <c r="CC27" s="9665"/>
      <c r="CD27" s="9665"/>
      <c r="CE27" s="9665"/>
      <c r="CF27" s="9665"/>
      <c r="CG27" s="9665"/>
      <c r="CH27" s="9665"/>
      <c r="CI27" s="9665"/>
      <c r="CJ27" s="9665"/>
      <c r="CK27" s="9665"/>
      <c r="CL27" s="9665"/>
      <c r="CM27" s="9665"/>
      <c r="CN27" s="9665"/>
      <c r="CO27" s="9665"/>
      <c r="CP27" s="9665"/>
      <c r="CQ27" s="9665"/>
      <c r="CR27" s="9665"/>
      <c r="CS27" s="9665"/>
      <c r="CT27" s="9665"/>
      <c r="CU27" s="9665"/>
      <c r="CV27" s="9665"/>
      <c r="CW27" s="9665"/>
      <c r="CX27" s="9665"/>
      <c r="CY27" s="9665"/>
      <c r="CZ27" s="9665"/>
      <c r="DA27" s="9665"/>
      <c r="DB27" s="9665"/>
      <c r="DC27" s="9665"/>
      <c r="DD27" s="9665"/>
      <c r="DE27" s="9665"/>
      <c r="DF27" s="9665"/>
      <c r="DG27" s="9665"/>
      <c r="DH27" s="9665"/>
      <c r="DI27" s="9665"/>
      <c r="DJ27" s="9665"/>
      <c r="DK27" s="9665"/>
      <c r="DL27" s="9665"/>
      <c r="DX27" s="732">
        <v>15</v>
      </c>
    </row>
    <row customHeight="1" ht="15.75">
      <c r="K28" s="4065"/>
      <c r="L28" s="4065"/>
      <c r="M28" s="4065"/>
      <c r="N28" s="4065"/>
      <c r="O28" s="4065"/>
      <c r="P28" s="4065"/>
      <c r="Q28" s="4065"/>
      <c r="R28" s="4065"/>
      <c r="S28" s="4065"/>
      <c r="T28" s="4065"/>
      <c r="U28" s="4065"/>
      <c r="V28" s="4065"/>
      <c r="W28" s="9665"/>
      <c r="X28" s="9665"/>
      <c r="Y28" s="9665"/>
      <c r="Z28" s="9665"/>
      <c r="AA28" s="9665"/>
      <c r="AB28" s="9665"/>
      <c r="AC28" s="9665"/>
      <c r="AD28" s="9665"/>
      <c r="AE28" s="9665"/>
      <c r="AF28" s="9665"/>
      <c r="AG28" s="9665"/>
      <c r="AH28" s="9665"/>
      <c r="AI28" s="9665"/>
      <c r="AJ28" s="9665"/>
      <c r="AK28" s="9665"/>
      <c r="AL28" s="9665"/>
      <c r="AM28" s="9665"/>
      <c r="AN28" s="9665"/>
      <c r="AO28" s="9665"/>
      <c r="AP28" s="9665"/>
      <c r="AQ28" s="9665"/>
      <c r="AR28" s="9665"/>
      <c r="AS28" s="9665"/>
      <c r="AT28" s="9665"/>
      <c r="AU28" s="9665"/>
      <c r="AV28" s="9665"/>
      <c r="AW28" s="9665"/>
      <c r="AX28" s="9665"/>
      <c r="AY28" s="9665"/>
      <c r="AZ28" s="9665"/>
      <c r="BA28" s="9665"/>
      <c r="BB28" s="9665"/>
      <c r="BC28" s="9665"/>
      <c r="BD28" s="9665"/>
      <c r="BE28" s="9665"/>
      <c r="BF28" s="9665"/>
      <c r="BG28" s="9665"/>
      <c r="BH28" s="9665"/>
      <c r="BI28" s="9665"/>
      <c r="BJ28" s="9665"/>
      <c r="BK28" s="9665"/>
      <c r="BL28" s="9665"/>
      <c r="BM28" s="9665"/>
      <c r="BN28" s="9665"/>
      <c r="BO28" s="9665"/>
      <c r="BP28" s="9665"/>
      <c r="BQ28" s="9665"/>
      <c r="BR28" s="9665"/>
      <c r="BS28" s="9665"/>
      <c r="BT28" s="9665"/>
      <c r="BU28" s="9665"/>
      <c r="BV28" s="9665"/>
      <c r="BW28" s="9665"/>
      <c r="BX28" s="9665"/>
      <c r="BY28" s="9665"/>
      <c r="BZ28" s="9665"/>
      <c r="CA28" s="9665"/>
      <c r="CB28" s="9665"/>
      <c r="CC28" s="9665"/>
      <c r="CD28" s="9665"/>
      <c r="CE28" s="9665"/>
      <c r="CF28" s="9665"/>
      <c r="CG28" s="9665"/>
      <c r="CH28" s="9665"/>
      <c r="CI28" s="9665"/>
      <c r="CJ28" s="9665"/>
      <c r="CK28" s="9665"/>
      <c r="CL28" s="9665"/>
      <c r="CM28" s="9665"/>
      <c r="CN28" s="9665"/>
      <c r="CO28" s="9665"/>
      <c r="CP28" s="9665"/>
      <c r="CQ28" s="9665"/>
      <c r="CR28" s="9665"/>
      <c r="CS28" s="9665"/>
      <c r="CT28" s="9665"/>
      <c r="CU28" s="9665"/>
      <c r="CV28" s="9665"/>
      <c r="CW28" s="9665"/>
      <c r="CX28" s="9665"/>
      <c r="CY28" s="9665"/>
      <c r="CZ28" s="9665"/>
      <c r="DA28" s="9665"/>
      <c r="DB28" s="9665"/>
      <c r="DC28" s="9665"/>
      <c r="DD28" s="9665"/>
      <c r="DE28" s="9665"/>
      <c r="DF28" s="9665"/>
      <c r="DG28" s="9665"/>
      <c r="DH28" s="9665"/>
      <c r="DI28" s="9665"/>
      <c r="DJ28" s="9665"/>
      <c r="DK28" s="9665"/>
      <c r="DL28" s="9665"/>
      <c r="DX28" s="732">
        <v>15</v>
      </c>
    </row>
    <row customHeight="1" ht="15.75">
      <c r="J29" s="1046"/>
      <c r="K29" s="4065"/>
      <c r="L29" s="4065"/>
      <c r="M29" s="4065"/>
      <c r="N29" s="4065"/>
      <c r="O29" s="4065"/>
      <c r="P29" s="4065"/>
      <c r="Q29" s="4065"/>
      <c r="R29" s="4065"/>
      <c r="S29" s="4065"/>
      <c r="T29" s="4065"/>
      <c r="U29" s="4065"/>
      <c r="V29" s="4065"/>
      <c r="W29" s="9665"/>
      <c r="X29" s="9665"/>
      <c r="Y29" s="9665"/>
      <c r="Z29" s="9665"/>
      <c r="AA29" s="9665"/>
      <c r="AB29" s="9665"/>
      <c r="AC29" s="9665"/>
      <c r="AD29" s="9665"/>
      <c r="AE29" s="9665"/>
      <c r="AF29" s="9665"/>
      <c r="AG29" s="9665"/>
      <c r="AH29" s="9665"/>
      <c r="AI29" s="9665"/>
      <c r="AJ29" s="9665"/>
      <c r="AK29" s="9665"/>
      <c r="AL29" s="9665"/>
      <c r="AM29" s="9665"/>
      <c r="AN29" s="9665"/>
      <c r="AO29" s="9665"/>
      <c r="AP29" s="9665"/>
      <c r="AQ29" s="9665"/>
      <c r="AR29" s="9665"/>
      <c r="AS29" s="9665"/>
      <c r="AT29" s="9665"/>
      <c r="AU29" s="9665"/>
      <c r="AV29" s="9665"/>
      <c r="AW29" s="9665"/>
      <c r="AX29" s="9665"/>
      <c r="AY29" s="9665"/>
      <c r="AZ29" s="9665"/>
      <c r="BA29" s="9665"/>
      <c r="BB29" s="9665"/>
      <c r="BC29" s="9665"/>
      <c r="BD29" s="9665"/>
      <c r="BE29" s="9665"/>
      <c r="BF29" s="9665"/>
      <c r="BG29" s="9665"/>
      <c r="BH29" s="9665"/>
      <c r="BI29" s="9665"/>
      <c r="BJ29" s="9665"/>
      <c r="BK29" s="9665"/>
      <c r="BL29" s="9665"/>
      <c r="BM29" s="9665"/>
      <c r="BN29" s="9665"/>
      <c r="BO29" s="9665"/>
      <c r="BP29" s="9665"/>
      <c r="BQ29" s="9665"/>
      <c r="BR29" s="9665"/>
      <c r="BS29" s="9665"/>
      <c r="BT29" s="9665"/>
      <c r="BU29" s="9665"/>
      <c r="BV29" s="9665"/>
      <c r="BW29" s="9665"/>
      <c r="BX29" s="9665"/>
      <c r="BY29" s="9665"/>
      <c r="BZ29" s="9665"/>
      <c r="CA29" s="9665"/>
      <c r="CB29" s="9665"/>
      <c r="CC29" s="9665"/>
      <c r="CD29" s="9665"/>
      <c r="CE29" s="9665"/>
      <c r="CF29" s="9665"/>
      <c r="CG29" s="9665"/>
      <c r="CH29" s="9665"/>
      <c r="CI29" s="9665"/>
      <c r="CJ29" s="9665"/>
      <c r="CK29" s="9665"/>
      <c r="CL29" s="9665"/>
      <c r="CM29" s="9665"/>
      <c r="CN29" s="9665"/>
      <c r="CO29" s="9665"/>
      <c r="CP29" s="9665"/>
      <c r="CQ29" s="9665"/>
      <c r="CR29" s="9665"/>
      <c r="CS29" s="9665"/>
      <c r="CT29" s="9665"/>
      <c r="CU29" s="9665"/>
      <c r="CV29" s="9665"/>
      <c r="CW29" s="9665"/>
      <c r="CX29" s="9665"/>
      <c r="CY29" s="9665"/>
      <c r="CZ29" s="9665"/>
      <c r="DA29" s="9665"/>
      <c r="DB29" s="9665"/>
      <c r="DC29" s="9665"/>
      <c r="DD29" s="9665"/>
      <c r="DE29" s="9665"/>
      <c r="DF29" s="9665"/>
      <c r="DG29" s="9665"/>
      <c r="DH29" s="9665"/>
      <c r="DI29" s="9665"/>
      <c r="DJ29" s="9665"/>
      <c r="DK29" s="9665"/>
      <c r="DL29" s="9665"/>
      <c r="DX29" s="732">
        <v>15</v>
      </c>
    </row>
    <row customHeight="1" ht="22.5" hidden="1">
      <c r="A30" s="676" t="s">
        <v>81</v>
      </c>
      <c r="B30" s="732">
        <v>0</v>
      </c>
      <c r="C30" s="910">
        <v>4</v>
      </c>
      <c r="D30" s="732">
        <v>6</v>
      </c>
      <c r="E30" s="732">
        <v>47</v>
      </c>
      <c r="F30" s="732">
        <v>9</v>
      </c>
      <c r="G30" s="985">
        <v>0</v>
      </c>
      <c r="H30" s="985">
        <v>0</v>
      </c>
      <c r="I30" s="732">
        <v>25</v>
      </c>
      <c r="J30" s="732">
        <v>33</v>
      </c>
      <c r="K30" s="4065">
        <v>0</v>
      </c>
      <c r="L30" s="4065">
        <v>0</v>
      </c>
      <c r="M30" s="4065">
        <v>0</v>
      </c>
      <c r="N30" s="4065">
        <v>0</v>
      </c>
      <c r="O30" s="4065">
        <v>0</v>
      </c>
      <c r="P30" s="4065">
        <v>0</v>
      </c>
      <c r="Q30" s="4065">
        <v>0</v>
      </c>
      <c r="R30" s="4065">
        <v>0</v>
      </c>
      <c r="S30" s="4065">
        <v>0</v>
      </c>
      <c r="T30" s="4065">
        <v>0</v>
      </c>
      <c r="U30" s="4065">
        <v>0</v>
      </c>
      <c r="V30" s="4065">
        <v>0</v>
      </c>
      <c r="W30" s="9665">
        <v>0</v>
      </c>
      <c r="X30" s="9665">
        <v>0</v>
      </c>
      <c r="Y30" s="9665">
        <v>0</v>
      </c>
      <c r="Z30" s="9665">
        <v>0</v>
      </c>
      <c r="AA30" s="9665">
        <v>0</v>
      </c>
      <c r="AB30" s="9665">
        <v>0</v>
      </c>
      <c r="AC30" s="9665">
        <v>0</v>
      </c>
      <c r="AD30" s="9665">
        <v>0</v>
      </c>
      <c r="AE30" s="9665">
        <v>0</v>
      </c>
      <c r="AF30" s="9665">
        <v>0</v>
      </c>
      <c r="AG30" s="9665">
        <v>0</v>
      </c>
      <c r="AH30" s="9665">
        <v>0</v>
      </c>
      <c r="AI30" s="9665">
        <v>0</v>
      </c>
      <c r="AJ30" s="9665">
        <v>0</v>
      </c>
      <c r="AK30" s="9665">
        <v>0</v>
      </c>
      <c r="AL30" s="9665">
        <v>0</v>
      </c>
      <c r="AM30" s="9665">
        <v>0</v>
      </c>
      <c r="AN30" s="9665">
        <v>0</v>
      </c>
      <c r="AO30" s="9665">
        <v>0</v>
      </c>
      <c r="AP30" s="9665">
        <v>0</v>
      </c>
      <c r="AQ30" s="9665">
        <v>0</v>
      </c>
      <c r="AR30" s="9665">
        <v>0</v>
      </c>
      <c r="AS30" s="9665">
        <v>0</v>
      </c>
      <c r="AT30" s="9665">
        <v>0</v>
      </c>
      <c r="AU30" s="9665">
        <v>0</v>
      </c>
      <c r="AV30" s="9665">
        <v>0</v>
      </c>
      <c r="AW30" s="9665">
        <v>0</v>
      </c>
      <c r="AX30" s="9665">
        <v>0</v>
      </c>
      <c r="AY30" s="9665">
        <v>0</v>
      </c>
      <c r="AZ30" s="9665">
        <v>0</v>
      </c>
      <c r="BA30" s="9665">
        <v>0</v>
      </c>
      <c r="BB30" s="9665">
        <v>0</v>
      </c>
      <c r="BC30" s="9665">
        <v>0</v>
      </c>
      <c r="BD30" s="9665">
        <v>0</v>
      </c>
      <c r="BE30" s="9665">
        <v>0</v>
      </c>
      <c r="BF30" s="9665">
        <v>0</v>
      </c>
      <c r="BG30" s="9665">
        <v>0</v>
      </c>
      <c r="BH30" s="9665">
        <v>0</v>
      </c>
      <c r="BI30" s="9665">
        <v>0</v>
      </c>
      <c r="BJ30" s="9665">
        <v>0</v>
      </c>
      <c r="BK30" s="9665">
        <v>0</v>
      </c>
      <c r="BL30" s="9665">
        <v>0</v>
      </c>
      <c r="BM30" s="9665">
        <v>0</v>
      </c>
      <c r="BN30" s="9665">
        <v>0</v>
      </c>
      <c r="BO30" s="9665">
        <v>0</v>
      </c>
      <c r="BP30" s="9665">
        <v>0</v>
      </c>
      <c r="BQ30" s="9665">
        <v>0</v>
      </c>
      <c r="BR30" s="9665">
        <v>0</v>
      </c>
      <c r="BS30" s="9665">
        <v>0</v>
      </c>
      <c r="BT30" s="9665">
        <v>0</v>
      </c>
      <c r="BU30" s="9665">
        <v>0</v>
      </c>
      <c r="BV30" s="9665">
        <v>0</v>
      </c>
      <c r="BW30" s="9665">
        <v>0</v>
      </c>
      <c r="BX30" s="9665">
        <v>0</v>
      </c>
      <c r="BY30" s="9665">
        <v>0</v>
      </c>
      <c r="BZ30" s="9665">
        <v>0</v>
      </c>
      <c r="CA30" s="9665">
        <v>0</v>
      </c>
      <c r="CB30" s="9665">
        <v>0</v>
      </c>
      <c r="CC30" s="9665">
        <v>0</v>
      </c>
      <c r="CD30" s="9665">
        <v>0</v>
      </c>
      <c r="CE30" s="9665">
        <v>0</v>
      </c>
      <c r="CF30" s="9665">
        <v>0</v>
      </c>
      <c r="CG30" s="9665">
        <v>0</v>
      </c>
      <c r="CH30" s="9665">
        <v>0</v>
      </c>
      <c r="CI30" s="9665">
        <v>0</v>
      </c>
      <c r="CJ30" s="9665">
        <v>0</v>
      </c>
      <c r="CK30" s="9665">
        <v>0</v>
      </c>
      <c r="CL30" s="9665">
        <v>0</v>
      </c>
      <c r="CM30" s="9665">
        <v>0</v>
      </c>
      <c r="CN30" s="9665">
        <v>0</v>
      </c>
      <c r="CO30" s="9665">
        <v>0</v>
      </c>
      <c r="CP30" s="9665">
        <v>0</v>
      </c>
      <c r="CQ30" s="9665">
        <v>0</v>
      </c>
      <c r="CR30" s="9665">
        <v>0</v>
      </c>
      <c r="CS30" s="9665">
        <v>0</v>
      </c>
      <c r="CT30" s="9665">
        <v>0</v>
      </c>
      <c r="CU30" s="9665">
        <v>0</v>
      </c>
      <c r="CV30" s="9665">
        <v>0</v>
      </c>
      <c r="CW30" s="9665">
        <v>0</v>
      </c>
      <c r="CX30" s="9665">
        <v>0</v>
      </c>
      <c r="CY30" s="9665">
        <v>0</v>
      </c>
      <c r="CZ30" s="9665">
        <v>0</v>
      </c>
      <c r="DA30" s="9665">
        <v>0</v>
      </c>
      <c r="DB30" s="9665">
        <v>0</v>
      </c>
      <c r="DC30" s="9665">
        <v>0</v>
      </c>
      <c r="DD30" s="9665">
        <v>0</v>
      </c>
      <c r="DE30" s="9665">
        <v>0</v>
      </c>
      <c r="DF30" s="9665">
        <v>0</v>
      </c>
      <c r="DG30" s="9665">
        <v>0</v>
      </c>
      <c r="DH30" s="9665">
        <v>0</v>
      </c>
      <c r="DI30" s="9665">
        <v>0</v>
      </c>
      <c r="DJ30" s="9665">
        <v>0</v>
      </c>
      <c r="DK30" s="9665">
        <v>0</v>
      </c>
      <c r="DL30" s="9665">
        <v>0</v>
      </c>
      <c r="DM30" s="644">
        <v>50</v>
      </c>
      <c r="DN30" s="732">
        <v>10</v>
      </c>
      <c r="DO30" s="732">
        <v>10</v>
      </c>
      <c r="DP30" s="732">
        <v>10</v>
      </c>
      <c r="DQ30" s="732">
        <v>10</v>
      </c>
      <c r="DR30" s="732">
        <v>10</v>
      </c>
      <c r="DS30" s="732">
        <v>10</v>
      </c>
      <c r="DT30" s="732">
        <v>10</v>
      </c>
      <c r="DU30" s="732">
        <v>10</v>
      </c>
      <c r="DV30" s="732">
        <v>10</v>
      </c>
      <c r="DW30" s="902">
        <v>10</v>
      </c>
      <c r="DX30" s="732">
        <v>23</v>
      </c>
    </row>
  </sheetData>
  <sheetProtection formatColumns="0" formatRows="0" autoFilter="0" sort="0" insertRows="0" insertColumns="1" deleteRows="0" deleteColumns="0"/>
  <mergeCells count="172">
    <mergeCell ref="D5:J5"/>
    <mergeCell ref="D6:J6"/>
    <mergeCell ref="DM9:DM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B19544-95BE-1D4C-73AB-A4BE2BA17B5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5352" width="32.57421875" customWidth="1"/>
    <col min="2" max="2" style="12391" width="11.00390625" customWidth="1"/>
    <col min="3" max="3" style="12391" width="9.140625"/>
    <col min="4" max="4" style="12391" width="26.57421875" customWidth="1"/>
    <col min="5" max="5" style="15187" width="36.8515625" customWidth="1"/>
    <col min="6" max="6" style="15187" width="23.57421875" customWidth="1"/>
    <col min="7" max="7" style="15187" width="31.421875" customWidth="1"/>
    <col min="8" max="8" style="15187" width="40.8515625" customWidth="1"/>
    <col min="9" max="9" style="15187" width="14.57421875" customWidth="1"/>
    <col min="10" max="10" style="15187" width="26.8515625" customWidth="1"/>
    <col min="11" max="11" style="15187" width="50.00390625" customWidth="1"/>
    <col min="12" max="12" style="15187" width="52.421875" customWidth="1"/>
    <col min="13" max="13" style="15187" width="10.7109375" customWidth="1"/>
    <col min="14" max="14" style="15187" width="55.140625" customWidth="1"/>
    <col min="15" max="15" style="15187" width="31.8515625" customWidth="1"/>
    <col min="16" max="16" style="15187" width="23.8515625" customWidth="1"/>
    <col min="17" max="17" style="15187" width="46.57421875" customWidth="1"/>
    <col min="18" max="18" style="15187" width="24.00390625" customWidth="1"/>
    <col min="19" max="19" style="15187" width="20.57421875" customWidth="1"/>
    <col min="20" max="20" style="15187" width="22.00390625" customWidth="1"/>
    <col min="21" max="22" style="15187" width="26.421875" customWidth="1"/>
    <col min="23" max="23" style="15187" width="8.28125" hidden="1" customWidth="1"/>
    <col min="24" max="24" style="15187" width="59.7109375" customWidth="1"/>
    <col min="25" max="25" style="15187" width="49.140625" customWidth="1"/>
    <col min="26" max="26" style="15187" width="11.140625" customWidth="1"/>
    <col min="27" max="30" style="15187" width="29.00390625" customWidth="1"/>
    <col min="31" max="31" style="15187" width="9.140625"/>
    <col min="32" max="32" style="15187" width="34.7109375" customWidth="1"/>
    <col min="33" max="33" style="15187" width="9.140625"/>
    <col min="34" max="35" style="15187" width="34.421875" customWidth="1"/>
    <col min="36" max="36" style="15187" width="9.140625"/>
    <col min="37" max="37" style="15187" width="24.57421875" customWidth="1"/>
    <col min="38" max="38" style="15187" width="9.140625"/>
    <col min="39" max="39" style="15187" width="26.140625" customWidth="1"/>
    <col min="40" max="40" style="15187" width="1.7109375" customWidth="1"/>
    <col min="41" max="41" style="15187" width="9.140625"/>
    <col min="42" max="43" style="15187" width="47.8515625" customWidth="1"/>
    <col min="44" max="44" style="15187" width="1.7109375" customWidth="1"/>
    <col min="45" max="45" style="15187" width="21.421875" customWidth="1"/>
    <col min="46" max="46" style="15187" width="1.7109375" customWidth="1"/>
    <col min="47" max="47" style="15187" width="31.28125" customWidth="1"/>
    <col min="48" max="48" style="15187" width="1.7109375" customWidth="1"/>
    <col min="49" max="50" style="15187" width="9.140625"/>
    <col min="51" max="51" style="15187" width="3.7109375" customWidth="1"/>
    <col min="52" max="52" style="15187" width="60.8515625" customWidth="1"/>
    <col min="53" max="53" style="15187" width="49.28125" customWidth="1"/>
    <col min="54" max="54" style="15187" width="35.140625" customWidth="1"/>
    <col min="55" max="55" style="15187" width="9.140625"/>
    <col min="56" max="56" style="15187" width="1.7109375" customWidth="1"/>
    <col min="57" max="57" style="15353" width="12.57421875" customWidth="1"/>
    <col min="58" max="58" style="15353" width="14.28125" customWidth="1"/>
    <col min="59" max="59" style="15187" width="30.7109375" customWidth="1"/>
    <col min="60" max="60" style="15354" width="40.7109375" customWidth="1"/>
    <col min="61" max="61" style="15354" width="15.00390625" customWidth="1"/>
    <col min="62" max="62" style="15354" width="40.7109375" customWidth="1"/>
    <col min="63" max="63" style="15354" width="2.7109375" customWidth="1"/>
    <col min="64" max="64" style="15354" width="44.7109375" customWidth="1"/>
    <col min="65" max="65" style="15354" width="2.7109375" customWidth="1"/>
    <col min="66" max="66" style="15354" width="40.7109375" customWidth="1"/>
    <col min="67" max="68" style="15187" width="9.140625"/>
    <col min="69" max="69" style="15187" width="18.140625" customWidth="1"/>
    <col min="70" max="70" style="15187" width="57.8515625" customWidth="1"/>
    <col min="71" max="71" style="15187" width="1.7109375" customWidth="1"/>
    <col min="72" max="72" style="15187" width="22.57421875" customWidth="1"/>
    <col min="73" max="73" style="15187" width="57.8515625" customWidth="1"/>
    <col min="74" max="74" style="15187" width="1.7109375" customWidth="1"/>
    <col min="75" max="75" style="15187" width="22.57421875" customWidth="1"/>
    <col min="76" max="76" style="15187" width="57.8515625" customWidth="1"/>
    <col min="77" max="77" style="15187" width="1.7109375" customWidth="1"/>
    <col min="78" max="78" style="15187" width="22.57421875" customWidth="1"/>
    <col min="79" max="79" style="15187" width="57.8515625" customWidth="1"/>
    <col min="80" max="81" style="15187" width="9.140625"/>
    <col min="82" max="82" style="15187" width="49.57421875" customWidth="1"/>
  </cols>
  <sheetData>
    <row s="15255" customFormat="1" customHeight="1" ht="11.25">
      <c r="A1" s="1294" t="s">
        <v>1343</v>
      </c>
      <c r="B1" s="1294" t="s">
        <v>1344</v>
      </c>
      <c r="C1" s="1294" t="s">
        <v>1345</v>
      </c>
      <c r="D1" s="1294" t="s">
        <v>1346</v>
      </c>
      <c r="E1" s="1294" t="s">
        <v>1347</v>
      </c>
      <c r="F1" s="1294" t="s">
        <v>1348</v>
      </c>
      <c r="G1" s="1294" t="s">
        <v>1349</v>
      </c>
      <c r="H1" s="1294" t="s">
        <v>1350</v>
      </c>
      <c r="I1" s="1294" t="s">
        <v>1351</v>
      </c>
      <c r="J1" s="1294" t="s">
        <v>1352</v>
      </c>
      <c r="K1" s="1294" t="s">
        <v>1353</v>
      </c>
      <c r="L1" s="1294" t="s">
        <v>1354</v>
      </c>
      <c r="M1" s="1294"/>
      <c r="N1" s="1294" t="s">
        <v>1355</v>
      </c>
      <c r="O1" s="1294" t="s">
        <v>1356</v>
      </c>
      <c r="P1" s="1294" t="s">
        <v>1357</v>
      </c>
      <c r="Q1" s="1294" t="s">
        <v>1358</v>
      </c>
      <c r="R1" s="1294" t="s">
        <v>1359</v>
      </c>
      <c r="S1" s="1294" t="s">
        <v>1360</v>
      </c>
      <c r="T1" s="1294" t="s">
        <v>1361</v>
      </c>
      <c r="U1" s="1294" t="s">
        <v>1362</v>
      </c>
      <c r="V1" s="1294"/>
      <c r="W1" s="1024" t="s">
        <v>1363</v>
      </c>
      <c r="X1" s="1294" t="s">
        <v>1364</v>
      </c>
      <c r="Y1" s="1294" t="s">
        <v>1365</v>
      </c>
      <c r="Z1" s="1294"/>
      <c r="AA1" s="1294" t="s">
        <v>1366</v>
      </c>
      <c r="AB1" s="1294"/>
      <c r="AC1" s="1294" t="s">
        <v>1367</v>
      </c>
      <c r="AD1" s="1294"/>
      <c r="AF1" s="1294" t="s">
        <v>1368</v>
      </c>
      <c r="AH1" s="1294" t="s">
        <v>1369</v>
      </c>
      <c r="AI1" s="1294" t="s">
        <v>1370</v>
      </c>
      <c r="AK1" s="1294" t="s">
        <v>1371</v>
      </c>
      <c r="AM1" s="1294" t="s">
        <v>1372</v>
      </c>
      <c r="AP1" s="1294" t="s">
        <v>1373</v>
      </c>
      <c r="AQ1" s="1294" t="s">
        <v>1374</v>
      </c>
      <c r="AS1" s="1294" t="s">
        <v>1375</v>
      </c>
      <c r="AU1" s="1294" t="s">
        <v>1376</v>
      </c>
      <c r="AW1" s="1294" t="s">
        <v>1377</v>
      </c>
      <c r="AX1" s="1294" t="s">
        <v>1378</v>
      </c>
      <c r="AZ1" s="1379" t="s">
        <v>1379</v>
      </c>
      <c r="BB1" s="1294" t="s">
        <v>1380</v>
      </c>
      <c r="BC1" s="1294"/>
      <c r="BE1" s="1294" t="s">
        <v>1381</v>
      </c>
      <c r="BF1" s="1294" t="s">
        <v>1382</v>
      </c>
      <c r="BH1" s="1296" t="s">
        <v>960</v>
      </c>
      <c r="BI1" s="1297"/>
      <c r="BJ1" s="1298" t="s">
        <v>1383</v>
      </c>
      <c r="BK1" s="1297"/>
      <c r="BL1" s="1299" t="s">
        <v>1059</v>
      </c>
      <c r="BM1" s="1297"/>
      <c r="BN1" s="1300" t="s">
        <v>1384</v>
      </c>
      <c r="BS1" s="1654"/>
    </row>
    <row customHeight="1" ht="11.25">
      <c r="A2" s="1301" t="s">
        <v>1385</v>
      </c>
      <c r="B2" s="1302">
        <v>2000</v>
      </c>
      <c r="C2" s="1302">
        <v>2022</v>
      </c>
      <c r="D2" s="1302" t="s">
        <v>65</v>
      </c>
      <c r="E2" s="1303" t="s">
        <v>1386</v>
      </c>
      <c r="F2" s="1303" t="s">
        <v>1387</v>
      </c>
      <c r="G2" s="1303" t="s">
        <v>1388</v>
      </c>
      <c r="H2" s="1304" t="s">
        <v>54</v>
      </c>
      <c r="I2" s="1303" t="s">
        <v>115</v>
      </c>
      <c r="J2" s="1303" t="s">
        <v>1389</v>
      </c>
      <c r="K2" s="1305" t="s">
        <v>1390</v>
      </c>
      <c r="L2" s="1306"/>
      <c r="M2" s="1305">
        <v>1</v>
      </c>
      <c r="N2" s="1389" t="s">
        <v>1391</v>
      </c>
      <c r="O2" s="1304" t="s">
        <v>1392</v>
      </c>
      <c r="P2" s="1307" t="s">
        <v>37</v>
      </c>
      <c r="Q2" s="1308" t="s">
        <v>1393</v>
      </c>
      <c r="R2" s="370" t="s">
        <v>1394</v>
      </c>
      <c r="S2" s="370" t="s">
        <v>1395</v>
      </c>
      <c r="T2" s="1309" t="s">
        <v>1396</v>
      </c>
      <c r="U2" s="1306" t="s">
        <v>1397</v>
      </c>
      <c r="V2" s="1310">
        <v>1</v>
      </c>
      <c r="W2" s="1311"/>
      <c r="X2" s="1311" t="s">
        <v>1398</v>
      </c>
      <c r="Y2" s="1302" t="s">
        <v>1399</v>
      </c>
      <c r="Z2" s="1312"/>
      <c r="AA2" s="1302" t="s">
        <v>1400</v>
      </c>
      <c r="AB2" s="1313" t="s">
        <v>1400</v>
      </c>
      <c r="AC2" s="1302" t="s">
        <v>1401</v>
      </c>
      <c r="AD2" s="1313" t="s">
        <v>1401</v>
      </c>
      <c r="AF2" s="1304" t="s">
        <v>1397</v>
      </c>
      <c r="AH2" s="1303" t="s">
        <v>1402</v>
      </c>
      <c r="AI2" s="1303" t="s">
        <v>1402</v>
      </c>
      <c r="AK2" s="1303" t="s">
        <v>1403</v>
      </c>
      <c r="AM2" s="1303" t="s">
        <v>1404</v>
      </c>
      <c r="AP2" s="1314" t="s">
        <v>1398</v>
      </c>
      <c r="AQ2" s="1315" t="s">
        <v>1398</v>
      </c>
      <c r="AS2" s="1302" t="s">
        <v>1405</v>
      </c>
      <c r="AU2" s="1347" t="s">
        <v>1406</v>
      </c>
      <c r="AW2" s="1347" t="s">
        <v>1407</v>
      </c>
      <c r="AX2" s="1347" t="s">
        <v>1407</v>
      </c>
      <c r="AZ2" s="1347" t="s">
        <v>52</v>
      </c>
      <c r="BB2" s="1347" t="s">
        <v>1408</v>
      </c>
      <c r="BC2" s="1347" t="s">
        <v>1409</v>
      </c>
      <c r="BE2" s="1347">
        <v>2000</v>
      </c>
      <c r="BF2" s="1347" t="s">
        <v>1410</v>
      </c>
    </row>
    <row customHeight="1" ht="11.25">
      <c r="A3" s="1301" t="s">
        <v>1411</v>
      </c>
      <c r="B3" s="1302">
        <v>2001</v>
      </c>
      <c r="C3" s="1302">
        <v>2023</v>
      </c>
      <c r="D3" s="1302" t="s">
        <v>19</v>
      </c>
      <c r="E3" s="1303" t="s">
        <v>1412</v>
      </c>
      <c r="F3" s="1303" t="s">
        <v>1413</v>
      </c>
      <c r="G3" s="1303" t="s">
        <v>1414</v>
      </c>
      <c r="H3" s="1304" t="s">
        <v>1415</v>
      </c>
      <c r="I3" s="1303" t="s">
        <v>103</v>
      </c>
      <c r="J3" s="1303" t="s">
        <v>635</v>
      </c>
      <c r="K3" s="1305" t="s">
        <v>1416</v>
      </c>
      <c r="L3" s="1306">
        <f>_xlfn.IFERROR(MATCH(K3,OFFER_METHOD,0),0)</f>
        <v>0</v>
      </c>
      <c r="M3" s="1305">
        <v>2</v>
      </c>
      <c r="N3" s="1389" t="s">
        <v>1417</v>
      </c>
      <c r="O3" s="1304" t="s">
        <v>1418</v>
      </c>
      <c r="P3" s="1307" t="s">
        <v>1419</v>
      </c>
      <c r="Q3" s="1308" t="s">
        <v>1420</v>
      </c>
      <c r="R3" s="370" t="s">
        <v>1421</v>
      </c>
      <c r="S3" s="370" t="s">
        <v>1422</v>
      </c>
      <c r="T3" s="1309" t="s">
        <v>1423</v>
      </c>
      <c r="U3" s="1306" t="s">
        <v>1424</v>
      </c>
      <c r="V3" s="1310">
        <v>2</v>
      </c>
      <c r="W3" s="1311"/>
      <c r="X3" s="1311" t="s">
        <v>1425</v>
      </c>
      <c r="Y3" s="1302" t="s">
        <v>1399</v>
      </c>
      <c r="Z3" s="1312"/>
      <c r="AA3" s="1302" t="s">
        <v>1426</v>
      </c>
      <c r="AB3" s="1313" t="s">
        <v>1426</v>
      </c>
      <c r="AC3" s="1302" t="s">
        <v>1427</v>
      </c>
      <c r="AD3" s="1313" t="s">
        <v>1427</v>
      </c>
      <c r="AF3" s="1304" t="s">
        <v>1424</v>
      </c>
      <c r="AH3" s="1303" t="s">
        <v>1428</v>
      </c>
      <c r="AI3" s="1303" t="s">
        <v>1429</v>
      </c>
      <c r="AK3" s="1303" t="s">
        <v>1430</v>
      </c>
      <c r="AM3" s="1303" t="s">
        <v>1431</v>
      </c>
      <c r="AP3" s="1314" t="s">
        <v>1432</v>
      </c>
      <c r="AQ3" s="1315" t="s">
        <v>1432</v>
      </c>
      <c r="AS3" s="1302" t="s">
        <v>1433</v>
      </c>
      <c r="AU3" s="1347" t="s">
        <v>1434</v>
      </c>
      <c r="AW3" s="1347" t="s">
        <v>1435</v>
      </c>
      <c r="AX3" s="1347" t="s">
        <v>1435</v>
      </c>
      <c r="AZ3" s="1347" t="s">
        <v>1436</v>
      </c>
      <c r="BB3" s="1347" t="s">
        <v>1437</v>
      </c>
      <c r="BC3" s="1347" t="s">
        <v>1409</v>
      </c>
      <c r="BE3" s="1347">
        <v>2001</v>
      </c>
      <c r="BF3" s="1347" t="s">
        <v>1438</v>
      </c>
      <c r="BH3" s="1294" t="s">
        <v>1439</v>
      </c>
      <c r="BJ3" s="1294" t="s">
        <v>1440</v>
      </c>
      <c r="BL3" s="1294" t="s">
        <v>1441</v>
      </c>
      <c r="BN3" s="1294" t="s">
        <v>1442</v>
      </c>
      <c r="BR3" s="1294" t="s">
        <v>1443</v>
      </c>
      <c r="BS3" s="1655"/>
      <c r="BT3" s="1297"/>
      <c r="BU3" s="1294" t="s">
        <v>1444</v>
      </c>
      <c r="BV3" s="1297"/>
      <c r="BW3" s="1917"/>
      <c r="BX3" s="1919" t="s">
        <v>1445</v>
      </c>
      <c r="CA3" s="1294" t="s">
        <v>1446</v>
      </c>
    </row>
    <row customHeight="1" ht="11.25">
      <c r="A4" s="1301" t="s">
        <v>1447</v>
      </c>
      <c r="B4" s="1302">
        <v>2002</v>
      </c>
      <c r="C4" s="1302">
        <v>2024</v>
      </c>
      <c r="E4" s="1303" t="s">
        <v>1448</v>
      </c>
      <c r="F4" s="1303" t="s">
        <v>1449</v>
      </c>
      <c r="H4" s="1304" t="s">
        <v>1450</v>
      </c>
      <c r="I4" s="1303" t="s">
        <v>89</v>
      </c>
      <c r="J4" s="1303" t="s">
        <v>1451</v>
      </c>
      <c r="K4" s="1305" t="s">
        <v>1452</v>
      </c>
      <c r="L4" s="1306">
        <f>_xlfn.IFERROR(MATCH(K4,OFFER_METHOD,0),0)</f>
        <v>0</v>
      </c>
      <c r="M4" s="1305">
        <v>3</v>
      </c>
      <c r="N4" s="1389" t="s">
        <v>1453</v>
      </c>
      <c r="O4" s="1303" t="s">
        <v>1454</v>
      </c>
      <c r="Q4" s="1308" t="s">
        <v>1455</v>
      </c>
      <c r="R4" s="370" t="s">
        <v>1456</v>
      </c>
      <c r="S4" s="370" t="s">
        <v>1457</v>
      </c>
      <c r="T4" s="1309" t="s">
        <v>1458</v>
      </c>
      <c r="U4" s="1306" t="s">
        <v>1459</v>
      </c>
      <c r="V4" s="1310">
        <v>3</v>
      </c>
      <c r="W4" s="1311"/>
      <c r="X4" s="1311" t="s">
        <v>1460</v>
      </c>
      <c r="Y4" s="1302" t="s">
        <v>1399</v>
      </c>
      <c r="Z4" s="1318"/>
      <c r="AC4" s="1302" t="s">
        <v>1461</v>
      </c>
      <c r="AD4" s="1313" t="s">
        <v>1461</v>
      </c>
      <c r="AF4" s="1304" t="s">
        <v>1459</v>
      </c>
      <c r="AH4" s="1304" t="s">
        <v>1462</v>
      </c>
      <c r="AK4" s="1303" t="s">
        <v>1463</v>
      </c>
      <c r="AM4" s="1303" t="s">
        <v>1464</v>
      </c>
      <c r="AP4" s="1314" t="s">
        <v>1425</v>
      </c>
      <c r="AQ4" s="1315" t="s">
        <v>1425</v>
      </c>
      <c r="AS4" s="1302" t="s">
        <v>1465</v>
      </c>
      <c r="AU4" s="1347" t="s">
        <v>1466</v>
      </c>
      <c r="AW4" s="1347" t="s">
        <v>1467</v>
      </c>
      <c r="AX4" s="1347" t="s">
        <v>1467</v>
      </c>
      <c r="AZ4" s="1347" t="s">
        <v>1468</v>
      </c>
      <c r="BB4" s="1347" t="s">
        <v>1469</v>
      </c>
      <c r="BC4" s="1347" t="s">
        <v>1470</v>
      </c>
      <c r="BE4" s="1347">
        <v>2002</v>
      </c>
      <c r="BF4" s="1347" t="s">
        <v>1471</v>
      </c>
      <c r="BH4" s="1295" t="s">
        <v>1472</v>
      </c>
      <c r="BJ4" s="1295" t="s">
        <v>1472</v>
      </c>
      <c r="BL4" s="1295" t="s">
        <v>1472</v>
      </c>
      <c r="BN4" s="1295" t="s">
        <v>1472</v>
      </c>
      <c r="BQ4" s="1659" t="s">
        <v>1473</v>
      </c>
      <c r="BR4" s="1386" t="s">
        <v>1474</v>
      </c>
      <c r="BS4" s="501"/>
      <c r="BT4" s="1659" t="s">
        <v>1475</v>
      </c>
      <c r="BU4" s="1386" t="s">
        <v>1476</v>
      </c>
      <c r="BV4" s="1297"/>
      <c r="BW4" s="1924" t="s">
        <v>1477</v>
      </c>
      <c r="BX4" s="1918" t="s">
        <v>1478</v>
      </c>
      <c r="BZ4" s="1659" t="s">
        <v>1479</v>
      </c>
      <c r="CA4" s="1386" t="s">
        <v>1480</v>
      </c>
    </row>
    <row customHeight="1" ht="11.25">
      <c r="A5" s="1301" t="s">
        <v>1481</v>
      </c>
      <c r="B5" s="1302">
        <v>2003</v>
      </c>
      <c r="C5" s="1302">
        <v>2025</v>
      </c>
      <c r="E5" s="1303" t="s">
        <v>1482</v>
      </c>
      <c r="F5" s="1303" t="s">
        <v>1483</v>
      </c>
      <c r="H5" s="1304" t="s">
        <v>1484</v>
      </c>
      <c r="I5" s="1303" t="s">
        <v>90</v>
      </c>
      <c r="K5" s="1305" t="s">
        <v>1485</v>
      </c>
      <c r="L5" s="1306">
        <f>_xlfn.IFERROR(MATCH(K5,OFFER_METHOD,0),0)</f>
        <v>0</v>
      </c>
      <c r="M5" s="1305">
        <v>4</v>
      </c>
      <c r="N5" s="1319" t="s">
        <v>1486</v>
      </c>
      <c r="O5" s="1303" t="s">
        <v>1487</v>
      </c>
      <c r="Q5" s="1308" t="s">
        <v>1488</v>
      </c>
      <c r="R5" s="370" t="s">
        <v>1489</v>
      </c>
      <c r="T5" s="1304" t="s">
        <v>1490</v>
      </c>
      <c r="U5" s="1306" t="s">
        <v>1491</v>
      </c>
      <c r="V5" s="1310">
        <v>4</v>
      </c>
      <c r="W5" s="1311"/>
      <c r="X5" s="1311" t="s">
        <v>247</v>
      </c>
      <c r="Y5" s="1302" t="s">
        <v>1492</v>
      </c>
      <c r="Z5" s="1318">
        <v>1</v>
      </c>
      <c r="AF5" s="1304" t="s">
        <v>1493</v>
      </c>
      <c r="AH5" s="1303" t="s">
        <v>1494</v>
      </c>
      <c r="AK5" s="1303" t="s">
        <v>1495</v>
      </c>
      <c r="AM5" s="1303" t="s">
        <v>1496</v>
      </c>
      <c r="AP5" s="1314" t="s">
        <v>247</v>
      </c>
      <c r="AQ5" s="1315" t="s">
        <v>247</v>
      </c>
      <c r="AU5" s="1347" t="s">
        <v>1497</v>
      </c>
      <c r="AW5" s="1347" t="s">
        <v>1498</v>
      </c>
      <c r="AX5" s="1347" t="s">
        <v>1498</v>
      </c>
      <c r="AZ5" s="1347" t="s">
        <v>1499</v>
      </c>
      <c r="BB5" s="1347" t="s">
        <v>1500</v>
      </c>
      <c r="BC5" s="1347" t="s">
        <v>1501</v>
      </c>
      <c r="BE5" s="1347">
        <v>2003</v>
      </c>
      <c r="BF5" s="1347" t="s">
        <v>1502</v>
      </c>
      <c r="BH5" s="1295" t="s">
        <v>1503</v>
      </c>
      <c r="BJ5" s="1295" t="s">
        <v>1503</v>
      </c>
      <c r="BL5" s="1295" t="s">
        <v>1503</v>
      </c>
      <c r="BN5" s="1295" t="s">
        <v>1504</v>
      </c>
      <c r="BQ5" s="1508">
        <v>4213775</v>
      </c>
      <c r="BR5" s="1295" t="s">
        <v>1398</v>
      </c>
      <c r="BS5" s="1656"/>
      <c r="BT5" s="1508">
        <v>64236871</v>
      </c>
      <c r="BU5" s="1295" t="s">
        <v>308</v>
      </c>
      <c r="BV5" s="1297"/>
      <c r="BW5" s="1922">
        <v>4213767</v>
      </c>
      <c r="BX5" s="1920" t="s">
        <v>1505</v>
      </c>
      <c r="BZ5" s="1508">
        <v>64237509</v>
      </c>
      <c r="CA5" s="1522" t="s">
        <v>1506</v>
      </c>
    </row>
    <row customHeight="1" ht="11.25">
      <c r="A6" s="1301" t="s">
        <v>1507</v>
      </c>
      <c r="B6" s="1302">
        <v>2004</v>
      </c>
      <c r="C6" s="1302">
        <v>2026</v>
      </c>
      <c r="E6" s="1303" t="s">
        <v>1508</v>
      </c>
      <c r="F6" s="1320"/>
      <c r="H6" s="1304" t="s">
        <v>1509</v>
      </c>
      <c r="I6" s="1303" t="s">
        <v>116</v>
      </c>
      <c r="J6" s="1294" t="s">
        <v>1510</v>
      </c>
      <c r="L6" s="1306">
        <f>SUM(kind_of_control_method_filter)</f>
        <v>0</v>
      </c>
      <c r="N6" s="1319" t="s">
        <v>1511</v>
      </c>
      <c r="O6" s="1303" t="s">
        <v>1512</v>
      </c>
      <c r="R6" s="370" t="s">
        <v>1393</v>
      </c>
      <c r="T6" s="1304" t="s">
        <v>1513</v>
      </c>
      <c r="U6" s="1306" t="s">
        <v>1493</v>
      </c>
      <c r="V6" s="1310">
        <v>5</v>
      </c>
      <c r="W6" s="1311"/>
      <c r="X6" s="1302" t="s">
        <v>253</v>
      </c>
      <c r="Y6" s="1302" t="s">
        <v>1514</v>
      </c>
      <c r="Z6" s="1318"/>
      <c r="AA6" s="1321"/>
      <c r="AH6" s="1303" t="s">
        <v>1515</v>
      </c>
      <c r="AK6" s="1303" t="s">
        <v>1516</v>
      </c>
      <c r="AM6" s="1303" t="s">
        <v>1517</v>
      </c>
      <c r="AP6" s="1314" t="s">
        <v>253</v>
      </c>
      <c r="AQ6" s="1315" t="s">
        <v>253</v>
      </c>
      <c r="AU6" s="1347" t="s">
        <v>1518</v>
      </c>
      <c r="AW6" s="1347" t="s">
        <v>1519</v>
      </c>
      <c r="AX6" s="1347" t="s">
        <v>1519</v>
      </c>
      <c r="BB6" s="1347" t="s">
        <v>1520</v>
      </c>
      <c r="BC6" s="1347" t="s">
        <v>1501</v>
      </c>
      <c r="BE6" s="1347">
        <v>2004</v>
      </c>
      <c r="BF6" s="1347" t="s">
        <v>1521</v>
      </c>
      <c r="BH6" s="1295" t="s">
        <v>1522</v>
      </c>
      <c r="BJ6" s="1295" t="s">
        <v>1523</v>
      </c>
      <c r="BL6" s="1295" t="s">
        <v>1523</v>
      </c>
      <c r="BN6" s="1295" t="s">
        <v>1524</v>
      </c>
      <c r="BQ6" s="1508">
        <v>4213784</v>
      </c>
      <c r="BR6" s="1522" t="s">
        <v>1432</v>
      </c>
      <c r="BS6" s="1657"/>
      <c r="BT6" s="1508">
        <v>64236872</v>
      </c>
      <c r="BU6" s="1295" t="s">
        <v>313</v>
      </c>
      <c r="BV6" s="1297"/>
      <c r="BW6" s="1922">
        <v>4213768</v>
      </c>
      <c r="BX6" s="1920" t="s">
        <v>333</v>
      </c>
      <c r="BZ6" s="1508">
        <v>64237510</v>
      </c>
      <c r="CA6" s="1295" t="s">
        <v>1525</v>
      </c>
    </row>
    <row customHeight="1" ht="11.25">
      <c r="A7" s="1301" t="s">
        <v>1526</v>
      </c>
      <c r="B7" s="1302">
        <v>2005</v>
      </c>
      <c r="E7" s="1303" t="s">
        <v>1527</v>
      </c>
      <c r="F7" s="1320"/>
      <c r="H7" s="1304" t="s">
        <v>1528</v>
      </c>
      <c r="I7" s="1303" t="s">
        <v>91</v>
      </c>
      <c r="J7" s="1303" t="s">
        <v>1529</v>
      </c>
      <c r="N7" s="1323" t="s">
        <v>1530</v>
      </c>
      <c r="O7" s="1303" t="s">
        <v>1531</v>
      </c>
      <c r="U7" s="1306" t="s">
        <v>19</v>
      </c>
      <c r="V7" s="597" t="s">
        <v>91</v>
      </c>
      <c r="W7" s="1311"/>
      <c r="X7" s="1302" t="s">
        <v>259</v>
      </c>
      <c r="Y7" s="1302" t="s">
        <v>1492</v>
      </c>
      <c r="Z7" s="1318"/>
      <c r="AA7" s="1321"/>
      <c r="AH7" s="1303" t="s">
        <v>1532</v>
      </c>
      <c r="AK7" s="1303" t="s">
        <v>1533</v>
      </c>
      <c r="AM7" s="1303" t="s">
        <v>1534</v>
      </c>
      <c r="AP7" s="1314" t="s">
        <v>259</v>
      </c>
      <c r="AQ7" s="1315" t="s">
        <v>259</v>
      </c>
      <c r="AU7" s="1347" t="s">
        <v>1535</v>
      </c>
      <c r="AW7" s="1347" t="s">
        <v>1536</v>
      </c>
      <c r="AX7" s="1347" t="s">
        <v>1536</v>
      </c>
      <c r="AZ7" s="1294" t="s">
        <v>1537</v>
      </c>
      <c r="BB7" s="1347" t="s">
        <v>1538</v>
      </c>
      <c r="BC7" s="1347" t="s">
        <v>1501</v>
      </c>
      <c r="BE7" s="1347">
        <v>2005</v>
      </c>
      <c r="BF7" s="1347" t="s">
        <v>1539</v>
      </c>
      <c r="BH7" s="1295" t="s">
        <v>1540</v>
      </c>
      <c r="BJ7" s="1295" t="s">
        <v>1522</v>
      </c>
      <c r="BL7" s="1295" t="s">
        <v>1522</v>
      </c>
      <c r="BN7" s="1295" t="s">
        <v>1541</v>
      </c>
      <c r="BQ7" s="1508">
        <v>4213781</v>
      </c>
      <c r="BR7" s="1295" t="s">
        <v>1425</v>
      </c>
      <c r="BS7" s="1656"/>
      <c r="BT7" s="1508">
        <v>64236873</v>
      </c>
      <c r="BU7" s="1295" t="s">
        <v>318</v>
      </c>
      <c r="BV7" s="1297"/>
      <c r="BW7" s="1922">
        <v>4213769</v>
      </c>
      <c r="BX7" s="1920" t="s">
        <v>1542</v>
      </c>
      <c r="BZ7" s="1508">
        <v>64237511</v>
      </c>
      <c r="CA7" s="1295" t="s">
        <v>348</v>
      </c>
    </row>
    <row customHeight="1" ht="11.25">
      <c r="A8" s="1301" t="s">
        <v>1543</v>
      </c>
      <c r="B8" s="1302">
        <v>2006</v>
      </c>
      <c r="E8" s="1303" t="s">
        <v>1544</v>
      </c>
      <c r="F8" s="1320"/>
      <c r="H8" s="1304" t="s">
        <v>1545</v>
      </c>
      <c r="I8" s="1303" t="s">
        <v>92</v>
      </c>
      <c r="J8" s="1303" t="s">
        <v>1546</v>
      </c>
      <c r="N8" s="1390" t="s">
        <v>1547</v>
      </c>
      <c r="O8" s="1303" t="s">
        <v>1548</v>
      </c>
      <c r="V8" s="597" t="s">
        <v>92</v>
      </c>
      <c r="W8" s="1311"/>
      <c r="X8" s="1302" t="s">
        <v>265</v>
      </c>
      <c r="Y8" s="1302" t="s">
        <v>1492</v>
      </c>
      <c r="Z8" s="1318"/>
      <c r="AA8" s="1321"/>
      <c r="AK8" s="1303" t="s">
        <v>1549</v>
      </c>
      <c r="AP8" s="1314" t="s">
        <v>265</v>
      </c>
      <c r="AQ8" s="1315" t="s">
        <v>265</v>
      </c>
      <c r="AU8" s="1347" t="s">
        <v>1550</v>
      </c>
      <c r="AW8" s="1347" t="s">
        <v>1551</v>
      </c>
      <c r="AX8" s="1347" t="s">
        <v>1551</v>
      </c>
      <c r="AZ8" s="1347" t="s">
        <v>1552</v>
      </c>
      <c r="BB8" s="1347" t="s">
        <v>1553</v>
      </c>
      <c r="BC8" s="1347" t="s">
        <v>1501</v>
      </c>
      <c r="BE8" s="1347">
        <v>2006</v>
      </c>
      <c r="BF8" s="1347" t="s">
        <v>1554</v>
      </c>
      <c r="BH8" s="1295" t="s">
        <v>1555</v>
      </c>
      <c r="BJ8" s="1295" t="s">
        <v>1556</v>
      </c>
      <c r="BL8" s="1295" t="s">
        <v>1556</v>
      </c>
      <c r="BN8" s="1295" t="s">
        <v>1557</v>
      </c>
      <c r="BQ8" s="1508">
        <v>4213776</v>
      </c>
      <c r="BR8" s="1295" t="s">
        <v>247</v>
      </c>
      <c r="BS8" s="1656"/>
      <c r="BT8" s="1508">
        <v>64236874</v>
      </c>
      <c r="BU8" s="1522" t="s">
        <v>1558</v>
      </c>
      <c r="BV8" s="1297"/>
      <c r="BW8" s="1922">
        <v>4213770</v>
      </c>
      <c r="BX8" s="1923" t="s">
        <v>1559</v>
      </c>
      <c r="BZ8" s="1508">
        <v>64237512</v>
      </c>
      <c r="CA8" s="1295" t="s">
        <v>343</v>
      </c>
    </row>
    <row customHeight="1" ht="11.25">
      <c r="A9" s="1301" t="s">
        <v>1560</v>
      </c>
      <c r="B9" s="1302">
        <v>2007</v>
      </c>
      <c r="E9" s="1303" t="s">
        <v>1561</v>
      </c>
      <c r="F9" s="1320"/>
      <c r="G9" s="1294" t="s">
        <v>1562</v>
      </c>
      <c r="H9" s="1294" t="s">
        <v>1563</v>
      </c>
      <c r="I9" s="1303" t="s">
        <v>117</v>
      </c>
      <c r="O9" s="1303" t="s">
        <v>1564</v>
      </c>
      <c r="V9" s="597" t="s">
        <v>117</v>
      </c>
      <c r="W9" s="1311"/>
      <c r="X9" s="1302" t="s">
        <v>271</v>
      </c>
      <c r="Y9" s="1302" t="s">
        <v>1399</v>
      </c>
      <c r="Z9" s="1318">
        <v>1</v>
      </c>
      <c r="AA9" s="1321"/>
      <c r="AK9" s="1303" t="s">
        <v>1565</v>
      </c>
      <c r="AP9" s="1314" t="s">
        <v>1566</v>
      </c>
      <c r="AQ9" s="1315" t="s">
        <v>1566</v>
      </c>
      <c r="AW9" s="1347" t="s">
        <v>1567</v>
      </c>
      <c r="AX9" s="1347" t="s">
        <v>1567</v>
      </c>
      <c r="AZ9" s="1347" t="s">
        <v>1568</v>
      </c>
      <c r="BB9" s="1347" t="s">
        <v>1569</v>
      </c>
      <c r="BC9" s="1347" t="s">
        <v>1501</v>
      </c>
      <c r="BE9" s="1347">
        <v>2007</v>
      </c>
      <c r="BF9" s="1347" t="s">
        <v>1570</v>
      </c>
      <c r="BH9" s="1295" t="s">
        <v>1571</v>
      </c>
      <c r="BJ9" s="1295" t="s">
        <v>1572</v>
      </c>
      <c r="BL9" s="1295" t="s">
        <v>1572</v>
      </c>
      <c r="BN9" s="1295" t="s">
        <v>1573</v>
      </c>
      <c r="BQ9" s="1508">
        <v>4213777</v>
      </c>
      <c r="BR9" s="1295" t="s">
        <v>253</v>
      </c>
      <c r="BS9" s="1656"/>
      <c r="BT9" s="1508">
        <v>64236875</v>
      </c>
      <c r="BU9" s="1295" t="s">
        <v>323</v>
      </c>
      <c r="BV9" s="1297"/>
      <c r="BW9" s="1917"/>
      <c r="BX9" s="1917"/>
    </row>
    <row customHeight="1" ht="11.25">
      <c r="A10" s="1301" t="s">
        <v>1574</v>
      </c>
      <c r="B10" s="1302">
        <v>2008</v>
      </c>
      <c r="E10" s="1303" t="s">
        <v>1575</v>
      </c>
      <c r="F10" s="1320"/>
      <c r="G10" s="1303" t="s">
        <v>1576</v>
      </c>
      <c r="H10" s="1303" t="s">
        <v>1577</v>
      </c>
      <c r="I10" s="1303" t="s">
        <v>151</v>
      </c>
      <c r="J10" s="1294" t="s">
        <v>1578</v>
      </c>
      <c r="K10" s="1294" t="s">
        <v>1579</v>
      </c>
      <c r="O10" s="1303" t="s">
        <v>1580</v>
      </c>
      <c r="V10" s="598" t="s">
        <v>151</v>
      </c>
      <c r="W10" s="1324"/>
      <c r="X10" s="1324" t="s">
        <v>1581</v>
      </c>
      <c r="Y10" s="1325" t="s">
        <v>1582</v>
      </c>
      <c r="Z10" s="1318"/>
      <c r="AP10" s="1314" t="s">
        <v>1581</v>
      </c>
      <c r="AQ10" s="1315" t="s">
        <v>1581</v>
      </c>
      <c r="AW10" s="1347" t="s">
        <v>1583</v>
      </c>
      <c r="AX10" s="1347" t="s">
        <v>1583</v>
      </c>
      <c r="AZ10" s="1347" t="s">
        <v>1584</v>
      </c>
      <c r="BB10" s="1347" t="s">
        <v>1585</v>
      </c>
      <c r="BC10" s="1347" t="s">
        <v>1501</v>
      </c>
      <c r="BE10" s="1347">
        <v>2008</v>
      </c>
      <c r="BF10" s="1347" t="s">
        <v>1586</v>
      </c>
      <c r="BH10" s="1295" t="s">
        <v>1587</v>
      </c>
      <c r="BJ10" s="1295" t="s">
        <v>1588</v>
      </c>
      <c r="BL10" s="1295" t="s">
        <v>1588</v>
      </c>
      <c r="BN10" s="1295" t="s">
        <v>1589</v>
      </c>
      <c r="BQ10" s="1508">
        <v>4213778</v>
      </c>
      <c r="BR10" s="1295" t="s">
        <v>259</v>
      </c>
      <c r="BS10" s="1656"/>
      <c r="BT10" s="1508">
        <v>64236876</v>
      </c>
      <c r="BU10" s="1295" t="s">
        <v>303</v>
      </c>
      <c r="BV10" s="1297"/>
      <c r="BW10" s="1917"/>
      <c r="BX10" s="1917"/>
    </row>
    <row customHeight="1" ht="11.25">
      <c r="A11" s="1301" t="s">
        <v>1590</v>
      </c>
      <c r="B11" s="1302">
        <v>2009</v>
      </c>
      <c r="E11" s="1303" t="s">
        <v>1591</v>
      </c>
      <c r="F11" s="1320"/>
      <c r="G11" s="1303" t="s">
        <v>1592</v>
      </c>
      <c r="H11" s="1303" t="s">
        <v>1593</v>
      </c>
      <c r="I11" s="1303" t="s">
        <v>154</v>
      </c>
      <c r="J11" s="1304" t="s">
        <v>1594</v>
      </c>
      <c r="K11" s="1326" t="s">
        <v>1595</v>
      </c>
      <c r="O11" s="1304" t="s">
        <v>1596</v>
      </c>
      <c r="V11" s="597" t="s">
        <v>154</v>
      </c>
      <c r="W11" s="502"/>
      <c r="X11" s="1311" t="s">
        <v>1566</v>
      </c>
      <c r="Y11" s="1302" t="s">
        <v>1597</v>
      </c>
      <c r="Z11" s="1318"/>
      <c r="AP11" s="1314" t="s">
        <v>271</v>
      </c>
      <c r="AQ11" s="1316" t="s">
        <v>271</v>
      </c>
      <c r="AW11" s="1347" t="s">
        <v>1598</v>
      </c>
      <c r="AX11" s="1347" t="s">
        <v>1598</v>
      </c>
      <c r="AZ11" s="1347" t="s">
        <v>1599</v>
      </c>
      <c r="BB11" s="1347" t="s">
        <v>1600</v>
      </c>
      <c r="BC11" s="1347" t="s">
        <v>1501</v>
      </c>
      <c r="BE11" s="1347">
        <v>2009</v>
      </c>
      <c r="BF11" s="1347" t="s">
        <v>1601</v>
      </c>
      <c r="BH11" s="1295" t="s">
        <v>1602</v>
      </c>
      <c r="BJ11" s="1295" t="s">
        <v>1571</v>
      </c>
      <c r="BL11" s="1295" t="s">
        <v>1571</v>
      </c>
      <c r="BN11" s="1295" t="s">
        <v>1603</v>
      </c>
      <c r="BQ11" s="1508">
        <v>4213780</v>
      </c>
      <c r="BR11" s="1295" t="s">
        <v>265</v>
      </c>
      <c r="BS11" s="1656"/>
      <c r="BW11" s="1917"/>
      <c r="BX11" s="1917"/>
    </row>
    <row customHeight="1" ht="11.25">
      <c r="A12" s="1301" t="s">
        <v>1604</v>
      </c>
      <c r="B12" s="1302">
        <v>2010</v>
      </c>
      <c r="E12" s="1303" t="s">
        <v>1605</v>
      </c>
      <c r="F12" s="1320"/>
      <c r="G12" s="1303" t="s">
        <v>1593</v>
      </c>
      <c r="I12" s="1303" t="s">
        <v>157</v>
      </c>
      <c r="J12" s="1304" t="s">
        <v>1606</v>
      </c>
      <c r="K12" s="1326" t="s">
        <v>1607</v>
      </c>
      <c r="O12" s="1304" t="s">
        <v>1393</v>
      </c>
      <c r="V12" s="597" t="s">
        <v>157</v>
      </c>
      <c r="W12" s="1316"/>
      <c r="X12" s="1311" t="s">
        <v>1608</v>
      </c>
      <c r="Y12" s="1302" t="s">
        <v>1399</v>
      </c>
      <c r="AP12" s="1314"/>
      <c r="AW12" s="1347" t="s">
        <v>154</v>
      </c>
      <c r="AX12" s="1347" t="s">
        <v>154</v>
      </c>
      <c r="AZ12" s="1347" t="s">
        <v>1609</v>
      </c>
      <c r="BB12" s="1347" t="s">
        <v>1610</v>
      </c>
      <c r="BC12" s="1347" t="s">
        <v>1501</v>
      </c>
      <c r="BE12" s="1347">
        <v>2010</v>
      </c>
      <c r="BF12" s="1347" t="s">
        <v>1611</v>
      </c>
      <c r="BH12" s="1295" t="s">
        <v>1612</v>
      </c>
      <c r="BJ12" s="1295" t="s">
        <v>1613</v>
      </c>
      <c r="BL12" s="1295" t="s">
        <v>1613</v>
      </c>
      <c r="BN12" s="1295" t="s">
        <v>1614</v>
      </c>
      <c r="BQ12" s="1508">
        <v>4213779</v>
      </c>
      <c r="BR12" s="1295" t="s">
        <v>1566</v>
      </c>
      <c r="BS12" s="1656"/>
      <c r="BT12" s="1297"/>
      <c r="BU12" s="1297"/>
      <c r="BV12" s="1297"/>
      <c r="BW12" s="1917"/>
      <c r="BX12" s="1917"/>
    </row>
    <row customHeight="1" ht="11.25">
      <c r="A13" s="1301" t="s">
        <v>1615</v>
      </c>
      <c r="B13" s="1302">
        <v>2011</v>
      </c>
      <c r="E13" s="1303" t="s">
        <v>1616</v>
      </c>
      <c r="F13" s="1320"/>
      <c r="I13" s="1303" t="s">
        <v>160</v>
      </c>
      <c r="K13" s="1326" t="s">
        <v>1565</v>
      </c>
      <c r="V13" s="597" t="s">
        <v>160</v>
      </c>
      <c r="W13" s="1316"/>
      <c r="X13" s="1316"/>
      <c r="Y13" s="1316"/>
      <c r="AW13" s="1347" t="s">
        <v>157</v>
      </c>
      <c r="AX13" s="1347" t="s">
        <v>157</v>
      </c>
      <c r="BB13" s="1347" t="s">
        <v>1617</v>
      </c>
      <c r="BC13" s="1347" t="s">
        <v>1618</v>
      </c>
      <c r="BE13" s="1347">
        <v>2011</v>
      </c>
      <c r="BF13" s="1347" t="s">
        <v>1619</v>
      </c>
      <c r="BH13" s="1295" t="s">
        <v>1620</v>
      </c>
      <c r="BJ13" s="1295" t="s">
        <v>1602</v>
      </c>
      <c r="BL13" s="1295" t="s">
        <v>1602</v>
      </c>
      <c r="BN13" s="1295" t="s">
        <v>1621</v>
      </c>
      <c r="BQ13" s="1508">
        <v>4213783</v>
      </c>
      <c r="BR13" s="1295" t="s">
        <v>1581</v>
      </c>
      <c r="BS13" s="1656"/>
      <c r="BT13" s="1297"/>
      <c r="BU13" s="1297"/>
      <c r="BV13" s="1297"/>
      <c r="BW13" s="1921"/>
      <c r="BX13" s="1917"/>
    </row>
    <row customHeight="1" ht="11.25">
      <c r="A14" s="1301" t="s">
        <v>1622</v>
      </c>
      <c r="B14" s="1302">
        <v>2012</v>
      </c>
      <c r="I14" s="1303" t="s">
        <v>163</v>
      </c>
      <c r="J14" s="1294" t="s">
        <v>1623</v>
      </c>
      <c r="N14" s="1294" t="s">
        <v>1624</v>
      </c>
      <c r="V14" s="1310">
        <v>13</v>
      </c>
      <c r="W14" s="1311"/>
      <c r="X14" s="1311" t="s">
        <v>1432</v>
      </c>
      <c r="Y14" s="1302" t="s">
        <v>1399</v>
      </c>
      <c r="AW14" s="1347" t="s">
        <v>160</v>
      </c>
      <c r="AX14" s="1347" t="s">
        <v>160</v>
      </c>
      <c r="AZ14" s="1294" t="s">
        <v>1625</v>
      </c>
      <c r="BB14" s="1347" t="s">
        <v>1626</v>
      </c>
      <c r="BC14" s="1347" t="s">
        <v>1618</v>
      </c>
      <c r="BE14" s="1347">
        <v>2012</v>
      </c>
      <c r="BH14" s="1295" t="s">
        <v>1541</v>
      </c>
      <c r="BJ14" s="1444" t="s">
        <v>1627</v>
      </c>
      <c r="BL14" s="1444" t="s">
        <v>1627</v>
      </c>
      <c r="BN14" s="1295" t="s">
        <v>1628</v>
      </c>
      <c r="BQ14" s="1508">
        <v>4213782</v>
      </c>
      <c r="BR14" s="1295" t="s">
        <v>271</v>
      </c>
      <c r="BS14" s="1656"/>
      <c r="BT14" s="1297"/>
      <c r="BU14" s="1297"/>
      <c r="BV14" s="1297"/>
      <c r="BW14" s="1921"/>
      <c r="BX14" s="1917"/>
    </row>
    <row customHeight="1" ht="19.5">
      <c r="A15" s="1301" t="s">
        <v>1629</v>
      </c>
      <c r="B15" s="1302">
        <v>2013</v>
      </c>
      <c r="E15" s="1925" t="s">
        <v>1630</v>
      </c>
      <c r="G15" s="1294" t="s">
        <v>1631</v>
      </c>
      <c r="H15" s="1294" t="s">
        <v>1632</v>
      </c>
      <c r="I15" s="1305" t="s">
        <v>166</v>
      </c>
      <c r="J15" s="1316" t="s">
        <v>683</v>
      </c>
      <c r="N15" s="1385" t="s">
        <v>1633</v>
      </c>
      <c r="X15" s="1314"/>
      <c r="AW15" s="1347" t="s">
        <v>163</v>
      </c>
      <c r="AX15" s="1347" t="s">
        <v>163</v>
      </c>
      <c r="AZ15" s="1347" t="s">
        <v>1552</v>
      </c>
      <c r="BB15" s="1347" t="s">
        <v>1634</v>
      </c>
      <c r="BC15" s="1347" t="s">
        <v>1618</v>
      </c>
      <c r="BE15" s="1347">
        <v>2013</v>
      </c>
      <c r="BH15" s="1295" t="s">
        <v>1557</v>
      </c>
      <c r="BJ15" s="1444" t="s">
        <v>1635</v>
      </c>
      <c r="BL15" s="1444" t="s">
        <v>1635</v>
      </c>
      <c r="BN15" s="1295" t="s">
        <v>1636</v>
      </c>
      <c r="BR15" s="1297"/>
      <c r="BS15" s="1658"/>
      <c r="BT15" s="1297"/>
      <c r="BU15" s="1297"/>
      <c r="BV15" s="1297"/>
      <c r="BW15" s="1921"/>
      <c r="BX15" s="1917"/>
    </row>
    <row customHeight="1" ht="21">
      <c r="A16" s="2097" t="s">
        <v>1637</v>
      </c>
      <c r="B16" s="1302">
        <v>2014</v>
      </c>
      <c r="E16" s="1926" t="s">
        <v>1638</v>
      </c>
      <c r="G16" s="1303" t="s">
        <v>1639</v>
      </c>
      <c r="H16" s="1303" t="s">
        <v>1640</v>
      </c>
      <c r="I16" s="1305" t="s">
        <v>169</v>
      </c>
      <c r="J16" s="1316" t="s">
        <v>635</v>
      </c>
      <c r="N16" s="1385" t="s">
        <v>1641</v>
      </c>
      <c r="AW16" s="1347" t="s">
        <v>166</v>
      </c>
      <c r="AX16" s="1347" t="s">
        <v>166</v>
      </c>
      <c r="AZ16" s="1347" t="s">
        <v>1568</v>
      </c>
      <c r="BB16" s="1347" t="s">
        <v>1642</v>
      </c>
      <c r="BC16" s="1347" t="s">
        <v>1618</v>
      </c>
      <c r="BE16" s="1347">
        <v>2014</v>
      </c>
      <c r="BH16" s="1295" t="s">
        <v>1573</v>
      </c>
      <c r="BJ16" s="1444" t="s">
        <v>1643</v>
      </c>
      <c r="BL16" s="1444" t="s">
        <v>1643</v>
      </c>
      <c r="BN16" s="1295" t="s">
        <v>1644</v>
      </c>
      <c r="BR16" s="1297"/>
      <c r="BS16" s="1658"/>
      <c r="BT16" s="1297"/>
      <c r="BU16" s="1297"/>
      <c r="BV16" s="1297"/>
      <c r="BW16" s="1921"/>
      <c r="BX16" s="1917"/>
    </row>
    <row customHeight="1" ht="21">
      <c r="A17" s="1301" t="s">
        <v>1645</v>
      </c>
      <c r="B17" s="1302">
        <v>2015</v>
      </c>
      <c r="G17" s="1303" t="s">
        <v>1593</v>
      </c>
      <c r="H17" s="1303" t="s">
        <v>1593</v>
      </c>
      <c r="I17" s="1303" t="s">
        <v>172</v>
      </c>
      <c r="N17" s="1385" t="s">
        <v>1646</v>
      </c>
      <c r="X17" s="1314"/>
      <c r="AW17" s="1347" t="s">
        <v>169</v>
      </c>
      <c r="AX17" s="1347" t="s">
        <v>169</v>
      </c>
      <c r="AZ17" s="1347" t="s">
        <v>1647</v>
      </c>
      <c r="BB17" s="1347" t="s">
        <v>1648</v>
      </c>
      <c r="BC17" s="1347" t="s">
        <v>1501</v>
      </c>
      <c r="BE17" s="1347">
        <v>2015</v>
      </c>
      <c r="BH17" s="1295" t="s">
        <v>1589</v>
      </c>
      <c r="BJ17" s="1444" t="s">
        <v>1649</v>
      </c>
      <c r="BL17" s="1444" t="s">
        <v>1649</v>
      </c>
      <c r="BN17" s="1295" t="s">
        <v>1650</v>
      </c>
      <c r="BR17" s="1294" t="s">
        <v>1443</v>
      </c>
      <c r="BS17" s="1655"/>
      <c r="BU17" s="1294" t="s">
        <v>1651</v>
      </c>
      <c r="BV17" s="1297"/>
      <c r="BW17" s="1917"/>
      <c r="BX17" s="1919" t="s">
        <v>1652</v>
      </c>
      <c r="CA17" s="1294" t="s">
        <v>1653</v>
      </c>
      <c r="CD17" s="1294" t="s">
        <v>1654</v>
      </c>
    </row>
    <row customHeight="1" ht="21">
      <c r="A18" s="1301" t="s">
        <v>1655</v>
      </c>
      <c r="B18" s="1302">
        <v>2016</v>
      </c>
      <c r="E18" s="2232" t="s">
        <v>1656</v>
      </c>
      <c r="I18" s="1303" t="s">
        <v>175</v>
      </c>
      <c r="N18" s="1385" t="s">
        <v>1657</v>
      </c>
      <c r="X18" s="1314"/>
      <c r="AW18" s="1347" t="s">
        <v>172</v>
      </c>
      <c r="AX18" s="1347" t="s">
        <v>172</v>
      </c>
      <c r="BB18" s="1347" t="s">
        <v>1658</v>
      </c>
      <c r="BC18" s="1347" t="s">
        <v>1501</v>
      </c>
      <c r="BE18" s="1347">
        <v>2016</v>
      </c>
      <c r="BH18" s="1295" t="s">
        <v>1603</v>
      </c>
      <c r="BJ18" s="1444" t="s">
        <v>1659</v>
      </c>
      <c r="BL18" s="1444" t="s">
        <v>1659</v>
      </c>
      <c r="BN18" s="1295" t="s">
        <v>1660</v>
      </c>
      <c r="BQ18" s="1659" t="s">
        <v>1473</v>
      </c>
      <c r="BR18" s="1386" t="s">
        <v>1474</v>
      </c>
      <c r="BS18" s="501"/>
      <c r="BT18" s="1659" t="s">
        <v>1661</v>
      </c>
      <c r="BU18" s="1386" t="s">
        <v>1662</v>
      </c>
      <c r="BV18" s="1297"/>
      <c r="BW18" s="1924" t="s">
        <v>1663</v>
      </c>
      <c r="BX18" s="1918" t="s">
        <v>1664</v>
      </c>
      <c r="BZ18" s="1659" t="s">
        <v>1665</v>
      </c>
      <c r="CA18" s="1386" t="s">
        <v>1666</v>
      </c>
      <c r="CC18" s="1659" t="s">
        <v>1667</v>
      </c>
      <c r="CD18" s="1386" t="s">
        <v>1668</v>
      </c>
    </row>
    <row customHeight="1" ht="21">
      <c r="A19" s="2097" t="s">
        <v>1669</v>
      </c>
      <c r="B19" s="1302">
        <v>2017</v>
      </c>
      <c r="E19" s="1301" t="s">
        <v>246</v>
      </c>
      <c r="I19" s="1303" t="s">
        <v>178</v>
      </c>
      <c r="N19" s="1385" t="s">
        <v>1670</v>
      </c>
      <c r="X19" s="1314"/>
      <c r="AW19" s="1347" t="s">
        <v>175</v>
      </c>
      <c r="AX19" s="1347" t="s">
        <v>175</v>
      </c>
      <c r="AZ19" s="1294" t="s">
        <v>1671</v>
      </c>
      <c r="BB19" s="1347" t="s">
        <v>1672</v>
      </c>
      <c r="BC19" s="1347" t="s">
        <v>1501</v>
      </c>
      <c r="BE19" s="1347">
        <v>2017</v>
      </c>
      <c r="BH19" s="1295" t="s">
        <v>1673</v>
      </c>
      <c r="BJ19" s="1444" t="s">
        <v>1674</v>
      </c>
      <c r="BL19" s="1444" t="s">
        <v>1674</v>
      </c>
      <c r="BQ19" s="1508">
        <v>4190064</v>
      </c>
      <c r="BR19" s="1295" t="s">
        <v>1675</v>
      </c>
      <c r="BS19" s="1656"/>
      <c r="BT19" s="1508">
        <v>4189671</v>
      </c>
      <c r="BU19" s="1295" t="s">
        <v>1676</v>
      </c>
      <c r="BV19" s="1297"/>
      <c r="BW19" s="1922">
        <v>4189706</v>
      </c>
      <c r="BX19" s="1920" t="s">
        <v>1677</v>
      </c>
      <c r="BZ19" s="1508">
        <v>4189714</v>
      </c>
      <c r="CA19" s="1295" t="s">
        <v>1678</v>
      </c>
      <c r="CC19" s="1508">
        <v>4189708</v>
      </c>
      <c r="CD19" s="1295" t="s">
        <v>1679</v>
      </c>
    </row>
    <row customHeight="1" ht="21">
      <c r="A20" s="1301" t="s">
        <v>1680</v>
      </c>
      <c r="B20" s="1302">
        <v>2018</v>
      </c>
      <c r="E20" s="1301" t="s">
        <v>1432</v>
      </c>
      <c r="I20" s="1303" t="s">
        <v>181</v>
      </c>
      <c r="N20" s="1385" t="s">
        <v>1681</v>
      </c>
      <c r="AW20" s="1347" t="s">
        <v>178</v>
      </c>
      <c r="AX20" s="1347" t="s">
        <v>178</v>
      </c>
      <c r="AZ20" s="1347" t="s">
        <v>1682</v>
      </c>
      <c r="BB20" s="1347" t="s">
        <v>1683</v>
      </c>
      <c r="BC20" s="1347" t="s">
        <v>1618</v>
      </c>
      <c r="BE20" s="1347">
        <v>2018</v>
      </c>
      <c r="BH20" s="1295" t="s">
        <v>1614</v>
      </c>
      <c r="BJ20" s="1295" t="s">
        <v>1541</v>
      </c>
      <c r="BL20" s="1295" t="s">
        <v>1541</v>
      </c>
      <c r="BQ20" s="1508">
        <v>4190065</v>
      </c>
      <c r="BR20" s="1295" t="s">
        <v>1684</v>
      </c>
      <c r="BS20" s="1656"/>
      <c r="BT20" s="1508">
        <v>4189672</v>
      </c>
      <c r="BU20" s="1295" t="s">
        <v>1685</v>
      </c>
      <c r="BV20" s="1297"/>
      <c r="BW20" s="1922">
        <v>4189705</v>
      </c>
      <c r="BX20" s="1920" t="s">
        <v>1686</v>
      </c>
      <c r="BZ20" s="1508">
        <v>4189713</v>
      </c>
      <c r="CA20" s="1295" t="s">
        <v>1686</v>
      </c>
      <c r="CC20" s="1508">
        <v>4189709</v>
      </c>
      <c r="CD20" s="1295" t="s">
        <v>1687</v>
      </c>
    </row>
    <row customHeight="1" ht="21">
      <c r="A21" s="1301" t="s">
        <v>16</v>
      </c>
      <c r="B21" s="1302">
        <v>2019</v>
      </c>
      <c r="I21" s="1303" t="s">
        <v>184</v>
      </c>
      <c r="N21" s="1385" t="s">
        <v>1688</v>
      </c>
      <c r="AW21" s="1347" t="s">
        <v>181</v>
      </c>
      <c r="AX21" s="1347" t="s">
        <v>181</v>
      </c>
      <c r="AZ21" s="1347" t="s">
        <v>1689</v>
      </c>
      <c r="BB21" s="1347" t="s">
        <v>1690</v>
      </c>
      <c r="BC21" s="1347" t="s">
        <v>1501</v>
      </c>
      <c r="BE21" s="1347">
        <v>2019</v>
      </c>
      <c r="BH21" s="1295" t="s">
        <v>1621</v>
      </c>
      <c r="BJ21" s="1295" t="s">
        <v>1557</v>
      </c>
      <c r="BL21" s="1295" t="s">
        <v>1557</v>
      </c>
      <c r="BQ21" s="1508">
        <v>4190066</v>
      </c>
      <c r="BR21" s="1295" t="s">
        <v>1691</v>
      </c>
      <c r="BS21" s="1656"/>
      <c r="BT21" s="1508">
        <v>4189673</v>
      </c>
      <c r="BU21" s="1295" t="s">
        <v>1692</v>
      </c>
      <c r="BV21" s="1297"/>
      <c r="BW21" s="1922">
        <v>4189707</v>
      </c>
      <c r="BX21" s="1920" t="s">
        <v>1693</v>
      </c>
      <c r="BZ21" s="1508">
        <v>4189712</v>
      </c>
      <c r="CA21" s="1295" t="s">
        <v>1694</v>
      </c>
      <c r="CC21" s="1508">
        <v>4189710</v>
      </c>
      <c r="CD21" s="1295" t="s">
        <v>1695</v>
      </c>
    </row>
    <row customHeight="1" ht="21">
      <c r="A22" s="1301" t="s">
        <v>1696</v>
      </c>
      <c r="B22" s="1302">
        <v>2020</v>
      </c>
      <c r="N22" s="1385" t="s">
        <v>1697</v>
      </c>
      <c r="AW22" s="1347" t="s">
        <v>184</v>
      </c>
      <c r="AX22" s="1347" t="s">
        <v>184</v>
      </c>
      <c r="AZ22" s="1347" t="s">
        <v>1698</v>
      </c>
      <c r="BB22" s="1347" t="s">
        <v>1699</v>
      </c>
      <c r="BC22" s="1347" t="s">
        <v>1501</v>
      </c>
      <c r="BE22" s="1347">
        <v>2020</v>
      </c>
      <c r="BH22" s="1295" t="s">
        <v>1628</v>
      </c>
      <c r="BJ22" s="1295" t="s">
        <v>1573</v>
      </c>
      <c r="BL22" s="1295" t="s">
        <v>1573</v>
      </c>
      <c r="BQ22" s="1508">
        <v>4190067</v>
      </c>
      <c r="BR22" s="1295" t="s">
        <v>1700</v>
      </c>
      <c r="BS22" s="1656"/>
      <c r="BT22" s="1508">
        <v>4189674</v>
      </c>
      <c r="BU22" s="1295" t="s">
        <v>1701</v>
      </c>
      <c r="BV22" s="1297"/>
      <c r="BW22" s="1297"/>
      <c r="CC22" s="1508">
        <v>4189711</v>
      </c>
      <c r="CD22" s="1295" t="s">
        <v>372</v>
      </c>
    </row>
    <row customHeight="1" ht="21">
      <c r="A23" s="1301" t="s">
        <v>1702</v>
      </c>
      <c r="B23" s="1302">
        <v>2021</v>
      </c>
      <c r="AW23" s="1347" t="s">
        <v>187</v>
      </c>
      <c r="AX23" s="1347" t="s">
        <v>187</v>
      </c>
      <c r="AZ23" s="1347" t="s">
        <v>1703</v>
      </c>
      <c r="BB23" s="1347" t="s">
        <v>1704</v>
      </c>
      <c r="BC23" s="1347" t="s">
        <v>1409</v>
      </c>
      <c r="BE23" s="1347">
        <v>2021</v>
      </c>
      <c r="BH23" s="1295" t="s">
        <v>1636</v>
      </c>
      <c r="BJ23" s="1295" t="s">
        <v>1589</v>
      </c>
      <c r="BL23" s="1295" t="s">
        <v>1589</v>
      </c>
      <c r="BQ23" s="1508">
        <v>4190068</v>
      </c>
      <c r="BR23" s="1295" t="s">
        <v>1705</v>
      </c>
      <c r="BS23" s="1656"/>
      <c r="BT23" s="1508">
        <v>4189675</v>
      </c>
      <c r="BU23" s="1295" t="s">
        <v>1706</v>
      </c>
      <c r="BV23" s="1297"/>
      <c r="BW23" s="1297"/>
      <c r="CC23" s="1508">
        <v>5110778</v>
      </c>
      <c r="CD23" s="1295" t="s">
        <v>1707</v>
      </c>
    </row>
    <row customHeight="1" ht="21">
      <c r="A24" s="1301" t="s">
        <v>1708</v>
      </c>
      <c r="B24" s="1302">
        <v>2022</v>
      </c>
      <c r="AW24" s="1347" t="s">
        <v>190</v>
      </c>
      <c r="AX24" s="1347" t="s">
        <v>190</v>
      </c>
      <c r="AZ24" s="1347" t="s">
        <v>1709</v>
      </c>
      <c r="BB24" s="1347" t="s">
        <v>1710</v>
      </c>
      <c r="BC24" s="1347" t="s">
        <v>1711</v>
      </c>
      <c r="BE24" s="1347">
        <v>2022</v>
      </c>
      <c r="BH24" s="1295" t="s">
        <v>1644</v>
      </c>
      <c r="BJ24" s="1295" t="s">
        <v>1603</v>
      </c>
      <c r="BL24" s="1295" t="s">
        <v>1603</v>
      </c>
      <c r="BQ24" s="1508">
        <v>4190069</v>
      </c>
      <c r="BR24" s="1295" t="s">
        <v>1712</v>
      </c>
      <c r="BS24" s="1656"/>
      <c r="BT24" s="1508">
        <v>4189676</v>
      </c>
      <c r="BU24" s="1295" t="s">
        <v>1713</v>
      </c>
      <c r="BV24" s="1297"/>
      <c r="BW24" s="1297"/>
      <c r="CC24" s="1508">
        <v>25575374</v>
      </c>
      <c r="CD24" s="1295" t="s">
        <v>1714</v>
      </c>
    </row>
    <row customHeight="1" ht="11.25">
      <c r="A25" s="1301" t="s">
        <v>1715</v>
      </c>
      <c r="B25" s="1302">
        <v>2023</v>
      </c>
      <c r="AW25" s="1347" t="s">
        <v>1716</v>
      </c>
      <c r="AX25" s="1347" t="s">
        <v>1716</v>
      </c>
      <c r="AZ25" s="1347" t="s">
        <v>1717</v>
      </c>
      <c r="BB25" s="1347" t="s">
        <v>1718</v>
      </c>
      <c r="BC25" s="1347" t="s">
        <v>1711</v>
      </c>
      <c r="BE25" s="1347">
        <v>2023</v>
      </c>
      <c r="BH25" s="1295" t="s">
        <v>1650</v>
      </c>
      <c r="BJ25" s="1295" t="s">
        <v>1673</v>
      </c>
      <c r="BL25" s="1295" t="s">
        <v>1673</v>
      </c>
      <c r="BQ25" s="1508">
        <v>4190070</v>
      </c>
      <c r="BR25" s="1295" t="s">
        <v>1719</v>
      </c>
      <c r="BS25" s="1656"/>
      <c r="BT25" s="1508">
        <v>4189677</v>
      </c>
      <c r="BU25" s="1295" t="s">
        <v>1720</v>
      </c>
      <c r="BV25" s="1297"/>
      <c r="BW25" s="1297"/>
    </row>
    <row customHeight="1" ht="11.25">
      <c r="A26" s="1301" t="s">
        <v>1721</v>
      </c>
      <c r="B26" s="1302">
        <v>2024</v>
      </c>
      <c r="J26" s="1958" t="s">
        <v>1722</v>
      </c>
      <c r="AX26" s="1347" t="s">
        <v>1723</v>
      </c>
      <c r="AZ26" s="1347" t="s">
        <v>1596</v>
      </c>
      <c r="BB26" s="1347" t="s">
        <v>1724</v>
      </c>
      <c r="BC26" s="1347" t="s">
        <v>1711</v>
      </c>
      <c r="BE26" s="1347">
        <v>2024</v>
      </c>
      <c r="BH26" s="1295" t="s">
        <v>1660</v>
      </c>
      <c r="BJ26" s="1295" t="s">
        <v>1614</v>
      </c>
      <c r="BL26" s="1295" t="s">
        <v>1614</v>
      </c>
      <c r="BQ26" s="1508">
        <v>4190071</v>
      </c>
      <c r="BR26" s="1295" t="s">
        <v>1725</v>
      </c>
      <c r="BS26" s="1656"/>
      <c r="BV26" s="1297"/>
      <c r="BW26" s="1297"/>
    </row>
    <row customHeight="1" ht="11.25">
      <c r="A27" s="1301" t="s">
        <v>1726</v>
      </c>
      <c r="B27" s="1302">
        <v>2025</v>
      </c>
      <c r="J27" s="403" t="s">
        <v>104</v>
      </c>
      <c r="AX27" s="1347" t="s">
        <v>1727</v>
      </c>
      <c r="BB27" s="1347" t="s">
        <v>1728</v>
      </c>
      <c r="BC27" s="1347" t="s">
        <v>1711</v>
      </c>
      <c r="BE27" s="1347">
        <v>2025</v>
      </c>
      <c r="BH27" s="1297" t="s">
        <v>22</v>
      </c>
      <c r="BJ27" s="1295" t="s">
        <v>1621</v>
      </c>
      <c r="BL27" s="1295" t="s">
        <v>1621</v>
      </c>
      <c r="BN27" s="1297" t="s">
        <v>22</v>
      </c>
      <c r="BQ27" s="1508">
        <v>4190072</v>
      </c>
      <c r="BR27" s="1295" t="s">
        <v>1729</v>
      </c>
      <c r="BS27" s="1656"/>
      <c r="BV27" s="1297"/>
      <c r="BW27" s="1297"/>
    </row>
    <row customHeight="1" ht="11.25">
      <c r="A28" s="1301" t="s">
        <v>1730</v>
      </c>
      <c r="D28" s="1328"/>
      <c r="E28" s="1329"/>
      <c r="F28" s="1329"/>
      <c r="H28" s="1330" t="s">
        <v>1731</v>
      </c>
      <c r="AX28" s="1347" t="s">
        <v>1732</v>
      </c>
      <c r="AZ28" s="1294" t="s">
        <v>1733</v>
      </c>
      <c r="BB28" s="1347" t="s">
        <v>1734</v>
      </c>
      <c r="BC28" s="1347" t="s">
        <v>1735</v>
      </c>
      <c r="BE28" s="1347">
        <v>2026</v>
      </c>
      <c r="BH28" s="1297" t="s">
        <v>22</v>
      </c>
      <c r="BJ28" s="1295" t="s">
        <v>1628</v>
      </c>
      <c r="BL28" s="1295" t="s">
        <v>1628</v>
      </c>
      <c r="BN28" s="1297" t="s">
        <v>22</v>
      </c>
      <c r="BQ28" s="1508">
        <v>4190073</v>
      </c>
      <c r="BR28" s="1295" t="s">
        <v>1736</v>
      </c>
      <c r="BS28" s="1656"/>
      <c r="BV28" s="1297"/>
      <c r="BW28" s="1297"/>
    </row>
    <row customHeight="1" ht="11.25">
      <c r="A29" s="1301" t="s">
        <v>1737</v>
      </c>
      <c r="D29" s="1331" t="s">
        <v>1738</v>
      </c>
      <c r="E29" s="1332" t="str">
        <f>IF(TEMPLATE_GROUP="","",INDEX(StartDateList,MATCH(TEMPLATE_GROUP,CodeTemplateList,0),1))</f>
        <v>01.01.2024</v>
      </c>
      <c r="F29" s="1332" t="str">
        <f>IF(TEMPLATE_GROUP="","",INDEX(EndDateList,MATCH(TEMPLATE_GROUP,CodeTemplateList,0),1))</f>
        <v>31.12.2024</v>
      </c>
      <c r="H29" s="1333" t="s">
        <v>1739</v>
      </c>
      <c r="AX29" s="1347" t="s">
        <v>1740</v>
      </c>
      <c r="AZ29" s="1347" t="s">
        <v>1394</v>
      </c>
      <c r="BB29" s="1347" t="s">
        <v>1596</v>
      </c>
      <c r="BC29" s="1318"/>
      <c r="BE29" s="1347">
        <v>2027</v>
      </c>
      <c r="BJ29" s="1295" t="s">
        <v>1636</v>
      </c>
      <c r="BL29" s="1295" t="s">
        <v>1636</v>
      </c>
    </row>
    <row customHeight="1" ht="11.25">
      <c r="A30" s="1301" t="s">
        <v>1741</v>
      </c>
      <c r="D30" s="1334"/>
      <c r="E30" s="1335"/>
      <c r="F30" s="1335"/>
      <c r="AX30" s="1347" t="s">
        <v>1742</v>
      </c>
      <c r="AZ30" s="1347" t="s">
        <v>1421</v>
      </c>
      <c r="BE30" s="1347">
        <v>2028</v>
      </c>
      <c r="BJ30" s="1295" t="s">
        <v>1743</v>
      </c>
      <c r="BL30" s="1295" t="s">
        <v>1743</v>
      </c>
    </row>
    <row customHeight="1" ht="12.75">
      <c r="A31" s="1301" t="s">
        <v>1744</v>
      </c>
      <c r="D31" s="1328"/>
      <c r="E31" s="1329"/>
      <c r="F31" s="1329"/>
      <c r="H31" s="1336"/>
      <c r="AX31" s="1347" t="s">
        <v>1745</v>
      </c>
      <c r="AZ31" s="1347" t="s">
        <v>1746</v>
      </c>
      <c r="BE31" s="1347">
        <v>2029</v>
      </c>
      <c r="BJ31" s="1295" t="s">
        <v>1747</v>
      </c>
      <c r="BL31" s="1295" t="s">
        <v>1747</v>
      </c>
    </row>
    <row customHeight="1" ht="11.25">
      <c r="A32" s="1301" t="s">
        <v>1748</v>
      </c>
      <c r="D32" s="1331" t="s">
        <v>1749</v>
      </c>
      <c r="E32" s="1332" t="str">
        <f>IF(TEMPLATE_GROUP="","",INDEX(StartDateList,MATCH(TEMPLATE_GROUP,CodeTemplateList,0),1))</f>
        <v>01.01.2024</v>
      </c>
      <c r="F32" s="1332" t="str">
        <f>IF(TEMPLATE_GROUP="","",INDEX(EndDateList,MATCH(TEMPLATE_GROUP,CodeTemplateList,0),1))</f>
        <v>31.12.2024</v>
      </c>
      <c r="H32" s="1337" t="s">
        <v>1750</v>
      </c>
      <c r="O32" s="1301" t="s">
        <v>1392</v>
      </c>
      <c r="AX32" s="1347" t="s">
        <v>1751</v>
      </c>
      <c r="AZ32" s="1347" t="s">
        <v>1489</v>
      </c>
      <c r="BE32" s="1347">
        <v>2030</v>
      </c>
      <c r="BJ32" s="1295" t="s">
        <v>1644</v>
      </c>
      <c r="BL32" s="1295" t="s">
        <v>1644</v>
      </c>
    </row>
    <row customHeight="1" ht="11.25">
      <c r="A33" s="1301" t="s">
        <v>1752</v>
      </c>
      <c r="O33" s="1301" t="s">
        <v>1418</v>
      </c>
      <c r="AX33" s="1347" t="s">
        <v>1753</v>
      </c>
      <c r="AZ33" s="1347" t="s">
        <v>1393</v>
      </c>
      <c r="BE33" s="1347">
        <v>2031</v>
      </c>
      <c r="BJ33" s="1295" t="s">
        <v>1650</v>
      </c>
      <c r="BL33" s="1295" t="s">
        <v>1650</v>
      </c>
    </row>
    <row customHeight="1" ht="11.25">
      <c r="A34" s="1301" t="s">
        <v>1754</v>
      </c>
      <c r="O34" s="1301" t="s">
        <v>1454</v>
      </c>
      <c r="AX34" s="1347" t="s">
        <v>1755</v>
      </c>
      <c r="BE34" s="1347">
        <v>2032</v>
      </c>
      <c r="BJ34" s="1295" t="s">
        <v>1660</v>
      </c>
      <c r="BL34" s="1295" t="s">
        <v>1660</v>
      </c>
    </row>
    <row customHeight="1" ht="11.25">
      <c r="A35" s="1301" t="s">
        <v>1756</v>
      </c>
      <c r="O35" s="1301" t="s">
        <v>1487</v>
      </c>
      <c r="AX35" s="1347" t="s">
        <v>1757</v>
      </c>
      <c r="AZ35" s="1294" t="s">
        <v>1758</v>
      </c>
      <c r="BE35" s="1347">
        <v>2033</v>
      </c>
      <c r="BL35" s="1295" t="s">
        <v>1759</v>
      </c>
    </row>
    <row customHeight="1" ht="11.25">
      <c r="A36" s="2097" t="s">
        <v>1760</v>
      </c>
      <c r="D36" s="1338" t="s">
        <v>1761</v>
      </c>
      <c r="E36" s="1339" t="s">
        <v>960</v>
      </c>
      <c r="F36" s="1340" t="str">
        <f>INDEX(E37:E41,MATCH(TEMPLATE_SPHERE,F37:F41,0))</f>
        <v>теплоснабжения</v>
      </c>
      <c r="G36" s="1340" t="str">
        <f>INDEX(G37:G41,MATCH(TEMPLATE_SPHERE,F37:F41,0))</f>
        <v>теплоснабжение</v>
      </c>
      <c r="O36" s="1301" t="s">
        <v>1512</v>
      </c>
      <c r="AX36" s="1347" t="s">
        <v>1762</v>
      </c>
      <c r="AZ36" s="1347" t="s">
        <v>1393</v>
      </c>
      <c r="BE36" s="1347">
        <v>2034</v>
      </c>
      <c r="BL36" s="1295" t="s">
        <v>1763</v>
      </c>
    </row>
    <row customHeight="1" ht="11.25">
      <c r="A37" s="1301" t="s">
        <v>1764</v>
      </c>
      <c r="E37" s="634" t="s">
        <v>1765</v>
      </c>
      <c r="F37" s="1341" t="s">
        <v>960</v>
      </c>
      <c r="G37" s="634" t="s">
        <v>1766</v>
      </c>
      <c r="O37" s="1301" t="s">
        <v>1531</v>
      </c>
      <c r="AX37" s="1347" t="s">
        <v>1767</v>
      </c>
      <c r="AZ37" s="1347" t="s">
        <v>1420</v>
      </c>
      <c r="BE37" s="1347">
        <v>2035</v>
      </c>
    </row>
    <row customHeight="1" ht="11.25">
      <c r="A38" s="1301" t="s">
        <v>1768</v>
      </c>
      <c r="E38" s="634" t="s">
        <v>1769</v>
      </c>
      <c r="F38" s="1342" t="s">
        <v>1006</v>
      </c>
      <c r="G38" s="634" t="s">
        <v>1770</v>
      </c>
      <c r="O38" s="1301" t="s">
        <v>1548</v>
      </c>
      <c r="AX38" s="1347" t="s">
        <v>1771</v>
      </c>
      <c r="AZ38" s="1347" t="s">
        <v>1455</v>
      </c>
      <c r="BE38" s="1347">
        <v>2036</v>
      </c>
      <c r="BH38" s="1294" t="s">
        <v>1772</v>
      </c>
      <c r="BJ38" s="1294" t="s">
        <v>1773</v>
      </c>
      <c r="BL38" s="1294" t="s">
        <v>1774</v>
      </c>
      <c r="BN38" s="1294" t="s">
        <v>1775</v>
      </c>
    </row>
    <row customHeight="1" ht="11.25">
      <c r="A39" s="1301" t="s">
        <v>1776</v>
      </c>
      <c r="E39" s="634" t="s">
        <v>1777</v>
      </c>
      <c r="F39" s="1342" t="s">
        <v>1059</v>
      </c>
      <c r="G39" s="634" t="s">
        <v>1778</v>
      </c>
      <c r="O39" s="1301" t="s">
        <v>1564</v>
      </c>
      <c r="AX39" s="1347" t="s">
        <v>1779</v>
      </c>
      <c r="AZ39" s="1347" t="s">
        <v>1488</v>
      </c>
      <c r="BE39" s="1347">
        <v>2037</v>
      </c>
      <c r="BH39" s="1295" t="s">
        <v>1780</v>
      </c>
      <c r="BJ39" s="1444" t="s">
        <v>1780</v>
      </c>
      <c r="BL39" s="1444" t="s">
        <v>1780</v>
      </c>
      <c r="BN39" s="1295" t="s">
        <v>1781</v>
      </c>
    </row>
    <row customHeight="1" ht="11.25">
      <c r="A40" s="1301" t="s">
        <v>1782</v>
      </c>
      <c r="E40" s="634" t="s">
        <v>1783</v>
      </c>
      <c r="F40" s="1342" t="s">
        <v>1046</v>
      </c>
      <c r="G40" s="634" t="s">
        <v>1784</v>
      </c>
      <c r="O40" s="1301" t="s">
        <v>1580</v>
      </c>
      <c r="AX40" s="1347" t="s">
        <v>1785</v>
      </c>
      <c r="BE40" s="1347">
        <v>2038</v>
      </c>
      <c r="BH40" s="1295" t="s">
        <v>1786</v>
      </c>
      <c r="BJ40" s="1444" t="s">
        <v>1179</v>
      </c>
      <c r="BL40" s="1444" t="s">
        <v>1179</v>
      </c>
      <c r="BN40" s="1295" t="s">
        <v>1213</v>
      </c>
    </row>
    <row customHeight="1" ht="11.25">
      <c r="A41" s="1301" t="s">
        <v>1787</v>
      </c>
      <c r="E41" s="634" t="s">
        <v>1788</v>
      </c>
      <c r="F41" s="1342" t="s">
        <v>1789</v>
      </c>
      <c r="G41" s="634" t="s">
        <v>1788</v>
      </c>
      <c r="O41" s="1301" t="s">
        <v>1596</v>
      </c>
      <c r="AX41" s="1347" t="s">
        <v>1790</v>
      </c>
      <c r="AZ41" s="1294" t="s">
        <v>1791</v>
      </c>
      <c r="BE41" s="1347">
        <v>2039</v>
      </c>
      <c r="BH41" s="1295" t="s">
        <v>1792</v>
      </c>
      <c r="BJ41" s="1444" t="s">
        <v>1175</v>
      </c>
      <c r="BL41" s="1444" t="s">
        <v>1175</v>
      </c>
      <c r="BN41" s="1295" t="s">
        <v>1200</v>
      </c>
    </row>
    <row customHeight="1" ht="11.25">
      <c r="A42" s="1301" t="s">
        <v>1793</v>
      </c>
      <c r="AX42" s="1347" t="s">
        <v>1794</v>
      </c>
      <c r="AZ42" s="1347" t="s">
        <v>1392</v>
      </c>
      <c r="BE42" s="1347">
        <v>2040</v>
      </c>
      <c r="BH42" s="1295" t="s">
        <v>1197</v>
      </c>
      <c r="BJ42" s="1444" t="s">
        <v>1177</v>
      </c>
      <c r="BL42" s="1444" t="s">
        <v>1177</v>
      </c>
      <c r="BN42" s="1295" t="s">
        <v>1795</v>
      </c>
    </row>
    <row customHeight="1" ht="11.25">
      <c r="A43" s="1301" t="s">
        <v>1796</v>
      </c>
      <c r="AX43" s="1347" t="s">
        <v>1797</v>
      </c>
      <c r="AZ43" s="1347" t="s">
        <v>1418</v>
      </c>
      <c r="BE43" s="1347">
        <v>2041</v>
      </c>
      <c r="BH43" s="1295" t="s">
        <v>1798</v>
      </c>
      <c r="BJ43" s="1444" t="s">
        <v>1792</v>
      </c>
      <c r="BL43" s="1444" t="s">
        <v>1792</v>
      </c>
      <c r="BN43" s="1295" t="s">
        <v>1799</v>
      </c>
    </row>
    <row customHeight="1" ht="11.25">
      <c r="A44" s="1301" t="s">
        <v>1800</v>
      </c>
      <c r="G44" s="1321">
        <f>YEAR(TODAY())</f>
        <v>2024</v>
      </c>
      <c r="I44" s="1026" t="s">
        <v>1801</v>
      </c>
      <c r="J44" s="1316" t="s">
        <v>1802</v>
      </c>
      <c r="K44" s="1316" t="s">
        <v>1803</v>
      </c>
      <c r="AX44" s="1347" t="s">
        <v>1804</v>
      </c>
      <c r="AZ44" s="1347" t="s">
        <v>1454</v>
      </c>
      <c r="BE44" s="1347">
        <v>2042</v>
      </c>
      <c r="BH44" s="1295" t="s">
        <v>1805</v>
      </c>
      <c r="BJ44" s="1444" t="s">
        <v>1197</v>
      </c>
      <c r="BL44" s="1444" t="s">
        <v>1197</v>
      </c>
      <c r="BN44" s="1295" t="s">
        <v>1806</v>
      </c>
    </row>
    <row customHeight="1" ht="11.25">
      <c r="A45" s="1301" t="s">
        <v>1807</v>
      </c>
      <c r="D45" s="1338" t="s">
        <v>1808</v>
      </c>
      <c r="E45" s="1339" t="s">
        <v>1809</v>
      </c>
      <c r="F45" s="1024" t="s">
        <v>1810</v>
      </c>
      <c r="G45" s="1023" t="s">
        <v>1811</v>
      </c>
      <c r="H45" s="1026" t="s">
        <v>1812</v>
      </c>
      <c r="I45" s="1968">
        <f>INDEX(PeriodIsEmptyList,MATCH(TEMPLATE_GROUP,CodeTemplateList,0),1)</f>
        <v>0</v>
      </c>
      <c r="J45" s="1971"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47" t="s">
        <v>1813</v>
      </c>
      <c r="AZ45" s="1347" t="s">
        <v>1487</v>
      </c>
      <c r="BE45" s="1347">
        <v>2043</v>
      </c>
      <c r="BH45" s="1295" t="s">
        <v>1814</v>
      </c>
      <c r="BJ45" s="1444" t="s">
        <v>1191</v>
      </c>
      <c r="BL45" s="1444" t="s">
        <v>1191</v>
      </c>
      <c r="BN45" s="1295" t="s">
        <v>1815</v>
      </c>
    </row>
    <row customHeight="1" ht="11.25">
      <c r="A46" s="1301" t="s">
        <v>1816</v>
      </c>
      <c r="E46" s="634" t="s">
        <v>27</v>
      </c>
      <c r="F46" s="1341" t="s">
        <v>1817</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(теплоснабжения)</v>
      </c>
      <c r="K46" s="1973"/>
      <c r="AX46" s="1347" t="s">
        <v>1818</v>
      </c>
      <c r="AZ46" s="1347" t="s">
        <v>1512</v>
      </c>
      <c r="BE46" s="1347">
        <v>2044</v>
      </c>
      <c r="BH46" s="1295" t="s">
        <v>1200</v>
      </c>
      <c r="BJ46" s="1444" t="s">
        <v>1181</v>
      </c>
      <c r="BL46" s="1444" t="s">
        <v>1181</v>
      </c>
      <c r="BN46" s="1295" t="s">
        <v>1819</v>
      </c>
    </row>
    <row customHeight="1" ht="11.25">
      <c r="A47" s="1301" t="s">
        <v>1820</v>
      </c>
      <c r="E47" s="634" t="s">
        <v>33</v>
      </c>
      <c r="F47" s="1342" t="s">
        <v>1821</v>
      </c>
      <c r="G47" s="1343" t="str">
        <f>_xlfn.IFERROR(IF(f_year="","01.01."&amp;CURRENT_YEAR,IF(LEN(f_quart)=0,"01.01."&amp;f_year,IF(f_quart="I квартал","01.01."&amp;f_year,IF(f_quart="II квартал","01.04."&amp;f_year,(IF(f_quart="III квартал","01.07."&amp;f_year,"01.10."&amp;f_year)))))),"01.01."&amp;CURRENT_YEAR)</f>
        <v>01.01.2024</v>
      </c>
      <c r="H47" s="1343" t="str">
        <f>_xlfn.IFERROR(IF(f_year="","31.12."&amp;CURRENT_YEAR,IF(LEN(f_quart)=0,"31.12."&amp;f_year,IF(f_quart="I квартал","31.03."&amp;f_year,IF(f_quart="II квартал","30.06."&amp;f_year,(IF(f_quart="III квартал","30.09."&amp;f_year,"31.12."&amp;f_year)))))),"31.12."&amp;CURRENT_YEAR)</f>
        <v>31.12.2024</v>
      </c>
      <c r="I47" s="1970">
        <f>IF(OR(f_year="",f_quart=""),TRUE,FALSE)</f>
        <v>1</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73"/>
      <c r="AX47" s="1347" t="s">
        <v>1822</v>
      </c>
      <c r="AZ47" s="1347" t="s">
        <v>1531</v>
      </c>
      <c r="BE47" s="1347">
        <v>2045</v>
      </c>
      <c r="BH47" s="1295" t="s">
        <v>1795</v>
      </c>
      <c r="BJ47" s="1444" t="s">
        <v>1183</v>
      </c>
      <c r="BL47" s="1444" t="s">
        <v>1183</v>
      </c>
      <c r="BN47" s="1295" t="s">
        <v>1823</v>
      </c>
    </row>
    <row customHeight="1" ht="11.25">
      <c r="A48" s="1301" t="s">
        <v>1824</v>
      </c>
      <c r="E48" s="634" t="s">
        <v>1825</v>
      </c>
      <c r="F48" s="1342" t="s">
        <v>1826</v>
      </c>
      <c r="G48" s="1343" t="str">
        <f>_xlfn.IFERROR(IF(f_year="","01.01."&amp;CURRENT_YEAR,"01.01."&amp;f_year),"01.01."&amp;CURRENT_YEAR)</f>
        <v>01.01.2024</v>
      </c>
      <c r="H48" s="1343" t="str">
        <f>_xlfn.IFERROR(IF(f_year="","31.12."&amp;CURRENT_YEAR,"31.12."&amp;f_year),"31.12."&amp;CURRENT_YEAR)</f>
        <v>31.12.2024</v>
      </c>
      <c r="I48" s="1969">
        <f>IF(f_year="",TRUE,FALSE)</f>
        <v>0</v>
      </c>
      <c r="J48" s="1972" t="s">
        <v>1827</v>
      </c>
      <c r="K48" s="1973"/>
      <c r="AX48" s="1347" t="s">
        <v>1828</v>
      </c>
      <c r="AZ48" s="1347" t="s">
        <v>1548</v>
      </c>
      <c r="BE48" s="1347">
        <v>2046</v>
      </c>
      <c r="BH48" s="1295" t="s">
        <v>1799</v>
      </c>
      <c r="BJ48" s="1444" t="s">
        <v>1185</v>
      </c>
      <c r="BL48" s="1444" t="s">
        <v>1185</v>
      </c>
      <c r="BN48" s="1295" t="s">
        <v>1829</v>
      </c>
    </row>
    <row customHeight="1" ht="11.25">
      <c r="A49" s="1301" t="s">
        <v>1830</v>
      </c>
      <c r="E49" s="634" t="s">
        <v>1831</v>
      </c>
      <c r="F49" s="1342" t="s">
        <v>1809</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73"/>
      <c r="AX49" s="1347" t="s">
        <v>1832</v>
      </c>
      <c r="AZ49" s="1347" t="s">
        <v>1564</v>
      </c>
      <c r="BE49" s="1347">
        <v>2047</v>
      </c>
      <c r="BH49" s="1295" t="s">
        <v>1201</v>
      </c>
      <c r="BJ49" s="1444" t="s">
        <v>1187</v>
      </c>
      <c r="BL49" s="1444" t="s">
        <v>1187</v>
      </c>
    </row>
    <row customHeight="1" ht="11.25">
      <c r="A50" s="1301" t="s">
        <v>1833</v>
      </c>
      <c r="E50" s="634" t="s">
        <v>1834</v>
      </c>
      <c r="F50" s="1342" t="s">
        <v>1171</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73"/>
      <c r="AX50" s="1347" t="s">
        <v>1835</v>
      </c>
      <c r="AZ50" s="1347" t="s">
        <v>1580</v>
      </c>
      <c r="BE50" s="1347">
        <v>2048</v>
      </c>
      <c r="BH50" s="1295" t="s">
        <v>1806</v>
      </c>
      <c r="BJ50" s="1444" t="s">
        <v>1189</v>
      </c>
      <c r="BL50" s="1444" t="s">
        <v>1189</v>
      </c>
    </row>
    <row customHeight="1" ht="11.25">
      <c r="A51" s="1301" t="s">
        <v>1836</v>
      </c>
      <c r="E51" s="634" t="s">
        <v>1837</v>
      </c>
      <c r="F51" s="1342" t="s">
        <v>1838</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1839</v>
      </c>
      <c r="AZ51" s="1347" t="s">
        <v>1596</v>
      </c>
      <c r="BE51" s="1347">
        <v>2049</v>
      </c>
      <c r="BH51" s="1295" t="s">
        <v>1815</v>
      </c>
      <c r="BJ51" s="1444" t="s">
        <v>1840</v>
      </c>
      <c r="BL51" s="1444" t="s">
        <v>1840</v>
      </c>
    </row>
    <row customHeight="1" ht="11.25">
      <c r="A52" s="1301" t="s">
        <v>1841</v>
      </c>
      <c r="E52" s="634" t="s">
        <v>1842</v>
      </c>
      <c r="F52" s="1342" t="s">
        <v>1843</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теплоснабжения (цены и тарифы)</v>
      </c>
      <c r="K52" s="1973"/>
      <c r="AX52" s="1347" t="s">
        <v>1844</v>
      </c>
      <c r="AZ52" s="1347" t="s">
        <v>1393</v>
      </c>
      <c r="BE52" s="1347">
        <v>2050</v>
      </c>
      <c r="BH52" s="1295" t="s">
        <v>1819</v>
      </c>
      <c r="BJ52" s="1444" t="s">
        <v>1200</v>
      </c>
      <c r="BL52" s="1444" t="s">
        <v>1200</v>
      </c>
    </row>
    <row customHeight="1" ht="11.25">
      <c r="A53" s="1301" t="s">
        <v>1845</v>
      </c>
      <c r="E53" s="634" t="s">
        <v>1846</v>
      </c>
      <c r="F53" s="1342" t="s">
        <v>1846</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1847</v>
      </c>
      <c r="K53" s="1973"/>
      <c r="AX53" s="1347" t="s">
        <v>1848</v>
      </c>
      <c r="BE53" s="1347">
        <v>2051</v>
      </c>
      <c r="BH53" s="1295" t="s">
        <v>1823</v>
      </c>
      <c r="BJ53" s="1444" t="s">
        <v>1795</v>
      </c>
      <c r="BL53" s="1444" t="s">
        <v>1795</v>
      </c>
    </row>
    <row customHeight="1" ht="11.25">
      <c r="A54" s="1301" t="s">
        <v>1849</v>
      </c>
      <c r="AX54" s="1347" t="s">
        <v>1850</v>
      </c>
      <c r="AZ54" s="1294" t="s">
        <v>1851</v>
      </c>
      <c r="BE54" s="1347">
        <v>2052</v>
      </c>
      <c r="BH54" s="1295" t="s">
        <v>1829</v>
      </c>
      <c r="BJ54" s="1444" t="s">
        <v>1799</v>
      </c>
      <c r="BL54" s="1444" t="s">
        <v>1799</v>
      </c>
    </row>
    <row customHeight="1" ht="11.25">
      <c r="A55" s="1301" t="s">
        <v>1852</v>
      </c>
      <c r="AX55" s="1347" t="s">
        <v>1853</v>
      </c>
      <c r="AZ55" s="1347" t="s">
        <v>1395</v>
      </c>
      <c r="BE55" s="1347">
        <v>2053</v>
      </c>
      <c r="BH55" s="1297" t="s">
        <v>22</v>
      </c>
      <c r="BJ55" s="1444" t="s">
        <v>1201</v>
      </c>
      <c r="BL55" s="1444" t="s">
        <v>1201</v>
      </c>
    </row>
    <row customHeight="1" ht="11.25">
      <c r="A56" s="1301" t="s">
        <v>1854</v>
      </c>
      <c r="D56" s="1345" t="s">
        <v>1855</v>
      </c>
      <c r="E56" s="1322" t="s">
        <v>1848</v>
      </c>
      <c r="F56" s="1301" t="s">
        <v>1856</v>
      </c>
      <c r="AX56" s="1347" t="s">
        <v>1857</v>
      </c>
      <c r="AZ56" s="1347" t="s">
        <v>1422</v>
      </c>
      <c r="BE56" s="1347">
        <v>2054</v>
      </c>
      <c r="BH56" s="1297" t="s">
        <v>22</v>
      </c>
      <c r="BJ56" s="1444" t="s">
        <v>1806</v>
      </c>
      <c r="BL56" s="1444" t="s">
        <v>1806</v>
      </c>
    </row>
    <row customHeight="1" ht="11.25">
      <c r="A57" s="1301" t="s">
        <v>1858</v>
      </c>
      <c r="D57" s="1345" t="s">
        <v>1859</v>
      </c>
      <c r="E57" s="1322" t="s">
        <v>1860</v>
      </c>
      <c r="F57" s="1301" t="s">
        <v>1856</v>
      </c>
      <c r="AX57" s="1347" t="s">
        <v>1861</v>
      </c>
      <c r="AZ57" s="1347" t="s">
        <v>1457</v>
      </c>
      <c r="BE57" s="1347">
        <v>2055</v>
      </c>
      <c r="BJ57" s="1444" t="s">
        <v>1815</v>
      </c>
      <c r="BL57" s="1444" t="s">
        <v>1815</v>
      </c>
    </row>
    <row customHeight="1" ht="11.25">
      <c r="A58" s="1301" t="s">
        <v>1862</v>
      </c>
      <c r="D58" s="1345" t="s">
        <v>1863</v>
      </c>
      <c r="E58" s="1322" t="s">
        <v>116</v>
      </c>
      <c r="F58" s="1301" t="s">
        <v>1856</v>
      </c>
      <c r="AX58" s="1347" t="s">
        <v>1864</v>
      </c>
      <c r="BE58" s="1347">
        <v>2056</v>
      </c>
      <c r="BJ58" s="1444" t="s">
        <v>1819</v>
      </c>
      <c r="BL58" s="1444" t="s">
        <v>1819</v>
      </c>
    </row>
    <row customHeight="1" ht="11.25">
      <c r="A59" s="1301" t="s">
        <v>1865</v>
      </c>
      <c r="D59" s="1345" t="s">
        <v>218</v>
      </c>
      <c r="E59" s="1322" t="s">
        <v>1751</v>
      </c>
      <c r="F59" s="1301" t="s">
        <v>1866</v>
      </c>
      <c r="AX59" s="1347" t="s">
        <v>1867</v>
      </c>
      <c r="AZ59" s="1294" t="s">
        <v>1868</v>
      </c>
      <c r="BE59" s="1347">
        <v>2057</v>
      </c>
      <c r="BJ59" s="1444" t="s">
        <v>1823</v>
      </c>
      <c r="BL59" s="1444" t="s">
        <v>1823</v>
      </c>
    </row>
    <row customHeight="1" ht="11.25">
      <c r="A60" s="1301" t="s">
        <v>1869</v>
      </c>
      <c r="D60" s="1345" t="s">
        <v>1870</v>
      </c>
      <c r="E60" s="1322" t="s">
        <v>1751</v>
      </c>
      <c r="F60" s="1301" t="s">
        <v>1866</v>
      </c>
      <c r="AX60" s="1347" t="s">
        <v>1871</v>
      </c>
      <c r="AZ60" s="1347" t="s">
        <v>1396</v>
      </c>
      <c r="BE60" s="1347">
        <v>2058</v>
      </c>
      <c r="BJ60" s="1444" t="s">
        <v>1829</v>
      </c>
      <c r="BL60" s="1444" t="s">
        <v>1829</v>
      </c>
    </row>
    <row customHeight="1" ht="11.25">
      <c r="A61" s="1301" t="s">
        <v>1872</v>
      </c>
      <c r="D61" s="1345" t="s">
        <v>1873</v>
      </c>
      <c r="E61" s="1322" t="s">
        <v>1751</v>
      </c>
      <c r="F61" s="1301" t="s">
        <v>1866</v>
      </c>
      <c r="AX61" s="1347" t="s">
        <v>1874</v>
      </c>
      <c r="AZ61" s="1347" t="s">
        <v>1423</v>
      </c>
      <c r="BE61" s="1347">
        <v>2059</v>
      </c>
      <c r="BL61" s="1444" t="s">
        <v>1193</v>
      </c>
    </row>
    <row customHeight="1" ht="11.25">
      <c r="A62" s="1301" t="s">
        <v>1875</v>
      </c>
      <c r="D62" s="1345" t="s">
        <v>217</v>
      </c>
      <c r="E62" s="1322">
        <v>30</v>
      </c>
      <c r="F62" s="1301" t="s">
        <v>1866</v>
      </c>
      <c r="AZ62" s="1347" t="s">
        <v>1458</v>
      </c>
      <c r="BE62" s="1347">
        <v>2060</v>
      </c>
      <c r="BL62" s="1444" t="s">
        <v>1195</v>
      </c>
    </row>
    <row customHeight="1" ht="11.25">
      <c r="A63" s="1301" t="s">
        <v>1876</v>
      </c>
      <c r="D63" s="1345" t="s">
        <v>1877</v>
      </c>
      <c r="E63" s="1322">
        <v>30</v>
      </c>
      <c r="F63" s="1301" t="s">
        <v>1866</v>
      </c>
      <c r="AZ63" s="1347" t="s">
        <v>1490</v>
      </c>
      <c r="BE63" s="1347">
        <v>2061</v>
      </c>
    </row>
    <row customHeight="1" ht="11.25">
      <c r="A64" s="1301" t="s">
        <v>1878</v>
      </c>
      <c r="D64" s="1345" t="s">
        <v>1879</v>
      </c>
      <c r="E64" s="1322">
        <v>30</v>
      </c>
      <c r="F64" s="1301" t="s">
        <v>1866</v>
      </c>
      <c r="AZ64" s="1347" t="s">
        <v>1513</v>
      </c>
      <c r="BE64" s="1347">
        <v>2062</v>
      </c>
    </row>
    <row customHeight="1" ht="11.25">
      <c r="A65" s="1301" t="s">
        <v>1880</v>
      </c>
      <c r="D65" s="1301"/>
      <c r="BE65" s="1347">
        <v>2063</v>
      </c>
    </row>
    <row customHeight="1" ht="11.25">
      <c r="A66" s="1301" t="s">
        <v>1881</v>
      </c>
      <c r="AZ66" s="1294" t="s">
        <v>1882</v>
      </c>
      <c r="BE66" s="1347">
        <v>2064</v>
      </c>
    </row>
    <row customHeight="1" ht="11.25">
      <c r="A67" s="1301" t="s">
        <v>1883</v>
      </c>
      <c r="AZ67" s="1347" t="s">
        <v>1397</v>
      </c>
      <c r="BE67" s="1347">
        <v>2065</v>
      </c>
    </row>
    <row customHeight="1" ht="11.25">
      <c r="A68" s="1301" t="s">
        <v>1884</v>
      </c>
      <c r="AZ68" s="1347" t="s">
        <v>1424</v>
      </c>
      <c r="BE68" s="1347">
        <v>2066</v>
      </c>
      <c r="BH68" s="1294" t="s">
        <v>1885</v>
      </c>
      <c r="BJ68" s="1294" t="s">
        <v>1886</v>
      </c>
      <c r="BL68" s="1294" t="s">
        <v>1887</v>
      </c>
      <c r="BN68" s="1294" t="s">
        <v>1888</v>
      </c>
    </row>
    <row customHeight="1" ht="11.25">
      <c r="A69" s="1301" t="s">
        <v>1889</v>
      </c>
      <c r="AZ69" s="1347" t="s">
        <v>1459</v>
      </c>
      <c r="BE69" s="1347">
        <v>2067</v>
      </c>
      <c r="BH69" s="1295" t="s">
        <v>1890</v>
      </c>
      <c r="BI69" s="1344" t="s">
        <v>115</v>
      </c>
      <c r="BJ69" s="1295" t="s">
        <v>1891</v>
      </c>
      <c r="BK69" s="1344" t="s">
        <v>115</v>
      </c>
      <c r="BL69" s="1295" t="s">
        <v>1892</v>
      </c>
      <c r="BM69" s="1297" t="s">
        <v>115</v>
      </c>
      <c r="BN69" s="1295" t="s">
        <v>1893</v>
      </c>
    </row>
    <row customHeight="1" ht="11.25">
      <c r="A70" s="1301" t="s">
        <v>1894</v>
      </c>
      <c r="AZ70" s="1347" t="s">
        <v>1491</v>
      </c>
      <c r="BE70" s="1347">
        <v>2068</v>
      </c>
      <c r="BH70" s="1295" t="s">
        <v>1895</v>
      </c>
      <c r="BJ70" s="1295" t="s">
        <v>1896</v>
      </c>
      <c r="BL70" s="1295" t="s">
        <v>1897</v>
      </c>
      <c r="BN70" s="1295" t="s">
        <v>1898</v>
      </c>
    </row>
    <row customHeight="1" ht="11.25">
      <c r="A71" s="1301" t="s">
        <v>1899</v>
      </c>
      <c r="AZ71" s="1347" t="s">
        <v>1493</v>
      </c>
      <c r="BE71" s="1347">
        <v>2069</v>
      </c>
      <c r="BH71" s="1295" t="s">
        <v>1900</v>
      </c>
      <c r="BI71" s="1344" t="s">
        <v>89</v>
      </c>
      <c r="BJ71" s="1295" t="s">
        <v>1901</v>
      </c>
      <c r="BK71" s="1344" t="s">
        <v>89</v>
      </c>
      <c r="BL71" s="1295" t="s">
        <v>1902</v>
      </c>
      <c r="BM71" s="1297" t="s">
        <v>89</v>
      </c>
      <c r="BN71" s="1295" t="s">
        <v>1903</v>
      </c>
    </row>
    <row customHeight="1" ht="11.25">
      <c r="A72" s="1301" t="s">
        <v>1904</v>
      </c>
      <c r="AZ72" s="1347" t="s">
        <v>19</v>
      </c>
      <c r="BE72" s="1347">
        <v>2070</v>
      </c>
      <c r="BH72" s="1295" t="s">
        <v>1905</v>
      </c>
      <c r="BJ72" s="1295" t="s">
        <v>1905</v>
      </c>
      <c r="BL72" s="1295" t="s">
        <v>1905</v>
      </c>
      <c r="BN72" s="1295" t="s">
        <v>1906</v>
      </c>
    </row>
    <row customHeight="1" ht="11.25">
      <c r="A73" s="1301" t="s">
        <v>1907</v>
      </c>
      <c r="BH73" s="1295" t="s">
        <v>1908</v>
      </c>
      <c r="BI73" s="1344" t="s">
        <v>116</v>
      </c>
      <c r="BJ73" s="1295" t="s">
        <v>1909</v>
      </c>
      <c r="BK73" s="1344" t="s">
        <v>116</v>
      </c>
      <c r="BL73" s="1295" t="s">
        <v>1910</v>
      </c>
      <c r="BM73" s="1297" t="s">
        <v>116</v>
      </c>
      <c r="BN73" s="1295" t="s">
        <v>1911</v>
      </c>
    </row>
    <row customHeight="1" ht="11.25">
      <c r="A74" s="1301" t="s">
        <v>1912</v>
      </c>
      <c r="BH74" s="1295" t="s">
        <v>1913</v>
      </c>
      <c r="BJ74" s="1295" t="s">
        <v>1914</v>
      </c>
      <c r="BL74" s="1295" t="s">
        <v>1915</v>
      </c>
      <c r="BN74" s="1295" t="s">
        <v>1916</v>
      </c>
    </row>
    <row customHeight="1" ht="11.25">
      <c r="A75" s="1301" t="s">
        <v>1917</v>
      </c>
      <c r="AZ75" s="1294" t="s">
        <v>1918</v>
      </c>
      <c r="BH75" s="1295" t="s">
        <v>1919</v>
      </c>
      <c r="BJ75" s="1295" t="s">
        <v>1919</v>
      </c>
      <c r="BL75" s="1295" t="s">
        <v>1919</v>
      </c>
    </row>
    <row customHeight="1" ht="11.25">
      <c r="A76" s="1301" t="s">
        <v>1920</v>
      </c>
      <c r="AZ76" s="1347" t="s">
        <v>1406</v>
      </c>
      <c r="BH76" s="1295" t="s">
        <v>1921</v>
      </c>
      <c r="BJ76" s="1295" t="s">
        <v>1922</v>
      </c>
      <c r="BL76" s="1295" t="s">
        <v>1923</v>
      </c>
    </row>
    <row customHeight="1" ht="11.25">
      <c r="A77" s="1301" t="s">
        <v>1924</v>
      </c>
      <c r="AZ77" s="1347" t="s">
        <v>1434</v>
      </c>
    </row>
    <row customHeight="1" ht="11.25">
      <c r="A78" s="1301" t="s">
        <v>1925</v>
      </c>
      <c r="AZ78" s="1347" t="s">
        <v>1466</v>
      </c>
    </row>
    <row customHeight="1" ht="11.25">
      <c r="A79" s="1301" t="s">
        <v>1926</v>
      </c>
      <c r="AZ79" s="1347" t="s">
        <v>1497</v>
      </c>
      <c r="BH79" s="1294" t="s">
        <v>1927</v>
      </c>
      <c r="BJ79" s="1294" t="s">
        <v>1928</v>
      </c>
      <c r="BL79" s="1294" t="s">
        <v>1929</v>
      </c>
    </row>
    <row customHeight="1" ht="11.25">
      <c r="A80" s="1301" t="s">
        <v>1930</v>
      </c>
      <c r="AZ80" s="1347" t="s">
        <v>1518</v>
      </c>
      <c r="BH80" s="1295" t="s">
        <v>1931</v>
      </c>
      <c r="BJ80" s="1295" t="s">
        <v>1932</v>
      </c>
      <c r="BL80" s="1295" t="s">
        <v>1933</v>
      </c>
    </row>
    <row customHeight="1" ht="11.25">
      <c r="A81" s="1301" t="s">
        <v>1934</v>
      </c>
      <c r="AZ81" s="1347" t="s">
        <v>1535</v>
      </c>
      <c r="BH81" s="1295" t="s">
        <v>1935</v>
      </c>
      <c r="BJ81" s="1295" t="s">
        <v>1936</v>
      </c>
      <c r="BL81" s="1295" t="s">
        <v>1937</v>
      </c>
    </row>
    <row customHeight="1" ht="11.25">
      <c r="A82" s="1301" t="s">
        <v>1938</v>
      </c>
      <c r="AZ82" s="1347" t="s">
        <v>1550</v>
      </c>
      <c r="BH82" s="1295" t="s">
        <v>1939</v>
      </c>
      <c r="BJ82" s="1295" t="s">
        <v>1940</v>
      </c>
      <c r="BL82" s="1295" t="s">
        <v>1941</v>
      </c>
    </row>
    <row customHeight="1" ht="11.25">
      <c r="A83" s="1301" t="s">
        <v>1942</v>
      </c>
      <c r="BH83" s="1295" t="s">
        <v>1943</v>
      </c>
      <c r="BJ83" s="1295" t="s">
        <v>1944</v>
      </c>
      <c r="BL83" s="1295" t="s">
        <v>1945</v>
      </c>
    </row>
    <row customHeight="1" ht="11.25">
      <c r="A84" s="1301" t="s">
        <v>1946</v>
      </c>
      <c r="AZ84" s="1294" t="s">
        <v>1947</v>
      </c>
    </row>
    <row customHeight="1" ht="11.25">
      <c r="A85" s="2097" t="s">
        <v>1948</v>
      </c>
      <c r="AZ85" s="1347" t="s">
        <v>1949</v>
      </c>
    </row>
    <row customHeight="1" ht="11.25">
      <c r="A86" s="1301" t="s">
        <v>1950</v>
      </c>
      <c r="AZ86" s="1347" t="s">
        <v>1951</v>
      </c>
      <c r="BH86" s="1294" t="s">
        <v>1952</v>
      </c>
      <c r="BJ86" s="1294" t="s">
        <v>1953</v>
      </c>
      <c r="BL86" s="1294" t="s">
        <v>1954</v>
      </c>
    </row>
    <row customHeight="1" ht="11.25">
      <c r="A87" s="1301" t="s">
        <v>1955</v>
      </c>
      <c r="AZ87" s="1347" t="s">
        <v>1956</v>
      </c>
      <c r="BH87" s="1295" t="s">
        <v>1957</v>
      </c>
      <c r="BJ87" s="1295" t="s">
        <v>1958</v>
      </c>
      <c r="BL87" s="1295" t="s">
        <v>1959</v>
      </c>
    </row>
    <row customHeight="1" ht="11.25">
      <c r="A88" s="1301" t="s">
        <v>1960</v>
      </c>
      <c r="AZ88" s="1833"/>
      <c r="BH88" s="1295" t="s">
        <v>1961</v>
      </c>
      <c r="BJ88" s="1295" t="s">
        <v>1962</v>
      </c>
      <c r="BL88" s="1295" t="s">
        <v>1963</v>
      </c>
    </row>
    <row customHeight="1" ht="11.25">
      <c r="A89" s="1301" t="s">
        <v>1964</v>
      </c>
      <c r="AZ89" s="1294" t="s">
        <v>1965</v>
      </c>
    </row>
    <row customHeight="1" ht="11.25">
      <c r="A90" s="1301" t="s">
        <v>1966</v>
      </c>
      <c r="AZ90" s="1347" t="s">
        <v>1171</v>
      </c>
    </row>
    <row customHeight="1" ht="11.25">
      <c r="A91" s="1301" t="s">
        <v>1967</v>
      </c>
      <c r="AZ91" s="1347" t="s">
        <v>1207</v>
      </c>
      <c r="BH91" s="1294" t="s">
        <v>1968</v>
      </c>
      <c r="BJ91" s="1294" t="s">
        <v>1969</v>
      </c>
      <c r="BL91" s="1294" t="s">
        <v>1970</v>
      </c>
    </row>
    <row customHeight="1" ht="11.25">
      <c r="AZ92" s="1347" t="s">
        <v>1971</v>
      </c>
      <c r="BH92" s="1295" t="s">
        <v>1972</v>
      </c>
      <c r="BJ92" s="1295" t="s">
        <v>1973</v>
      </c>
      <c r="BL92" s="1295" t="s">
        <v>1974</v>
      </c>
    </row>
    <row customHeight="1" ht="11.25">
      <c r="AZ93" s="1347" t="s">
        <v>1975</v>
      </c>
      <c r="BH93" s="1295" t="s">
        <v>1976</v>
      </c>
      <c r="BJ93" s="1295" t="s">
        <v>1977</v>
      </c>
      <c r="BL93" s="1295" t="s">
        <v>1978</v>
      </c>
    </row>
    <row customHeight="1" ht="11.25">
      <c r="AZ94" s="1347" t="s">
        <v>1979</v>
      </c>
    </row>
    <row r="96" customHeight="1" ht="11.25">
      <c r="AZ96" s="1294" t="s">
        <v>1980</v>
      </c>
      <c r="BH96" s="1294" t="s">
        <v>1981</v>
      </c>
      <c r="BJ96" s="1294" t="s">
        <v>1982</v>
      </c>
      <c r="BL96" s="1294" t="s">
        <v>1983</v>
      </c>
      <c r="BN96" s="1294" t="s">
        <v>1984</v>
      </c>
    </row>
    <row customHeight="1" ht="11.25">
      <c r="AZ97" s="2128" t="s">
        <v>1985</v>
      </c>
      <c r="BA97" s="2129" t="s">
        <v>1986</v>
      </c>
      <c r="BH97" s="1295" t="s">
        <v>1987</v>
      </c>
      <c r="BJ97" s="1295" t="s">
        <v>1988</v>
      </c>
      <c r="BL97" s="1295" t="s">
        <v>1989</v>
      </c>
      <c r="BN97" s="1295" t="s">
        <v>1990</v>
      </c>
    </row>
    <row customHeight="1" ht="11.25">
      <c r="AZ98" s="2128" t="s">
        <v>1991</v>
      </c>
      <c r="BA98" s="2129" t="s">
        <v>1992</v>
      </c>
      <c r="BH98" s="1295" t="s">
        <v>1993</v>
      </c>
      <c r="BJ98" s="1295" t="s">
        <v>1994</v>
      </c>
      <c r="BL98" s="1295" t="s">
        <v>1995</v>
      </c>
      <c r="BN98" s="1295" t="s">
        <v>1996</v>
      </c>
    </row>
    <row customHeight="1" ht="22.5">
      <c r="AZ99" s="2128" t="s">
        <v>1997</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1998</v>
      </c>
      <c r="BJ99" s="1295" t="s">
        <v>1999</v>
      </c>
      <c r="BL99" s="1295" t="s">
        <v>2000</v>
      </c>
      <c r="BN99" s="1295" t="s">
        <v>2001</v>
      </c>
    </row>
    <row customHeight="1" ht="22.5">
      <c r="AZ100" s="2128" t="s">
        <v>2002</v>
      </c>
      <c r="BA100"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95" t="s">
        <v>1596</v>
      </c>
      <c r="BL100" s="1295" t="s">
        <v>1596</v>
      </c>
      <c r="BN100" s="1295" t="s">
        <v>2003</v>
      </c>
    </row>
    <row customHeight="1" ht="22.5">
      <c r="AZ101" s="2128" t="s">
        <v>2004</v>
      </c>
      <c r="BA101" s="2129" t="s">
        <v>2005</v>
      </c>
      <c r="BN101" s="1295" t="s">
        <v>2006</v>
      </c>
    </row>
    <row customHeight="1" ht="22.5">
      <c r="AZ102" s="2128" t="s">
        <v>2007</v>
      </c>
      <c r="BA102"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95" t="s">
        <v>2008</v>
      </c>
    </row>
    <row customHeight="1" ht="11.25">
      <c r="AZ103" s="2128" t="s">
        <v>2009</v>
      </c>
      <c r="BA103" s="2129" t="s">
        <v>2010</v>
      </c>
      <c r="BN103" s="1295" t="s">
        <v>2011</v>
      </c>
    </row>
    <row customHeight="1" ht="11.25">
      <c r="BN104" s="1295" t="s">
        <v>2012</v>
      </c>
    </row>
    <row customHeight="1" ht="11.25">
      <c r="AZ105" s="1919" t="s">
        <v>2013</v>
      </c>
    </row>
    <row customHeight="1" ht="11.25">
      <c r="AZ106" s="1347" t="s">
        <v>2014</v>
      </c>
    </row>
    <row customHeight="1" ht="11.25">
      <c r="AZ107" s="1347" t="s">
        <v>2015</v>
      </c>
      <c r="BH107" s="1294" t="s">
        <v>2016</v>
      </c>
      <c r="BJ107" s="1294" t="s">
        <v>2017</v>
      </c>
      <c r="BL107" s="1294" t="s">
        <v>2018</v>
      </c>
      <c r="BN107" s="1294" t="s">
        <v>2019</v>
      </c>
    </row>
    <row customHeight="1" ht="11.25">
      <c r="AZ108" s="1347" t="s">
        <v>671</v>
      </c>
      <c r="BH108" s="1295" t="s">
        <v>2020</v>
      </c>
      <c r="BJ108" s="1295" t="s">
        <v>2021</v>
      </c>
      <c r="BL108" s="1295" t="s">
        <v>1678</v>
      </c>
      <c r="BN108" s="1295" t="s">
        <v>2022</v>
      </c>
    </row>
    <row customHeight="1" ht="11.25">
      <c r="BH109" s="1295" t="s">
        <v>2023</v>
      </c>
    </row>
    <row customHeight="1" ht="11.25">
      <c r="AZ110" s="1919" t="s">
        <v>2024</v>
      </c>
      <c r="BH110" s="1295" t="s">
        <v>2023</v>
      </c>
    </row>
    <row customHeight="1" ht="11.25">
      <c r="AZ111" s="2128" t="s">
        <v>1985</v>
      </c>
      <c r="BA111" s="2129" t="s">
        <v>1986</v>
      </c>
    </row>
    <row customHeight="1" ht="11.25">
      <c r="AZ112" s="2128" t="s">
        <v>1991</v>
      </c>
      <c r="BA112" s="2129" t="s">
        <v>1992</v>
      </c>
    </row>
    <row customHeight="1" ht="22.5">
      <c r="AZ113" s="2128" t="s">
        <v>1997</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2002</v>
      </c>
      <c r="BA114"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94" t="s">
        <v>2025</v>
      </c>
    </row>
    <row customHeight="1" ht="22.5">
      <c r="AZ115" s="2128" t="s">
        <v>2007</v>
      </c>
      <c r="BA115" s="212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95" t="s">
        <v>1393</v>
      </c>
    </row>
    <row customHeight="1" ht="11.25">
      <c r="AZ116" s="2128" t="s">
        <v>2009</v>
      </c>
      <c r="BA116" s="2129" t="s">
        <v>2010</v>
      </c>
      <c r="BH116" s="1295" t="s">
        <v>1420</v>
      </c>
    </row>
    <row customHeight="1" ht="11.25">
      <c r="BH117" s="1295" t="s">
        <v>1455</v>
      </c>
    </row>
    <row customHeight="1" ht="11.25">
      <c r="BH118" s="1295" t="s">
        <v>1488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C7ED8-CF4F-9E72-D04C-1F4E4500C223}" mc:Ignorable="x14ac xr xr2 xr3">
  <dimension ref="A1:J25"/>
  <sheetViews>
    <sheetView topLeftCell="A1" showGridLines="0" zoomScale="90" workbookViewId="0">
      <selection activeCell="A1" sqref="A1"/>
    </sheetView>
  </sheetViews>
  <sheetFormatPr defaultColWidth="9.140625" customHeight="1" defaultRowHeight="11.25"/>
  <cols>
    <col min="1" max="2" style="12786" width="15.00390625" hidden="1" customWidth="1"/>
    <col min="3" max="3" style="12830" width="3.00390625" customWidth="1"/>
    <col min="4" max="4" style="12831" width="6.00390625" customWidth="1"/>
    <col min="5" max="5" style="12830" width="52.00390625" customWidth="1"/>
    <col min="6" max="6" style="12830" width="48.00390625" customWidth="1"/>
    <col min="7" max="7" style="12830" width="93.00390625" customWidth="1"/>
    <col min="8" max="8" style="12830" width="8.00390625" customWidth="1"/>
    <col min="9" max="9" style="12830" width="64.00390625" customWidth="1"/>
    <col min="10" max="10" style="12830" width="9.140625" hidden="1"/>
  </cols>
  <sheetData>
    <row customHeight="1" ht="11.25" hidden="1">
      <c r="A1" s="728" t="s">
        <v>378</v>
      </c>
      <c r="J1" s="682" t="s">
        <v>14</v>
      </c>
    </row>
    <row customHeight="1" ht="22.5" hidden="1">
      <c r="A2" s="729"/>
      <c r="B2" s="729"/>
      <c r="C2" s="1957" t="s">
        <v>104</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66"/>
      <c r="F5" s="2467"/>
      <c r="I5" s="942"/>
      <c r="J5" s="682">
        <v>26</v>
      </c>
    </row>
    <row customHeight="1" ht="18">
      <c r="D6" s="2403" t="str">
        <f>IF(region_name=0,"Не определено",region_name)</f>
        <v>Иркутская область</v>
      </c>
      <c r="E6" s="2403"/>
      <c r="F6" s="2403"/>
      <c r="I6" s="942"/>
      <c r="J6" s="682">
        <v>17</v>
      </c>
    </row>
    <row s="12745"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379</v>
      </c>
      <c r="E9" s="2432"/>
      <c r="F9" s="2432"/>
      <c r="G9" s="2435" t="s">
        <v>380</v>
      </c>
      <c r="J9" s="682">
        <v>11</v>
      </c>
    </row>
    <row customHeight="1" ht="11.549999999999999">
      <c r="A10" s="729"/>
      <c r="B10" s="729"/>
      <c r="C10" s="684"/>
      <c r="D10" s="1701" t="s">
        <v>87</v>
      </c>
      <c r="E10" s="1703" t="s">
        <v>381</v>
      </c>
      <c r="F10" s="1703" t="s">
        <v>382</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35" t="str">
        <f>IF(org="","",org)</f>
        <v>АО "Байкалэнерго"</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60"/>
      <c r="J12" s="682">
        <v>23</v>
      </c>
    </row>
    <row customHeight="1" ht="19.95">
      <c r="A13" s="729"/>
      <c r="B13" s="729"/>
      <c r="C13" s="684"/>
      <c r="D13" s="1747">
        <v>2</v>
      </c>
      <c r="E13" s="1754" t="s">
        <v>2026</v>
      </c>
      <c r="F13" s="1748" t="s">
        <v>385</v>
      </c>
      <c r="G13" s="701"/>
      <c r="H13" s="1760"/>
      <c r="J13" s="682">
        <v>19</v>
      </c>
    </row>
    <row customHeight="1" ht="19.95">
      <c r="A14" s="729"/>
      <c r="B14" s="729"/>
      <c r="C14" s="684"/>
      <c r="D14" s="1750" t="s">
        <v>861</v>
      </c>
      <c r="E14" s="1751" t="s">
        <v>2027</v>
      </c>
      <c r="F14" s="1753"/>
      <c r="G14" s="1752" t="s">
        <v>2028</v>
      </c>
      <c r="H14" s="1760"/>
      <c r="J14" s="682">
        <v>19</v>
      </c>
    </row>
    <row customHeight="1" ht="19.95">
      <c r="A15" s="729"/>
      <c r="B15" s="729"/>
      <c r="C15" s="684"/>
      <c r="D15" s="1750" t="s">
        <v>386</v>
      </c>
      <c r="E15" s="1751" t="s">
        <v>2029</v>
      </c>
      <c r="F15" s="1753"/>
      <c r="G15" s="1752" t="s">
        <v>2030</v>
      </c>
      <c r="H15" s="1760"/>
      <c r="J15" s="682">
        <v>19</v>
      </c>
    </row>
    <row customHeight="1" ht="24">
      <c r="A16" s="729"/>
      <c r="B16" s="729"/>
      <c r="C16" s="684"/>
      <c r="D16" s="1750" t="s">
        <v>389</v>
      </c>
      <c r="E16" s="1749" t="s">
        <v>2031</v>
      </c>
      <c r="F16" s="1758"/>
      <c r="G16" s="701" t="s">
        <v>2032</v>
      </c>
      <c r="H16" s="1760"/>
      <c r="J16" s="682">
        <v>23</v>
      </c>
    </row>
    <row customHeight="1" ht="48.29999999999999">
      <c r="A17" s="729"/>
      <c r="B17" s="729"/>
      <c r="C17" s="684"/>
      <c r="D17" s="1747">
        <v>3</v>
      </c>
      <c r="E17" s="1754" t="s">
        <v>2033</v>
      </c>
      <c r="F17" s="1753"/>
      <c r="G17" s="701" t="s">
        <v>2034</v>
      </c>
      <c r="H17" s="1760"/>
      <c r="J17" s="682">
        <v>46</v>
      </c>
    </row>
    <row customHeight="1" ht="48.29999999999999">
      <c r="A18" s="1702">
        <v>1</v>
      </c>
      <c r="B18" s="729"/>
      <c r="C18" s="1704"/>
      <c r="D18" s="1747" t="s">
        <v>90</v>
      </c>
      <c r="E18" s="1754" t="s">
        <v>2035</v>
      </c>
      <c r="F18" s="1753"/>
      <c r="G18" s="701" t="s">
        <v>2034</v>
      </c>
      <c r="H18" s="1760"/>
      <c r="I18" s="1079"/>
      <c r="J18" s="682">
        <v>46</v>
      </c>
    </row>
    <row customHeight="1" ht="23.25">
      <c r="A19" s="729"/>
      <c r="B19" s="729"/>
      <c r="C19" s="684"/>
      <c r="D19" s="1747" t="s">
        <v>116</v>
      </c>
      <c r="E19" s="1754" t="s">
        <v>2036</v>
      </c>
      <c r="F19" s="1748" t="s">
        <v>385</v>
      </c>
      <c r="G19" s="2698" t="s">
        <v>2037</v>
      </c>
      <c r="H19" s="702"/>
      <c r="J19" s="682">
        <v>22</v>
      </c>
    </row>
    <row s="15370" customFormat="1" customHeight="1" ht="5.25" hidden="1">
      <c r="A20" s="729"/>
      <c r="B20" s="729"/>
      <c r="C20" s="1756"/>
      <c r="D20" s="1755" t="s">
        <v>1268</v>
      </c>
      <c r="E20" s="1241"/>
      <c r="F20" s="1240"/>
      <c r="G20" s="2699"/>
      <c r="J20" s="1757">
        <v>0</v>
      </c>
    </row>
    <row customHeight="1" ht="15.75">
      <c r="A21" s="729"/>
      <c r="B21" s="729"/>
      <c r="C21" s="684"/>
      <c r="D21" s="694"/>
      <c r="E21" s="642" t="s">
        <v>418</v>
      </c>
      <c r="F21" s="696"/>
      <c r="G21" s="2700"/>
      <c r="H21" s="1760"/>
      <c r="J21" s="682">
        <v>15</v>
      </c>
    </row>
    <row s="12786" customFormat="1" customHeight="1" ht="26.25">
      <c r="A22" s="729"/>
      <c r="B22" s="729"/>
      <c r="C22" s="729"/>
      <c r="D22" s="1747" t="s">
        <v>91</v>
      </c>
      <c r="E22" s="701" t="s">
        <v>2038</v>
      </c>
      <c r="F22" s="1753"/>
      <c r="G22" s="701" t="s">
        <v>2039</v>
      </c>
      <c r="H22" s="1759"/>
      <c r="J22" s="728">
        <v>25</v>
      </c>
    </row>
    <row s="12786" customFormat="1" customHeight="1" ht="19.95">
      <c r="A23" s="729"/>
      <c r="B23" s="729"/>
      <c r="C23" s="729"/>
      <c r="D23" s="1747" t="s">
        <v>92</v>
      </c>
      <c r="E23" s="1754" t="s">
        <v>2040</v>
      </c>
      <c r="F23" s="1758"/>
      <c r="G23" s="701" t="s">
        <v>2041</v>
      </c>
      <c r="H23" s="1759"/>
      <c r="J23" s="728">
        <v>19</v>
      </c>
    </row>
    <row s="12786" customFormat="1" customHeight="1" ht="144" hidden="1">
      <c r="A24" s="729"/>
      <c r="B24" s="729"/>
      <c r="C24" s="729"/>
      <c r="D24" s="1747" t="s">
        <v>117</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BF5DC-D0FF-31E5-D348-A3C481C70CC4}" mc:Ignorable="x14ac xr xr2 xr3">
  <dimension ref="A1:IU24"/>
  <sheetViews>
    <sheetView topLeftCell="A1" showGridLines="0" zoomScale="90" workbookViewId="0">
      <selection activeCell="A1" sqref="A1"/>
    </sheetView>
  </sheetViews>
  <sheetFormatPr defaultColWidth="9.140625" customHeight="1" defaultRowHeight="14.25"/>
  <cols>
    <col min="1" max="1" style="12253" width="9.140625" hidden="1"/>
    <col min="2" max="2" style="12330" width="9.140625" hidden="1"/>
    <col min="3" max="3" style="12253" width="3.7109375" hidden="1" customWidth="1"/>
    <col min="4" max="4" style="12429" width="3.00390625" customWidth="1"/>
    <col min="5" max="5" style="12253" width="6.00390625" customWidth="1"/>
    <col min="6" max="6" style="12253" width="46.00390625" customWidth="1"/>
    <col min="7" max="8" style="12253" width="16.00390625" customWidth="1"/>
    <col min="9" max="9" style="12253" width="35.00390625" customWidth="1"/>
    <col min="10" max="10" style="12253" width="89.00390625" customWidth="1"/>
    <col min="11" max="11" style="12430" width="3.00390625" customWidth="1"/>
    <col min="12" max="14" style="12430" width="8.00390625" customWidth="1"/>
    <col min="15" max="15" style="12430" width="25.00390625" customWidth="1"/>
    <col min="16" max="16" style="12430" width="14.00390625" customWidth="1"/>
    <col min="17" max="20" style="12431" width="8.00390625" customWidth="1"/>
    <col min="21" max="254" style="12253" width="8.00390625" customWidth="1"/>
    <col min="255" max="255" style="12253" width="9.140625" hidden="1"/>
  </cols>
  <sheetData>
    <row customHeight="1" ht="22.5" hidden="1">
      <c r="F1" s="1858" t="s">
        <v>2042</v>
      </c>
      <c r="G1" s="1858" t="s">
        <v>47</v>
      </c>
      <c r="H1" s="1858" t="s">
        <v>49</v>
      </c>
      <c r="IU1" s="1382" t="s">
        <v>14</v>
      </c>
    </row>
    <row s="12391" customFormat="1" customHeight="1" ht="22.5" hidden="1">
      <c r="A2" s="1058"/>
      <c r="B2" s="1387">
        <v>1</v>
      </c>
      <c r="C2" s="1387"/>
      <c r="D2" s="2155" t="s">
        <v>104</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2331"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2346"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2346"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27"/>
      <c r="G5" s="2327"/>
      <c r="H5" s="2327"/>
      <c r="I5" s="2327"/>
      <c r="J5" s="2327"/>
      <c r="K5" s="474"/>
      <c r="L5" s="727"/>
      <c r="M5" s="727"/>
      <c r="N5" s="727"/>
      <c r="O5" s="453"/>
      <c r="P5" s="727"/>
      <c r="Q5" s="452"/>
      <c r="R5" s="452"/>
      <c r="S5" s="452"/>
      <c r="T5" s="452"/>
      <c r="IU5" s="734">
        <v>26</v>
      </c>
    </row>
    <row s="12346"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2346" customFormat="1" customHeight="1" ht="14.699999999999998">
      <c r="A7" s="1382"/>
      <c r="B7" s="1387"/>
      <c r="C7" s="1382"/>
      <c r="D7" s="1722"/>
      <c r="E7" s="2328" t="s">
        <v>379</v>
      </c>
      <c r="F7" s="2329"/>
      <c r="G7" s="2329"/>
      <c r="H7" s="2329"/>
      <c r="I7" s="2329"/>
      <c r="J7" s="2701" t="s">
        <v>380</v>
      </c>
      <c r="K7" s="727"/>
      <c r="L7" s="727"/>
      <c r="M7" s="727"/>
      <c r="N7" s="727"/>
      <c r="O7" s="453"/>
      <c r="P7" s="727"/>
      <c r="Q7" s="452"/>
      <c r="R7" s="452"/>
      <c r="S7" s="452"/>
      <c r="T7" s="452"/>
      <c r="IU7" s="734">
        <v>14</v>
      </c>
    </row>
    <row s="12346" customFormat="1" customHeight="1" ht="21">
      <c r="A8" s="1382"/>
      <c r="B8" s="1387"/>
      <c r="C8" s="1382"/>
      <c r="D8" s="1722"/>
      <c r="E8" s="1775" t="s">
        <v>87</v>
      </c>
      <c r="F8" s="1767" t="s">
        <v>2042</v>
      </c>
      <c r="G8" s="1767" t="s">
        <v>47</v>
      </c>
      <c r="H8" s="1767" t="s">
        <v>49</v>
      </c>
      <c r="I8" s="1767" t="s">
        <v>2043</v>
      </c>
      <c r="J8" s="2702"/>
      <c r="K8" s="727"/>
      <c r="L8" s="727"/>
      <c r="M8" s="727"/>
      <c r="N8" s="727"/>
      <c r="O8" s="453"/>
      <c r="P8" s="727"/>
      <c r="Q8" s="452"/>
      <c r="R8" s="452"/>
      <c r="S8" s="452"/>
      <c r="T8" s="452"/>
      <c r="IU8" s="734">
        <v>20</v>
      </c>
    </row>
    <row s="12391"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2391" customFormat="1" customHeight="1" ht="15.75">
      <c r="A10" s="1858"/>
      <c r="B10" s="1387"/>
      <c r="C10" s="639"/>
      <c r="D10" s="1028"/>
      <c r="E10" s="1768"/>
      <c r="F10" s="1727" t="s">
        <v>2044</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2346"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2346"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2346"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2424" customFormat="1" customHeight="1" ht="10.5">
      <c r="B14" s="1061"/>
      <c r="D14" s="409"/>
      <c r="K14" s="727"/>
      <c r="L14" s="727"/>
      <c r="M14" s="727"/>
      <c r="N14" s="727"/>
      <c r="O14" s="453"/>
      <c r="P14" s="727"/>
      <c r="Q14" s="452"/>
      <c r="R14" s="452"/>
      <c r="S14" s="452"/>
      <c r="T14" s="452"/>
      <c r="IU14" s="408">
        <v>10</v>
      </c>
    </row>
    <row s="12424"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EA0DA7-7D37-6592-FF89-C2E04FC0B047}" mc:Ignorable="x14ac xr xr2 xr3">
  <dimension ref="A1:IW15"/>
  <sheetViews>
    <sheetView topLeftCell="A1" showGridLines="0" zoomScale="90" workbookViewId="0">
      <selection activeCell="A1" sqref="A1"/>
    </sheetView>
  </sheetViews>
  <sheetFormatPr defaultColWidth="9.140625" customHeight="1" defaultRowHeight="14.25"/>
  <cols>
    <col min="1" max="1" style="12253" width="9.140625" hidden="1"/>
    <col min="2" max="2" style="12330" width="9.140625" hidden="1"/>
    <col min="3" max="3" style="12253" width="3.7109375" hidden="1" customWidth="1"/>
    <col min="4" max="4" style="12429" width="3.00390625" customWidth="1"/>
    <col min="5" max="5" style="12253" width="6.00390625" customWidth="1"/>
    <col min="6" max="6" style="12253" width="27.00390625" customWidth="1"/>
    <col min="7" max="7" style="12253" width="16.00390625" customWidth="1"/>
    <col min="8" max="8" style="12253" width="12.00390625" customWidth="1"/>
    <col min="9" max="9" style="12253" width="32.00390625" customWidth="1"/>
    <col min="10" max="11" style="12253" width="41.00390625" customWidth="1"/>
    <col min="12" max="12" style="12253" width="89.00390625" customWidth="1"/>
    <col min="13" max="13" style="12430" width="3.00390625" customWidth="1"/>
    <col min="14" max="16" style="12430" width="8.00390625" customWidth="1"/>
    <col min="17" max="17" style="12430" width="25.00390625" customWidth="1"/>
    <col min="18" max="18" style="12430" width="14.00390625" customWidth="1"/>
    <col min="19" max="22" style="12431" width="8.00390625" customWidth="1"/>
    <col min="23" max="256" style="12253" width="8.00390625" customWidth="1"/>
    <col min="257" max="257" style="12253" width="9.140625" hidden="1"/>
  </cols>
  <sheetData>
    <row customHeight="1" ht="22.5" hidden="1">
      <c r="IW1" s="1382" t="s">
        <v>14</v>
      </c>
    </row>
    <row s="12391" customFormat="1" customHeight="1" ht="22.5" hidden="1">
      <c r="A2" s="1058"/>
      <c r="B2" s="1387">
        <v>1</v>
      </c>
      <c r="C2" s="1387"/>
      <c r="D2" s="2155" t="s">
        <v>104</v>
      </c>
      <c r="E2" s="2116"/>
      <c r="F2" s="2119" t="str">
        <f>IF(ROIV_INFO_NAME="","",ROIV_INFO_NAME)</f>
        <v>АО "Байкалэнерго"</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2331"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2346"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2346"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815"/>
      <c r="M5" s="474"/>
      <c r="N5" s="727"/>
      <c r="O5" s="727"/>
      <c r="P5" s="727"/>
      <c r="Q5" s="453"/>
      <c r="R5" s="727"/>
      <c r="S5" s="452"/>
      <c r="T5" s="452"/>
      <c r="U5" s="452"/>
      <c r="V5" s="452"/>
      <c r="IW5" s="734">
        <v>26</v>
      </c>
    </row>
    <row s="12346"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2346" customFormat="1" customHeight="1" ht="14.699999999999998">
      <c r="A7" s="1382"/>
      <c r="B7" s="1387"/>
      <c r="C7" s="1382"/>
      <c r="D7" s="1722"/>
      <c r="E7" s="2328" t="s">
        <v>379</v>
      </c>
      <c r="F7" s="2329"/>
      <c r="G7" s="2329"/>
      <c r="H7" s="2329"/>
      <c r="I7" s="2329"/>
      <c r="J7" s="2329"/>
      <c r="K7" s="2329"/>
      <c r="L7" s="2701" t="s">
        <v>380</v>
      </c>
      <c r="M7" s="727"/>
      <c r="N7" s="727"/>
      <c r="O7" s="727"/>
      <c r="P7" s="727"/>
      <c r="Q7" s="453"/>
      <c r="R7" s="727"/>
      <c r="S7" s="452"/>
      <c r="T7" s="452"/>
      <c r="U7" s="452"/>
      <c r="V7" s="452"/>
      <c r="IW7" s="734">
        <v>14</v>
      </c>
    </row>
    <row s="12346"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727"/>
      <c r="N8" s="727"/>
      <c r="O8" s="727"/>
      <c r="P8" s="727"/>
      <c r="Q8" s="453"/>
      <c r="R8" s="727"/>
      <c r="S8" s="452"/>
      <c r="T8" s="452"/>
      <c r="U8" s="452"/>
      <c r="V8" s="452"/>
      <c r="IW8" s="734">
        <v>64</v>
      </c>
    </row>
    <row s="12346" customFormat="1" customHeight="1" ht="29.25">
      <c r="A9" s="1382"/>
      <c r="B9" s="1387"/>
      <c r="C9" s="1382"/>
      <c r="D9" s="1722"/>
      <c r="E9" s="2706"/>
      <c r="F9" s="2706"/>
      <c r="G9" s="1764" t="s">
        <v>2045</v>
      </c>
      <c r="H9" s="1764" t="s">
        <v>2046</v>
      </c>
      <c r="I9" s="1764" t="s">
        <v>2047</v>
      </c>
      <c r="J9" s="2706"/>
      <c r="K9" s="2706"/>
      <c r="L9" s="2702"/>
      <c r="M9" s="727"/>
      <c r="N9" s="727"/>
      <c r="O9" s="727"/>
      <c r="P9" s="727"/>
      <c r="Q9" s="453"/>
      <c r="R9" s="727"/>
      <c r="S9" s="452"/>
      <c r="T9" s="452"/>
      <c r="U9" s="452"/>
      <c r="V9" s="452"/>
      <c r="IW9" s="734">
        <v>28</v>
      </c>
    </row>
    <row s="12391" customFormat="1" customHeight="1" ht="23.25">
      <c r="A10" s="2326"/>
      <c r="B10" s="1387">
        <v>1</v>
      </c>
      <c r="C10" s="1387"/>
      <c r="D10" s="1027"/>
      <c r="E10" s="1025">
        <v>1</v>
      </c>
      <c r="F10" s="1766" t="str">
        <f>IF(ROIV_INFO_NAME="","",ROIV_INFO_NAME)</f>
        <v>АО "Байкалэнерго"</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2391" customFormat="1" customHeight="1" ht="15.75">
      <c r="A11" s="2326"/>
      <c r="B11" s="1387"/>
      <c r="C11" s="639"/>
      <c r="D11" s="1028"/>
      <c r="E11" s="648"/>
      <c r="F11" s="643" t="s">
        <v>2048</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2346"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2346"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2346"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9A24A-A963-9328-5479-BD474B14B57E}" mc:Ignorable="x14ac xr xr2 xr3">
  <dimension ref="A1:IW15"/>
  <sheetViews>
    <sheetView topLeftCell="A1" showGridLines="0" zoomScale="90" workbookViewId="0">
      <selection activeCell="A1" sqref="A1"/>
    </sheetView>
  </sheetViews>
  <sheetFormatPr defaultColWidth="9.140625" customHeight="1" defaultRowHeight="14.25"/>
  <cols>
    <col min="1" max="1" style="12253" width="9.140625" hidden="1"/>
    <col min="2" max="2" style="12330" width="9.140625" hidden="1"/>
    <col min="3" max="3" style="12253" width="3.7109375" hidden="1" customWidth="1"/>
    <col min="4" max="4" style="12429" width="3.00390625" customWidth="1"/>
    <col min="5" max="5" style="12253" width="6.00390625" customWidth="1"/>
    <col min="6" max="6" style="12253" width="27.00390625" customWidth="1"/>
    <col min="7" max="7" style="12253" width="16.00390625" customWidth="1"/>
    <col min="8" max="8" style="12253" width="12.00390625" customWidth="1"/>
    <col min="9" max="9" style="12253" width="32.00390625" customWidth="1"/>
    <col min="10" max="11" style="12253" width="41.00390625" customWidth="1"/>
    <col min="12" max="12" style="12253" width="89.00390625" customWidth="1"/>
    <col min="13" max="13" style="12430" width="3.00390625" customWidth="1"/>
    <col min="14" max="16" style="12430" width="8.00390625" customWidth="1"/>
    <col min="17" max="17" style="12430" width="25.00390625" customWidth="1"/>
    <col min="18" max="18" style="12430" width="14.00390625" customWidth="1"/>
    <col min="19" max="22" style="12431" width="8.00390625" customWidth="1"/>
    <col min="23" max="256" style="12253" width="8.00390625" customWidth="1"/>
    <col min="257" max="257" style="12253" width="9.140625" hidden="1"/>
  </cols>
  <sheetData>
    <row customHeight="1" ht="22.5" hidden="1">
      <c r="IW1" s="1858" t="s">
        <v>14</v>
      </c>
    </row>
    <row s="12391" customFormat="1" customHeight="1" ht="22.5" hidden="1">
      <c r="A2" s="1058"/>
      <c r="B2" s="1593">
        <v>1</v>
      </c>
      <c r="C2" s="1593"/>
      <c r="D2" s="2155" t="s">
        <v>104</v>
      </c>
      <c r="E2" s="2131"/>
      <c r="F2" s="2133" t="str">
        <f>IF(ROIV_INFO_NAME="","",ROIV_INFO_NAME)</f>
        <v>АО "Байкалэнерго"</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2331"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2346"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2346"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27"/>
      <c r="G5" s="2327"/>
      <c r="H5" s="2327"/>
      <c r="I5" s="2327"/>
      <c r="J5" s="2327"/>
      <c r="K5" s="2327"/>
      <c r="L5" s="1862"/>
      <c r="M5" s="475"/>
      <c r="N5" s="1851"/>
      <c r="O5" s="1851"/>
      <c r="P5" s="1851"/>
      <c r="Q5" s="1851"/>
      <c r="R5" s="1851"/>
      <c r="S5" s="452"/>
      <c r="T5" s="452"/>
      <c r="U5" s="452"/>
      <c r="V5" s="452"/>
      <c r="IW5" s="1836">
        <v>26</v>
      </c>
    </row>
    <row s="12346"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2346" customFormat="1" customHeight="1" ht="14.699999999999998">
      <c r="A7" s="1858"/>
      <c r="B7" s="1593"/>
      <c r="C7" s="1858"/>
      <c r="D7" s="1742"/>
      <c r="E7" s="2328" t="s">
        <v>379</v>
      </c>
      <c r="F7" s="2329"/>
      <c r="G7" s="2329"/>
      <c r="H7" s="2329"/>
      <c r="I7" s="2329"/>
      <c r="J7" s="2329"/>
      <c r="K7" s="2329"/>
      <c r="L7" s="2701" t="s">
        <v>380</v>
      </c>
      <c r="M7" s="1851"/>
      <c r="N7" s="1851"/>
      <c r="O7" s="1851"/>
      <c r="P7" s="1851"/>
      <c r="Q7" s="1851"/>
      <c r="R7" s="1851"/>
      <c r="S7" s="452"/>
      <c r="T7" s="452"/>
      <c r="U7" s="452"/>
      <c r="V7" s="452"/>
      <c r="IW7" s="1836">
        <v>14</v>
      </c>
    </row>
    <row s="12346" customFormat="1" customHeight="1" ht="67.2">
      <c r="A8" s="1858"/>
      <c r="B8" s="1593"/>
      <c r="C8" s="1858"/>
      <c r="D8" s="1742"/>
      <c r="E8" s="2705" t="s">
        <v>87</v>
      </c>
      <c r="F8" s="2705" t="s">
        <v>2049</v>
      </c>
      <c r="G8" s="2707" t="s">
        <v>2050</v>
      </c>
      <c r="H8" s="2708"/>
      <c r="I8" s="2709"/>
      <c r="J8" s="2705" t="s">
        <v>2051</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03"/>
      <c r="M8" s="1851"/>
      <c r="N8" s="1851"/>
      <c r="O8" s="1851"/>
      <c r="P8" s="1851"/>
      <c r="Q8" s="1851"/>
      <c r="R8" s="1851"/>
      <c r="S8" s="452"/>
      <c r="T8" s="452"/>
      <c r="U8" s="452"/>
      <c r="V8" s="452"/>
      <c r="IW8" s="1836">
        <v>64</v>
      </c>
    </row>
    <row s="12346" customFormat="1" customHeight="1" ht="29.25">
      <c r="A9" s="1858"/>
      <c r="B9" s="1593"/>
      <c r="C9" s="1858"/>
      <c r="D9" s="1742"/>
      <c r="E9" s="2706"/>
      <c r="F9" s="2706"/>
      <c r="G9" s="2121" t="s">
        <v>2045</v>
      </c>
      <c r="H9" s="2121" t="s">
        <v>2046</v>
      </c>
      <c r="I9" s="2121" t="s">
        <v>2047</v>
      </c>
      <c r="J9" s="2706"/>
      <c r="K9" s="2706"/>
      <c r="L9" s="2702"/>
      <c r="M9" s="1851"/>
      <c r="N9" s="1851"/>
      <c r="O9" s="1851"/>
      <c r="P9" s="1851"/>
      <c r="Q9" s="1851"/>
      <c r="R9" s="1851"/>
      <c r="S9" s="452"/>
      <c r="T9" s="452"/>
      <c r="U9" s="452"/>
      <c r="V9" s="452"/>
      <c r="IW9" s="1836">
        <v>28</v>
      </c>
    </row>
    <row s="12391" customFormat="1" customHeight="1" ht="1.05">
      <c r="A10" s="2326"/>
      <c r="B10" s="1593">
        <v>1</v>
      </c>
      <c r="C10" s="1593"/>
      <c r="D10" s="1027"/>
      <c r="E10" s="1022">
        <v>0</v>
      </c>
      <c r="F10" s="2118" t="str">
        <f>IF(ROIV_INFO_NAME="","",ROIV_INFO_NAME)</f>
        <v>АО "Байкалэнерго"</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2391" customFormat="1" customHeight="1" ht="15.75">
      <c r="A11" s="2326"/>
      <c r="B11" s="1593"/>
      <c r="C11" s="639"/>
      <c r="D11" s="1028"/>
      <c r="E11" s="648"/>
      <c r="F11" s="878" t="s">
        <v>2048</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2346"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2346"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2346"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178E6-F73B-D0D4-ED09-95D7AE3701EE}" mc:Ignorable="x14ac xr xr2 xr3">
  <dimension ref="A1:Q19"/>
  <sheetViews>
    <sheetView topLeftCell="A1" showGridLines="0" zoomScale="90" workbookViewId="0">
      <selection activeCell="A1" sqref="A1"/>
    </sheetView>
  </sheetViews>
  <sheetFormatPr defaultColWidth="9.140625" customHeight="1" defaultRowHeight="14.25"/>
  <cols>
    <col min="1" max="1" style="12253" width="9.140625" hidden="1"/>
    <col min="2" max="2" style="12330" width="9.140625" hidden="1"/>
    <col min="3" max="3" style="12253" width="3.7109375" hidden="1" customWidth="1"/>
    <col min="4" max="4" style="12429" width="3.00390625" customWidth="1"/>
    <col min="5" max="5" style="12253" width="6.00390625" customWidth="1"/>
    <col min="6" max="6" style="12253" width="27.00390625" customWidth="1"/>
    <col min="7" max="7" style="12253" width="29.00390625" customWidth="1"/>
    <col min="8" max="8" style="12253" width="25.00390625" customWidth="1"/>
    <col min="9" max="9" style="12253" width="5.00390625" customWidth="1"/>
    <col min="10" max="10" style="12253" width="6.00390625" customWidth="1"/>
    <col min="11" max="11" style="12253" width="41.00390625" customWidth="1"/>
    <col min="12" max="12" style="12253" width="42.00390625" customWidth="1"/>
    <col min="13" max="13" style="12253" width="41.00390625" customWidth="1"/>
    <col min="14" max="14" style="12253" width="89.00390625" customWidth="1"/>
    <col min="15" max="15" style="12430" width="3.00390625" customWidth="1"/>
    <col min="16" max="16" style="12430" width="8.00390625" customWidth="1"/>
    <col min="17" max="17" style="12253" width="9.140625" hidden="1"/>
  </cols>
  <sheetData>
    <row customHeight="1" ht="22.5" hidden="1">
      <c r="Q1" s="1382" t="s">
        <v>14</v>
      </c>
    </row>
    <row s="12391" customFormat="1" customHeight="1" ht="22.5" hidden="1">
      <c r="A2" s="723"/>
      <c r="B2" s="1387">
        <v>1</v>
      </c>
      <c r="C2" s="1387"/>
      <c r="D2" s="2155" t="s">
        <v>104</v>
      </c>
      <c r="E2" s="2354">
        <v>1</v>
      </c>
      <c r="F2" s="2530" t="str">
        <f>IF(region_name="","",region_name)</f>
        <v>Иркутская область</v>
      </c>
      <c r="G2" s="2710"/>
      <c r="H2" s="2711"/>
      <c r="I2" s="701"/>
      <c r="J2" s="2137">
        <v>1</v>
      </c>
      <c r="K2" s="2139"/>
      <c r="L2" s="2139"/>
      <c r="M2" s="2139"/>
      <c r="N2" s="719"/>
      <c r="O2" s="1762"/>
      <c r="P2" s="738"/>
      <c r="Q2" s="650">
        <v>0</v>
      </c>
    </row>
    <row s="12391" customFormat="1" customHeight="1" ht="22.5" hidden="1">
      <c r="A3" s="1058"/>
      <c r="B3" s="1387"/>
      <c r="C3" s="1387"/>
      <c r="D3" s="1028"/>
      <c r="E3" s="2354"/>
      <c r="F3" s="2530"/>
      <c r="G3" s="2710"/>
      <c r="H3" s="2712"/>
      <c r="I3" s="648"/>
      <c r="J3" s="1727"/>
      <c r="K3" s="1727" t="s">
        <v>2052</v>
      </c>
      <c r="L3" s="1770"/>
      <c r="M3" s="2147"/>
      <c r="N3" s="2140"/>
      <c r="O3" s="1762"/>
      <c r="P3" s="738"/>
      <c r="Q3" s="650">
        <v>0</v>
      </c>
    </row>
    <row s="12331" customFormat="1" customHeight="1" ht="5.25" hidden="1">
      <c r="A4" s="723"/>
      <c r="D4" s="721"/>
      <c r="F4" s="474" t="s">
        <v>82</v>
      </c>
      <c r="G4" s="721" t="s">
        <v>83</v>
      </c>
      <c r="H4" s="721"/>
      <c r="I4" s="2150"/>
      <c r="J4" s="1771"/>
      <c r="K4" s="2138"/>
      <c r="L4" s="2138"/>
      <c r="M4" s="2138"/>
      <c r="N4" s="2134"/>
      <c r="O4" s="474" t="s">
        <v>82</v>
      </c>
      <c r="P4" s="474"/>
      <c r="Q4" s="738">
        <v>0</v>
      </c>
    </row>
    <row s="12391" customFormat="1" customHeight="1" ht="22.5" hidden="1">
      <c r="A5" s="1868"/>
      <c r="B5" s="1593">
        <v>1</v>
      </c>
      <c r="C5" s="1593"/>
      <c r="D5" s="1028"/>
      <c r="E5" s="2140"/>
      <c r="F5" s="2140"/>
      <c r="G5" s="2140"/>
      <c r="H5" s="2151"/>
      <c r="I5" s="2156" t="s">
        <v>104</v>
      </c>
      <c r="J5" s="2149">
        <v>1</v>
      </c>
      <c r="K5" s="2139"/>
      <c r="L5" s="2139"/>
      <c r="M5" s="2139"/>
      <c r="N5" s="719"/>
      <c r="O5" s="1762"/>
      <c r="P5" s="1863"/>
      <c r="Q5" s="851">
        <v>0</v>
      </c>
    </row>
    <row s="12346" customFormat="1" customHeight="1" ht="14.699999999999998">
      <c r="A6" s="1382"/>
      <c r="B6" s="1387"/>
      <c r="C6" s="1382"/>
      <c r="D6" s="1722"/>
      <c r="E6" s="736"/>
      <c r="F6" s="736"/>
      <c r="G6" s="736"/>
      <c r="H6" s="736"/>
      <c r="I6" s="736"/>
      <c r="J6" s="736"/>
      <c r="K6" s="736"/>
      <c r="L6" s="736"/>
      <c r="M6" s="736"/>
      <c r="N6" s="1862"/>
      <c r="O6" s="474"/>
      <c r="P6" s="727"/>
      <c r="Q6" s="734">
        <v>14</v>
      </c>
    </row>
    <row s="12346"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2346" customFormat="1" customHeight="1" ht="14.699999999999998">
      <c r="A8" s="1382"/>
      <c r="B8" s="1387"/>
      <c r="C8" s="1382"/>
      <c r="D8" s="1722"/>
      <c r="E8" s="736"/>
      <c r="F8" s="394"/>
      <c r="G8" s="394"/>
      <c r="H8" s="394"/>
      <c r="I8" s="394"/>
      <c r="J8" s="394"/>
      <c r="K8" s="394"/>
      <c r="L8" s="394"/>
      <c r="M8" s="394"/>
      <c r="N8" s="843"/>
      <c r="O8" s="727"/>
      <c r="P8" s="727"/>
      <c r="Q8" s="734">
        <v>14</v>
      </c>
    </row>
    <row s="15437" customFormat="1" customHeight="1" ht="14.25" hidden="1">
      <c r="A9" s="1695"/>
      <c r="B9" s="1705"/>
      <c r="C9" s="1695"/>
      <c r="D9" s="1722"/>
      <c r="E9" s="2141"/>
      <c r="F9" s="2141"/>
      <c r="G9" s="2141"/>
      <c r="H9" s="2141"/>
      <c r="I9" s="2720"/>
      <c r="J9" s="2720"/>
      <c r="K9" s="2720"/>
      <c r="L9" s="2141"/>
      <c r="M9" s="2142"/>
      <c r="O9" s="1772"/>
      <c r="P9" s="1772"/>
      <c r="Q9" s="1773">
        <v>0</v>
      </c>
    </row>
    <row s="12346" customFormat="1" customHeight="1" ht="14.699999999999998">
      <c r="A10" s="1382"/>
      <c r="B10" s="1387"/>
      <c r="C10" s="1382"/>
      <c r="D10" s="1722"/>
      <c r="E10" s="2354" t="s">
        <v>379</v>
      </c>
      <c r="F10" s="2354"/>
      <c r="G10" s="2354"/>
      <c r="H10" s="2354"/>
      <c r="I10" s="2354"/>
      <c r="J10" s="2354"/>
      <c r="K10" s="2354"/>
      <c r="L10" s="2354"/>
      <c r="M10" s="2328"/>
      <c r="N10" s="2705" t="s">
        <v>380</v>
      </c>
      <c r="O10" s="727"/>
      <c r="P10" s="727"/>
      <c r="Q10" s="734">
        <v>14</v>
      </c>
    </row>
    <row s="12346" customFormat="1" customHeight="1" ht="44.25">
      <c r="A11" s="1858"/>
      <c r="B11" s="1593"/>
      <c r="C11" s="1858"/>
      <c r="D11" s="1742"/>
      <c r="E11" s="2719" t="s">
        <v>87</v>
      </c>
      <c r="F11" s="2719" t="s">
        <v>383</v>
      </c>
      <c r="G11" s="2719" t="s">
        <v>2053</v>
      </c>
      <c r="H11" s="2719"/>
      <c r="I11" s="2719" t="s">
        <v>2054</v>
      </c>
      <c r="J11" s="2719"/>
      <c r="K11" s="2719"/>
      <c r="L11" s="2719" t="s">
        <v>2055</v>
      </c>
      <c r="M11" s="2707" t="s">
        <v>2056</v>
      </c>
      <c r="N11" s="2718"/>
      <c r="O11" s="1851"/>
      <c r="P11" s="1851"/>
      <c r="Q11" s="1836">
        <v>42</v>
      </c>
    </row>
    <row s="12346" customFormat="1" customHeight="1" ht="29.25">
      <c r="A12" s="1382"/>
      <c r="B12" s="1387"/>
      <c r="C12" s="1382"/>
      <c r="D12" s="1722"/>
      <c r="E12" s="2705"/>
      <c r="F12" s="2719"/>
      <c r="G12" s="2136" t="s">
        <v>2057</v>
      </c>
      <c r="H12" s="2136" t="s">
        <v>387</v>
      </c>
      <c r="I12" s="2719"/>
      <c r="J12" s="2719"/>
      <c r="K12" s="2719"/>
      <c r="L12" s="2719"/>
      <c r="M12" s="2707"/>
      <c r="N12" s="2706"/>
      <c r="O12" s="727"/>
      <c r="P12" s="727"/>
      <c r="Q12" s="734">
        <v>28</v>
      </c>
    </row>
    <row s="12391" customFormat="1" customHeight="1" ht="23.25">
      <c r="A13" s="2326">
        <v>26379339</v>
      </c>
      <c r="B13" s="1387">
        <v>1</v>
      </c>
      <c r="C13" s="1387"/>
      <c r="D13" s="1028"/>
      <c r="E13" s="2354">
        <v>1</v>
      </c>
      <c r="F13" s="2713" t="str">
        <f>IF(region_name="","",region_name)</f>
        <v>Иркутская область</v>
      </c>
      <c r="G13" s="2714"/>
      <c r="H13" s="2721"/>
      <c r="I13" s="701"/>
      <c r="J13" s="2132">
        <v>1</v>
      </c>
      <c r="K13" s="2145"/>
      <c r="L13" s="2146"/>
      <c r="M13" s="2146"/>
      <c r="N13" s="2715" t="s">
        <v>2058</v>
      </c>
      <c r="O13" s="1762"/>
      <c r="P13" s="738"/>
      <c r="Q13" s="650">
        <v>22</v>
      </c>
    </row>
    <row s="12391" customFormat="1" customHeight="1" ht="23.25">
      <c r="A14" s="2326"/>
      <c r="B14" s="1387"/>
      <c r="C14" s="1387"/>
      <c r="D14" s="1028"/>
      <c r="E14" s="2354"/>
      <c r="F14" s="2713"/>
      <c r="G14" s="2714"/>
      <c r="H14" s="2722"/>
      <c r="I14" s="648"/>
      <c r="J14" s="1727"/>
      <c r="K14" s="1727" t="s">
        <v>2052</v>
      </c>
      <c r="L14" s="1770"/>
      <c r="M14" s="1770"/>
      <c r="N14" s="2716"/>
      <c r="O14" s="1762"/>
      <c r="P14" s="738"/>
      <c r="Q14" s="650">
        <v>22</v>
      </c>
    </row>
    <row s="12391" customFormat="1" customHeight="1" ht="23.25">
      <c r="A15" s="2326"/>
      <c r="B15" s="1387"/>
      <c r="C15" s="639"/>
      <c r="D15" s="1028"/>
      <c r="E15" s="648"/>
      <c r="F15" s="1727" t="s">
        <v>2044</v>
      </c>
      <c r="G15" s="1769"/>
      <c r="H15" s="1769"/>
      <c r="I15" s="414"/>
      <c r="J15" s="414"/>
      <c r="K15" s="414"/>
      <c r="L15" s="414"/>
      <c r="M15" s="414"/>
      <c r="N15" s="2716"/>
      <c r="O15" s="1763"/>
      <c r="P15" s="738"/>
      <c r="Q15" s="650">
        <v>22</v>
      </c>
    </row>
    <row s="12346" customFormat="1" customHeight="1" ht="22.049999999999997">
      <c r="A16" s="1382"/>
      <c r="B16" s="1387"/>
      <c r="C16" s="1382"/>
      <c r="D16" s="678"/>
      <c r="E16" s="407"/>
      <c r="F16" s="407"/>
      <c r="G16" s="407"/>
      <c r="H16" s="407"/>
      <c r="I16" s="407"/>
      <c r="J16" s="407"/>
      <c r="K16" s="407"/>
      <c r="L16" s="407"/>
      <c r="M16" s="736"/>
      <c r="N16" s="1862"/>
      <c r="O16" s="727"/>
      <c r="P16" s="727"/>
      <c r="Q16" s="734">
        <v>21</v>
      </c>
    </row>
    <row s="12346"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2346"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2470B4-6379-5A7B-C8FF-D4D6FAFD3A6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2742" width="9.140625" hidden="1"/>
    <col min="2" max="2" style="15187" width="9.140625" hidden="1"/>
    <col min="3" max="3" style="15477" width="3.00390625" customWidth="1"/>
    <col min="4" max="4" style="15187" width="6.00390625" customWidth="1"/>
    <col min="5" max="5" style="15187" width="22.00390625" customWidth="1"/>
    <col min="6" max="6" style="15187" width="15.00390625" customWidth="1"/>
    <col min="7" max="7" style="15187" width="14.00390625" customWidth="1"/>
    <col min="8" max="8" style="15187" width="47.00390625" customWidth="1"/>
    <col min="9" max="9" style="15187" width="115.00390625" customWidth="1"/>
    <col min="10" max="10" style="15187" width="3.00390625" customWidth="1"/>
    <col min="11" max="12" style="15187" width="8.00390625" customWidth="1"/>
    <col min="13" max="13" style="15187" width="9.140625" hidden="1"/>
  </cols>
  <sheetData>
    <row customHeight="1" ht="14.25" hidden="1">
      <c r="M1" s="348" t="s">
        <v>14</v>
      </c>
    </row>
    <row customHeight="1" ht="14.25" hidden="1">
      <c r="M2" s="348">
        <v>0</v>
      </c>
    </row>
    <row customHeight="1" ht="14.25" hidden="1">
      <c r="M3" s="348">
        <v>0</v>
      </c>
    </row>
    <row customHeight="1" ht="3">
      <c r="M4" s="348">
        <v>3</v>
      </c>
    </row>
    <row s="12253" customFormat="1" customHeight="1" ht="31.5">
      <c r="A5" s="342"/>
      <c r="C5" s="317"/>
      <c r="D5" s="2327" t="s">
        <v>2059</v>
      </c>
      <c r="E5" s="2327"/>
      <c r="F5" s="2327"/>
      <c r="G5" s="2327"/>
      <c r="H5" s="2327"/>
      <c r="I5" s="492"/>
      <c r="M5" s="310">
        <v>30</v>
      </c>
    </row>
    <row customHeight="1" ht="3" hidden="1">
      <c r="D6" s="349"/>
      <c r="E6" s="349"/>
      <c r="F6" s="349"/>
      <c r="G6" s="349"/>
      <c r="H6" s="349"/>
      <c r="I6" s="349"/>
      <c r="M6" s="348">
        <v>0</v>
      </c>
    </row>
    <row s="12742" customFormat="1" customHeight="1" ht="14.699999999999998">
      <c r="B7" s="346"/>
      <c r="C7" s="347"/>
      <c r="D7" s="350"/>
      <c r="E7" s="350"/>
      <c r="F7" s="350"/>
      <c r="G7" s="350"/>
      <c r="H7" s="979"/>
      <c r="I7" s="350"/>
      <c r="J7" s="351"/>
      <c r="M7" s="345">
        <v>14</v>
      </c>
    </row>
    <row customHeight="1" ht="14.699999999999998">
      <c r="D8" s="2436" t="s">
        <v>379</v>
      </c>
      <c r="E8" s="2436"/>
      <c r="F8" s="2436"/>
      <c r="G8" s="2436"/>
      <c r="H8" s="2436"/>
      <c r="I8" s="2436" t="s">
        <v>380</v>
      </c>
      <c r="M8" s="348">
        <v>14</v>
      </c>
    </row>
    <row customHeight="1" ht="29.25">
      <c r="D9" s="2436" t="s">
        <v>87</v>
      </c>
      <c r="E9" s="2436" t="s">
        <v>2060</v>
      </c>
      <c r="F9" s="2436"/>
      <c r="G9" s="2436"/>
      <c r="H9" s="2436"/>
      <c r="I9" s="2436"/>
      <c r="M9" s="348">
        <v>28</v>
      </c>
    </row>
    <row customHeight="1" ht="24">
      <c r="D10" s="2436"/>
      <c r="E10" s="354" t="s">
        <v>2061</v>
      </c>
      <c r="F10" s="354" t="s">
        <v>2062</v>
      </c>
      <c r="G10" s="354" t="s">
        <v>2063</v>
      </c>
      <c r="H10" s="354" t="s">
        <v>469</v>
      </c>
      <c r="I10" s="2436"/>
      <c r="M10" s="348">
        <v>23</v>
      </c>
    </row>
    <row customHeight="1" ht="12" hidden="1">
      <c r="D11" s="314" t="s">
        <v>115</v>
      </c>
      <c r="E11" s="314" t="s">
        <v>90</v>
      </c>
      <c r="F11" s="314" t="s">
        <v>116</v>
      </c>
      <c r="G11" s="314" t="s">
        <v>91</v>
      </c>
      <c r="H11" s="314" t="s">
        <v>92</v>
      </c>
      <c r="I11" s="314" t="s">
        <v>117</v>
      </c>
      <c r="M11" s="348">
        <v>0</v>
      </c>
    </row>
    <row s="15187" customFormat="1" customHeight="1" ht="26.25">
      <c r="A12" s="372" t="s">
        <v>89</v>
      </c>
      <c r="B12" s="352" t="s">
        <v>22</v>
      </c>
      <c r="C12" s="353"/>
      <c r="D12" s="355" t="s">
        <v>115</v>
      </c>
      <c r="E12" s="608"/>
      <c r="F12" s="608"/>
      <c r="G12" s="1961" t="s">
        <v>22</v>
      </c>
      <c r="H12" s="609"/>
      <c r="I12" s="2396" t="s">
        <v>2064</v>
      </c>
      <c r="K12" s="499"/>
      <c r="L12" s="500"/>
      <c r="M12" s="344">
        <v>25</v>
      </c>
    </row>
    <row customHeight="1" ht="15.75">
      <c r="A13" s="348"/>
      <c r="B13" s="348"/>
      <c r="C13" s="348"/>
      <c r="D13" s="336"/>
      <c r="E13" s="357" t="s">
        <v>547</v>
      </c>
      <c r="F13" s="356"/>
      <c r="G13" s="356"/>
      <c r="H13" s="441"/>
      <c r="I13" s="2398"/>
      <c r="M13" s="348">
        <v>15</v>
      </c>
    </row>
    <row customHeight="1" ht="3">
      <c r="A14" s="348"/>
      <c r="B14" s="348"/>
      <c r="C14" s="348"/>
      <c r="M14" s="348">
        <v>3</v>
      </c>
    </row>
    <row customHeight="1" ht="29.25">
      <c r="E15" s="2723" t="s">
        <v>2065</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8EA63-F1DF-1E96-FCA3-79B9E5C0903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5496" width="9.140625" hidden="1"/>
    <col min="3" max="3" style="15497" width="3.00390625" customWidth="1"/>
    <col min="4" max="4" style="15496" width="6.00390625" customWidth="1"/>
    <col min="5" max="5" style="15496" width="94.00390625" customWidth="1"/>
    <col min="6" max="9" style="15496" width="8.00390625" customWidth="1"/>
    <col min="10" max="10" style="15496"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2066</v>
      </c>
      <c r="E7" s="2725"/>
      <c r="F7" s="494"/>
      <c r="J7" s="296">
        <v>22</v>
      </c>
    </row>
    <row customHeight="1" ht="3">
      <c r="C8" s="319"/>
      <c r="D8" s="297"/>
      <c r="E8" s="297"/>
      <c r="J8" s="296">
        <v>3</v>
      </c>
    </row>
    <row customHeight="1" ht="16.8">
      <c r="C9" s="319"/>
      <c r="D9" s="332" t="s">
        <v>87</v>
      </c>
      <c r="E9" s="487" t="s">
        <v>2067</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2068</v>
      </c>
      <c r="J13" s="296">
        <v>12</v>
      </c>
    </row>
    <row customHeight="1" ht="3">
      <c r="J14" s="296">
        <v>3</v>
      </c>
    </row>
    <row customHeight="1" ht="23.25">
      <c r="C15" s="364"/>
      <c r="D15" s="2726" t="s">
        <v>2069</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E7D02-7BAB-DBDE-02DB-1756B15ACB9E}"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5496" width="9.140625" hidden="1"/>
    <col min="3" max="3" style="15497" width="3.00390625" customWidth="1"/>
    <col min="4" max="4" style="15496" width="6.00390625" customWidth="1"/>
    <col min="5" max="5" style="15496" width="94.00390625" customWidth="1"/>
    <col min="6" max="12" style="15496" width="8.00390625" customWidth="1"/>
    <col min="13" max="13" style="15496"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2070</v>
      </c>
      <c r="E7" s="2327"/>
      <c r="F7" s="494"/>
      <c r="M7" s="296">
        <v>22</v>
      </c>
    </row>
    <row customHeight="1" ht="3">
      <c r="C8" s="319"/>
      <c r="D8" s="297"/>
      <c r="E8" s="297"/>
      <c r="M8" s="296">
        <v>3</v>
      </c>
    </row>
    <row customHeight="1" ht="16.8">
      <c r="C9" s="319"/>
      <c r="D9" s="332" t="s">
        <v>87</v>
      </c>
      <c r="E9" s="335" t="s">
        <v>366</v>
      </c>
      <c r="M9" s="296">
        <v>16</v>
      </c>
    </row>
    <row customHeight="1" ht="12.75">
      <c r="C10" s="319"/>
      <c r="D10" s="314" t="s">
        <v>115</v>
      </c>
      <c r="E10" s="314" t="s">
        <v>103</v>
      </c>
      <c r="M10" s="296">
        <v>12</v>
      </c>
    </row>
    <row customHeight="1" ht="15" hidden="1">
      <c r="C11" s="319"/>
      <c r="D11" s="340">
        <v>0</v>
      </c>
      <c r="E11" s="376"/>
      <c r="M11" s="296">
        <v>0</v>
      </c>
    </row>
    <row customHeight="1" ht="14.699999999999998">
      <c r="C12" s="319"/>
      <c r="D12" s="336"/>
      <c r="E12" s="334" t="s">
        <v>2068</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7314D-8E59-6709-D493-40BFA6F8370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2391" width="1.7109375" customWidth="1"/>
    <col min="2" max="2" style="12391" width="34.57421875" customWidth="1"/>
    <col min="3" max="3" style="12391" width="85.00390625" customWidth="1"/>
    <col min="4" max="4" style="12391" width="17.00390625" customWidth="1"/>
    <col min="5" max="5" style="12391" width="8.00390625" customWidth="1"/>
    <col min="6" max="6" style="12391" width="9.140625" hidden="1"/>
  </cols>
  <sheetData>
    <row customHeight="1" ht="3">
      <c r="F1" s="316" t="s">
        <v>14</v>
      </c>
    </row>
    <row customHeight="1" ht="22.5">
      <c r="B2" s="2840" t="s">
        <v>2071</v>
      </c>
      <c r="C2" s="2727"/>
      <c r="D2" s="2727"/>
      <c r="E2" s="495"/>
      <c r="F2" s="316">
        <v>22</v>
      </c>
    </row>
    <row customHeight="1" ht="3">
      <c r="F3" s="316">
        <v>3</v>
      </c>
    </row>
    <row customHeight="1" ht="23.25">
      <c r="B4" s="2841" t="s">
        <v>2072</v>
      </c>
      <c r="C4" s="610" t="s">
        <v>2073</v>
      </c>
      <c r="D4" s="610" t="s">
        <v>2074</v>
      </c>
      <c r="F4" s="316">
        <v>22</v>
      </c>
    </row>
    <row customHeight="1" ht="11.25" hidden="1">
      <c r="A5" s="316" t="s">
        <v>81</v>
      </c>
      <c r="B5" s="316">
        <v>34</v>
      </c>
      <c r="C5" s="316">
        <v>85</v>
      </c>
      <c r="D5" s="316">
        <v>17</v>
      </c>
      <c r="E5" s="316">
        <v>8</v>
      </c>
      <c r="F5" s="31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ACF41-CF9B-677B-E5A4-F80637E01B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2391" width="26.57421875" customWidth="1"/>
    <col min="2" max="2" style="12391" width="10.00390625" customWidth="1"/>
    <col min="3" max="3" style="12391" width="9.140625"/>
    <col min="4" max="4" style="12391" width="11.140625" customWidth="1"/>
    <col min="5" max="5" style="12391" width="16.57421875" customWidth="1"/>
    <col min="6" max="6" style="12391" width="16.28125" customWidth="1"/>
    <col min="7" max="7" style="12391" width="19.140625" customWidth="1"/>
    <col min="8" max="11" style="12391" width="10.00390625" customWidth="1"/>
    <col min="12" max="12" style="12391" width="12.7109375" customWidth="1"/>
    <col min="13" max="13" style="12391" width="61.28125" customWidth="1"/>
    <col min="14" max="14" style="12391" width="10.00390625" customWidth="1"/>
    <col min="15" max="17" style="12391" width="23.7109375" customWidth="1"/>
    <col min="18" max="18" style="12391" width="11.7109375" customWidth="1"/>
    <col min="19" max="19" style="12391" width="8.57421875" customWidth="1"/>
    <col min="20" max="20" style="12391" width="11.7109375" customWidth="1"/>
    <col min="21" max="21" style="12391" width="8.57421875" customWidth="1"/>
    <col min="22" max="22" style="12391" width="4.7109375" customWidth="1"/>
    <col min="23" max="23" style="12391" width="115.7109375" customWidth="1"/>
    <col min="24" max="24" style="12391" width="115.28125" customWidth="1"/>
    <col min="25" max="27" style="12391" width="9.140625"/>
    <col min="28" max="28" style="12391" width="115.7109375" customWidth="1"/>
    <col min="29" max="29" style="12391" width="9.140625"/>
    <col min="30" max="90" style="12391" width="115.7109375" customWidth="1"/>
    <col min="91" max="184" style="12391" width="9.140625"/>
  </cols>
  <sheetData>
    <row r="2" s="15506" customFormat="1" customHeight="1" ht="17.25">
      <c r="A2" s="2042" t="s">
        <v>2075</v>
      </c>
    </row>
    <row r="4" s="15496" customFormat="1" customHeight="1" ht="15">
      <c r="C4" s="2043"/>
      <c r="D4" s="340"/>
      <c r="E4" s="604"/>
    </row>
    <row r="6" s="15506" customFormat="1" customHeight="1" ht="17.25">
      <c r="A6" s="2042" t="s">
        <v>2076</v>
      </c>
    </row>
    <row r="8" s="15496" customFormat="1" customHeight="1" ht="17.25">
      <c r="C8" s="2044"/>
      <c r="D8" s="340"/>
      <c r="E8" s="341"/>
    </row>
    <row r="11" s="15506" customFormat="1" customHeight="1" ht="17.25">
      <c r="A11" s="2042" t="s">
        <v>2077</v>
      </c>
    </row>
    <row r="13" s="12346" customFormat="1" customHeight="1" ht="15">
      <c r="A13" s="2444">
        <v>1</v>
      </c>
      <c r="B13" s="1387"/>
      <c r="C13" s="1028" t="s">
        <v>104</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2391"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2391" customFormat="1" customHeight="1" ht="15">
      <c r="A15" s="2444"/>
      <c r="B15" s="1387"/>
      <c r="C15" s="639"/>
      <c r="D15" s="1028"/>
      <c r="E15" s="648"/>
      <c r="F15" s="404"/>
      <c r="G15" s="642" t="s">
        <v>102</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5506" customFormat="1" customHeight="1" ht="17.25">
      <c r="A17" s="2042" t="s">
        <v>2078</v>
      </c>
    </row>
    <row r="19" s="12391" customFormat="1" customHeight="1" ht="15">
      <c r="A19" s="2109"/>
      <c r="B19" s="1593">
        <v>1</v>
      </c>
      <c r="C19" s="1593"/>
      <c r="D19" s="1027" t="s">
        <v>104</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2391" customFormat="1" customHeight="1" ht="15">
      <c r="A21" s="2042" t="s">
        <v>2079</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2391" customFormat="1" customHeight="1" ht="15">
      <c r="U22" s="412"/>
    </row>
    <row s="12467" customFormat="1" customHeight="1" ht="15">
      <c r="A23" s="650"/>
      <c r="B23" s="650"/>
      <c r="C23" s="1955" t="s">
        <v>104</v>
      </c>
      <c r="D23" s="2335" t="s">
        <v>115</v>
      </c>
      <c r="E23" s="2336"/>
      <c r="F23" s="2334" t="s">
        <v>19</v>
      </c>
      <c r="G23" s="2784"/>
      <c r="H23" s="2354">
        <v>1</v>
      </c>
      <c r="I23" s="2786" t="str">
        <f>IF(U23="","",INDEX(TERRITORY_MR_LIST,MATCH(U23,TERRITORY_LIST_ID,0)))</f>
        <v/>
      </c>
      <c r="J23" s="2334" t="s">
        <v>19</v>
      </c>
      <c r="K23" s="1059"/>
      <c r="L23" s="2009" t="s">
        <v>115</v>
      </c>
      <c r="M23" s="830"/>
      <c r="N23" s="831"/>
      <c r="O23" s="831"/>
      <c r="P23" s="831"/>
      <c r="Q23" s="831"/>
      <c r="R23" s="831"/>
      <c r="S23" s="831"/>
      <c r="T23" s="831"/>
      <c r="U23" s="832"/>
      <c r="V23" s="831"/>
      <c r="W23" s="831"/>
      <c r="X23" s="822"/>
      <c r="Y23" s="822" t="s">
        <v>125</v>
      </c>
      <c r="Z23" s="822">
        <v>1705000</v>
      </c>
      <c r="AA23" s="822"/>
      <c r="AB23" s="822"/>
      <c r="AC23" s="822"/>
      <c r="AD23" s="822"/>
      <c r="AE23" s="822"/>
      <c r="AF23" s="822"/>
      <c r="AG23" s="822"/>
      <c r="AH23" s="822"/>
      <c r="AI23" s="822"/>
      <c r="AJ23" s="822"/>
      <c r="AK23" s="822"/>
      <c r="AL23" s="822"/>
    </row>
    <row s="12467" customFormat="1" customHeight="1" ht="15">
      <c r="A24" s="650"/>
      <c r="B24" s="650"/>
      <c r="C24" s="403"/>
      <c r="D24" s="2335"/>
      <c r="E24" s="2337"/>
      <c r="F24" s="2334"/>
      <c r="G24" s="2785"/>
      <c r="H24" s="2354"/>
      <c r="I24" s="2787"/>
      <c r="J24" s="2334"/>
      <c r="K24" s="648"/>
      <c r="L24" s="404"/>
      <c r="M24" s="834" t="s">
        <v>134</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2467" customFormat="1" customHeight="1" ht="15">
      <c r="A25" s="650"/>
      <c r="B25" s="650"/>
      <c r="C25" s="403"/>
      <c r="D25" s="2335"/>
      <c r="E25" s="2338"/>
      <c r="F25" s="2334"/>
      <c r="G25" s="648"/>
      <c r="H25" s="404"/>
      <c r="I25" s="807" t="s">
        <v>193</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2391" customFormat="1" customHeight="1" ht="15">
      <c r="U26" s="412"/>
    </row>
    <row s="12391" customFormat="1" customHeight="1" ht="15">
      <c r="A27" s="2042" t="s">
        <v>2080</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2391" customFormat="1" customHeight="1" ht="15">
      <c r="U28" s="412"/>
    </row>
    <row s="12467" customFormat="1" customHeight="1" ht="15">
      <c r="A29" s="650"/>
      <c r="B29" s="650"/>
      <c r="C29" s="403"/>
      <c r="D29" s="2048"/>
      <c r="E29" s="2048"/>
      <c r="F29" s="2048"/>
      <c r="G29" s="2788" t="s">
        <v>104</v>
      </c>
      <c r="H29" s="2330">
        <v>1</v>
      </c>
      <c r="I29" s="2789" t="str">
        <f>IF(U29="","",INDEX(TERRITORY_MR_LIST,MATCH(U29,TERRITORY_LIST_ID,0)))</f>
        <v/>
      </c>
      <c r="J29" s="2334" t="s">
        <v>19</v>
      </c>
      <c r="K29" s="1059"/>
      <c r="L29" s="2009" t="s">
        <v>115</v>
      </c>
      <c r="M29" s="830"/>
      <c r="N29" s="831"/>
      <c r="O29" s="831"/>
      <c r="P29" s="831"/>
      <c r="Q29" s="831"/>
      <c r="R29" s="831"/>
      <c r="S29" s="831"/>
      <c r="T29" s="831"/>
      <c r="U29" s="832"/>
      <c r="V29" s="831"/>
      <c r="W29" s="831"/>
      <c r="X29" s="822"/>
      <c r="Y29" s="822" t="s">
        <v>125</v>
      </c>
      <c r="Z29" s="822">
        <v>1705000</v>
      </c>
      <c r="AA29" s="822"/>
      <c r="AB29" s="822"/>
      <c r="AC29" s="822"/>
      <c r="AD29" s="822"/>
      <c r="AE29" s="822"/>
      <c r="AF29" s="822"/>
      <c r="AG29" s="822"/>
      <c r="AH29" s="822"/>
      <c r="AI29" s="822"/>
      <c r="AJ29" s="822"/>
      <c r="AK29" s="822"/>
      <c r="AL29" s="822"/>
    </row>
    <row s="12467" customFormat="1" customHeight="1" ht="15">
      <c r="A30" s="650"/>
      <c r="B30" s="650"/>
      <c r="C30" s="403"/>
      <c r="D30" s="2048"/>
      <c r="E30" s="2048"/>
      <c r="F30" s="2048"/>
      <c r="G30" s="2788"/>
      <c r="H30" s="2330"/>
      <c r="I30" s="2789"/>
      <c r="J30" s="2334"/>
      <c r="K30" s="648"/>
      <c r="L30" s="404"/>
      <c r="M30" s="834" t="s">
        <v>134</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2391" customFormat="1" customHeight="1" ht="15">
      <c r="U31" s="412"/>
    </row>
    <row s="12391" customFormat="1" customHeight="1" ht="15">
      <c r="A32" s="2042" t="s">
        <v>2081</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2391" customFormat="1" customHeight="1" ht="15">
      <c r="U33" s="412"/>
    </row>
    <row s="12467" customFormat="1" customHeight="1" ht="15">
      <c r="A34" s="650"/>
      <c r="B34" s="650"/>
      <c r="C34" s="403"/>
      <c r="D34" s="2048"/>
      <c r="E34" s="2048"/>
      <c r="F34" s="2048"/>
      <c r="G34" s="2048"/>
      <c r="H34" s="2048"/>
      <c r="I34" s="2048"/>
      <c r="J34" s="2048"/>
      <c r="K34" s="2026" t="s">
        <v>104</v>
      </c>
      <c r="L34" s="1956" t="s">
        <v>115</v>
      </c>
      <c r="M34" s="1038"/>
      <c r="N34" s="1039"/>
      <c r="O34" s="831"/>
      <c r="P34" s="831"/>
      <c r="Q34" s="831"/>
      <c r="R34" s="831"/>
      <c r="S34" s="831"/>
      <c r="T34" s="831"/>
      <c r="U34" s="832"/>
      <c r="V34" s="831"/>
      <c r="W34" s="831"/>
      <c r="X34" s="822"/>
      <c r="Y34" s="822" t="s">
        <v>125</v>
      </c>
      <c r="Z34" s="822">
        <v>1705000</v>
      </c>
      <c r="AA34" s="822"/>
      <c r="AB34" s="822"/>
      <c r="AC34" s="822"/>
      <c r="AD34" s="822"/>
      <c r="AE34" s="822"/>
      <c r="AF34" s="822"/>
      <c r="AG34" s="822"/>
      <c r="AH34" s="822"/>
      <c r="AI34" s="822"/>
      <c r="AJ34" s="822"/>
      <c r="AK34" s="822"/>
      <c r="AL34" s="822"/>
    </row>
    <row s="12391" customFormat="1" customHeight="1" ht="15">
      <c r="U35" s="412"/>
    </row>
    <row s="12391" customFormat="1" customHeight="1" ht="15">
      <c r="U36" s="412"/>
    </row>
    <row s="15506" customFormat="1" customHeight="1" ht="11.25">
      <c r="A37" s="2042" t="s">
        <v>2082</v>
      </c>
    </row>
    <row customHeight="1" ht="11.25"/>
    <row s="12830" customFormat="1" customHeight="1" ht="22.5">
      <c r="A39" s="2018"/>
      <c r="B39" s="684"/>
      <c r="C39" s="1086"/>
      <c r="D39" s="667"/>
      <c r="E39" s="1087"/>
      <c r="F39" s="2039"/>
      <c r="G39" s="2049"/>
      <c r="H39" s="702"/>
    </row>
    <row customHeight="1" ht="11.25"/>
    <row s="15506" customFormat="1" customHeight="1" ht="11.25">
      <c r="A41" s="2042" t="s">
        <v>2083</v>
      </c>
    </row>
    <row customHeight="1" ht="11.25"/>
    <row s="12830" customFormat="1" customHeight="1" ht="22.5">
      <c r="A43" s="684"/>
      <c r="B43" s="684"/>
      <c r="C43" s="684"/>
      <c r="D43" s="667"/>
      <c r="E43" s="1087"/>
      <c r="F43" s="1088"/>
      <c r="G43" s="2049"/>
      <c r="H43" s="702"/>
    </row>
    <row customHeight="1" ht="11.25"/>
    <row s="15506" customFormat="1" customHeight="1" ht="11.25">
      <c r="A45" s="2042" t="s">
        <v>2084</v>
      </c>
    </row>
    <row customHeight="1" ht="11.25"/>
    <row s="12830" customFormat="1" customHeight="1" ht="24">
      <c r="A47" s="2429" t="s">
        <v>392</v>
      </c>
      <c r="B47" s="729"/>
      <c r="C47" s="2440"/>
      <c r="D47" s="672" t="str">
        <f>A47</f>
        <v>5.1</v>
      </c>
      <c r="E47" s="669" t="s">
        <v>393</v>
      </c>
      <c r="F47" s="2203" t="s">
        <v>385</v>
      </c>
      <c r="G47" s="671" t="s">
        <v>394</v>
      </c>
      <c r="H47" s="702"/>
      <c r="I47" s="1079"/>
    </row>
    <row s="12830" customFormat="1" customHeight="1" ht="22.5">
      <c r="A48" s="2429"/>
      <c r="B48" s="729"/>
      <c r="C48" s="2440"/>
      <c r="D48" s="667" t="str">
        <f>D47&amp;".1"</f>
        <v>5.1.1</v>
      </c>
      <c r="E48" s="666" t="s">
        <v>395</v>
      </c>
      <c r="F48" s="2204" t="s">
        <v>22</v>
      </c>
      <c r="G48" s="701"/>
      <c r="H48" s="702"/>
      <c r="I48" s="1079"/>
    </row>
    <row s="12830" customFormat="1" customHeight="1" ht="22.5">
      <c r="A49" s="2429"/>
      <c r="B49" s="729"/>
      <c r="C49" s="2440"/>
      <c r="D49" s="667" t="str">
        <f>D47&amp;".2"</f>
        <v>5.1.2</v>
      </c>
      <c r="E49" s="666" t="s">
        <v>396</v>
      </c>
      <c r="F49" s="1959" t="s">
        <v>22</v>
      </c>
      <c r="G49" s="671" t="s">
        <v>397</v>
      </c>
      <c r="H49" s="702"/>
      <c r="I49" s="1079"/>
    </row>
    <row s="12830" customFormat="1" customHeight="1" ht="22.5">
      <c r="A50" s="2429"/>
      <c r="B50" s="729"/>
      <c r="C50" s="2440"/>
      <c r="D50" s="667" t="str">
        <f>D47&amp;".3"</f>
        <v>5.1.3</v>
      </c>
      <c r="E50" s="666" t="s">
        <v>398</v>
      </c>
      <c r="F50" s="2204" t="s">
        <v>22</v>
      </c>
      <c r="G50" s="701"/>
      <c r="H50" s="702"/>
      <c r="I50" s="1079"/>
    </row>
    <row s="12830" customFormat="1" customHeight="1" ht="22.5">
      <c r="A51" s="2429"/>
      <c r="B51" s="729"/>
      <c r="C51" s="2440"/>
      <c r="D51" s="667" t="str">
        <f>D47&amp;".4"</f>
        <v>5.1.4</v>
      </c>
      <c r="E51" s="666" t="s">
        <v>399</v>
      </c>
      <c r="F51" s="2204" t="s">
        <v>22</v>
      </c>
      <c r="G51" s="671" t="s">
        <v>400</v>
      </c>
      <c r="H51" s="702"/>
      <c r="I51" s="1079"/>
    </row>
    <row r="54" s="15506" customFormat="1" customHeight="1" ht="17.25">
      <c r="A54" s="2042" t="s">
        <v>2085</v>
      </c>
    </row>
    <row r="56" s="12228" customFormat="1" customHeight="1" ht="18.75">
      <c r="A56" s="316"/>
      <c r="B56" s="2050"/>
      <c r="C56" s="2050"/>
      <c r="D56" s="2051"/>
      <c r="E56" s="2036"/>
      <c r="F56" s="1095">
        <v>13</v>
      </c>
      <c r="G56" s="1094"/>
      <c r="H56" s="1020"/>
      <c r="I56" s="1018"/>
      <c r="J56" s="747" t="s">
        <v>65</v>
      </c>
      <c r="K56" s="2052" t="s">
        <v>22</v>
      </c>
      <c r="L56" s="316"/>
      <c r="M56" s="1863"/>
      <c r="N56" s="1863"/>
      <c r="O56" s="1863"/>
      <c r="P56" s="743" t="s">
        <v>471</v>
      </c>
      <c r="Q56" s="743" t="s">
        <v>472</v>
      </c>
      <c r="R56" s="744" t="s">
        <v>473</v>
      </c>
      <c r="S56" s="1863" t="s">
        <v>474</v>
      </c>
      <c r="T56" s="1863"/>
      <c r="U56" s="1863"/>
      <c r="V56" s="1863"/>
    </row>
    <row r="58" s="15506" customFormat="1" customHeight="1" ht="11.25">
      <c r="A58" s="2042" t="s">
        <v>2086</v>
      </c>
    </row>
    <row r="60" s="12253"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460</v>
      </c>
      <c r="AQ60" s="1851" t="s">
        <v>460</v>
      </c>
      <c r="AR60" s="1863"/>
      <c r="AS60" s="1863"/>
    </row>
    <row r="62" s="15506" customFormat="1" customHeight="1" ht="11.25">
      <c r="A62" s="2042" t="s">
        <v>2087</v>
      </c>
    </row>
    <row r="64" s="15187" customFormat="1" customHeight="1" ht="15">
      <c r="A64" s="372" t="s">
        <v>89</v>
      </c>
      <c r="B64" s="352" t="s">
        <v>22</v>
      </c>
      <c r="C64" s="2053"/>
      <c r="D64" s="355"/>
      <c r="E64" s="608"/>
      <c r="F64" s="608"/>
      <c r="G64" s="2030"/>
      <c r="H64" s="2052"/>
      <c r="I64" s="2031"/>
      <c r="K64" s="499"/>
      <c r="L64" s="500"/>
    </row>
    <row r="66" s="15506" customFormat="1" customHeight="1" ht="11.25">
      <c r="A66" s="2042" t="s">
        <v>2088</v>
      </c>
    </row>
    <row r="68" s="12253" customFormat="1" customHeight="1" ht="14.25">
      <c r="A68" s="570"/>
      <c r="B68" s="1387"/>
      <c r="C68" s="603"/>
      <c r="D68" s="2037"/>
      <c r="E68" s="1113"/>
      <c r="F68" s="2052"/>
      <c r="G68" s="316"/>
      <c r="I68" s="1851"/>
      <c r="J68" s="1851"/>
    </row>
    <row r="70" s="15506" customFormat="1" customHeight="1" ht="11.25">
      <c r="A70" s="2042" t="s">
        <v>2089</v>
      </c>
    </row>
    <row r="72" s="12253"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2090</v>
      </c>
    </row>
    <row s="1225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2091</v>
      </c>
    </row>
    <row r="75" s="15506" customFormat="1" customHeight="1" ht="11.25">
      <c r="A75" s="2042" t="s">
        <v>2092</v>
      </c>
    </row>
    <row r="77" s="1225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2090</v>
      </c>
    </row>
    <row r="79" s="15506" customFormat="1" customHeight="1" ht="11.25">
      <c r="A79" s="2042" t="s">
        <v>2093</v>
      </c>
    </row>
    <row customHeight="1" ht="17.25"/>
    <row s="1225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2253" customFormat="1" customHeight="1" ht="0.75">
      <c r="A82" s="1393"/>
      <c r="B82" s="1393"/>
      <c r="C82" s="1393"/>
      <c r="D82" s="1387"/>
      <c r="E82" s="1397"/>
      <c r="F82" s="2763"/>
      <c r="G82" s="2742"/>
      <c r="H82" s="2767" t="s">
        <v>455</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225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225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225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225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2253" customFormat="1" customHeight="1" ht="12">
      <c r="A87" s="1393"/>
      <c r="B87" s="1393"/>
      <c r="C87" s="1393"/>
      <c r="D87" s="1387"/>
      <c r="E87" s="1397"/>
      <c r="F87" s="2764"/>
      <c r="G87" s="1417"/>
      <c r="H87" s="1417"/>
      <c r="I87" s="2762" t="s">
        <v>2094</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5506" customFormat="1" customHeight="1" ht="11.25">
      <c r="A89" s="2042" t="s">
        <v>2095</v>
      </c>
    </row>
    <row r="91" s="12253"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225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225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2096</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5506" customFormat="1" customHeight="1" ht="11.25">
      <c r="A95" s="2042" t="s">
        <v>2097</v>
      </c>
    </row>
    <row r="97" s="1225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5506" customFormat="1" customHeight="1" ht="11.25">
      <c r="A99" s="2042" t="s">
        <v>2098</v>
      </c>
    </row>
    <row r="101" s="12253" customFormat="1" customHeight="1" ht="11.25">
      <c r="A101" s="1393"/>
      <c r="B101" s="1393"/>
      <c r="C101" s="1393"/>
      <c r="D101" s="1387"/>
      <c r="E101" s="1397"/>
      <c r="F101" s="2056"/>
      <c r="G101" s="2057"/>
      <c r="H101" s="2742" t="s">
        <v>115</v>
      </c>
      <c r="I101" s="2743"/>
      <c r="J101" s="2712"/>
      <c r="K101" s="2744"/>
      <c r="L101" s="2334" t="s">
        <v>19</v>
      </c>
      <c r="M101" s="2335"/>
      <c r="N101" s="2213"/>
      <c r="O101" s="1404" t="s">
        <v>455</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225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225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225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2096</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2253" customFormat="1" customHeight="1" ht="11.25">
      <c r="A105" s="1393"/>
      <c r="B105" s="1393"/>
      <c r="C105" s="1393"/>
      <c r="D105" s="1387"/>
      <c r="E105" s="1397"/>
      <c r="F105" s="2056"/>
      <c r="G105" s="2057"/>
      <c r="H105" s="2742"/>
      <c r="I105" s="2743"/>
      <c r="J105" s="2712"/>
      <c r="K105" s="2744"/>
      <c r="L105" s="2334"/>
      <c r="M105" s="2335"/>
      <c r="N105" s="1402"/>
      <c r="O105" s="1403"/>
      <c r="P105" s="1395" t="s">
        <v>2099</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5506" customFormat="1" customHeight="1" ht="11.25">
      <c r="A107" s="2042" t="s">
        <v>2100</v>
      </c>
    </row>
    <row customHeight="1" ht="17.25"/>
    <row s="14970"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4970"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4970" customFormat="1" customHeight="1" ht="12">
      <c r="A111" s="1151"/>
      <c r="B111" s="1150"/>
      <c r="C111" s="1151"/>
      <c r="D111" s="1151"/>
      <c r="E111" s="1151"/>
      <c r="F111" s="1440"/>
      <c r="G111" s="2027" t="s">
        <v>2101</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5506" customFormat="1" customHeight="1" ht="11.25">
      <c r="A113" s="2042" t="s">
        <v>2102</v>
      </c>
    </row>
    <row r="115" s="12391" customFormat="1" customHeight="1" ht="15">
      <c r="A115" s="850"/>
      <c r="B115" s="851"/>
      <c r="C115" s="851"/>
      <c r="D115" s="2805" t="s">
        <v>115</v>
      </c>
      <c r="E115" s="2604" t="s">
        <v>111</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709</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2391" customFormat="1" customHeight="1" ht="15">
      <c r="A116" s="850"/>
      <c r="B116" s="851"/>
      <c r="C116" s="851"/>
      <c r="D116" s="2806"/>
      <c r="E116" s="2604" t="s">
        <v>664</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2391" customFormat="1" customHeight="1" ht="15">
      <c r="A117" s="850"/>
      <c r="B117" s="851"/>
      <c r="C117" s="851"/>
      <c r="D117" s="2806"/>
      <c r="E117" s="2604" t="s">
        <v>665</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2391" customFormat="1" customHeight="1" ht="24.75">
      <c r="A118" s="2033"/>
      <c r="B118" s="1387"/>
      <c r="C118" s="639"/>
      <c r="D118" s="2806"/>
      <c r="E118" s="2603" t="s">
        <v>710</v>
      </c>
      <c r="F118" s="2603"/>
      <c r="G118" s="2603"/>
      <c r="H118" s="2603"/>
      <c r="I118" s="2603"/>
      <c r="J118" s="2603"/>
      <c r="K118" s="2603"/>
      <c r="L118" s="2603"/>
      <c r="M118" s="2603"/>
      <c r="N118" s="2603"/>
      <c r="O118" s="2603"/>
      <c r="P118" s="2603"/>
      <c r="Q118" s="785">
        <f>SUMIF(T119:T120,"i",Q119:Q120)</f>
        <v>0</v>
      </c>
      <c r="R118" s="1244"/>
      <c r="S118" s="2025" t="s">
        <v>711</v>
      </c>
      <c r="T118" s="944" t="s">
        <v>712</v>
      </c>
      <c r="U118" s="2601">
        <v>1</v>
      </c>
      <c r="V118" s="2601" t="s">
        <v>675</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2391"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2391" customFormat="1" customHeight="1" ht="11.25">
      <c r="A120" s="2033"/>
      <c r="B120" s="1387"/>
      <c r="C120" s="639"/>
      <c r="D120" s="2806"/>
      <c r="E120" s="876" t="s">
        <v>22</v>
      </c>
      <c r="F120" s="1395" t="s">
        <v>22</v>
      </c>
      <c r="G120" s="1395" t="s">
        <v>715</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2391" customFormat="1" customHeight="1" ht="24.75">
      <c r="A121" s="2033"/>
      <c r="B121" s="1387"/>
      <c r="C121" s="639"/>
      <c r="D121" s="2806"/>
      <c r="E121" s="2603" t="s">
        <v>713</v>
      </c>
      <c r="F121" s="2603"/>
      <c r="G121" s="2603"/>
      <c r="H121" s="2603"/>
      <c r="I121" s="2603"/>
      <c r="J121" s="2603"/>
      <c r="K121" s="2603"/>
      <c r="L121" s="2603"/>
      <c r="M121" s="2603"/>
      <c r="N121" s="2603"/>
      <c r="O121" s="2603"/>
      <c r="P121" s="2603"/>
      <c r="Q121" s="785">
        <f>SUMIF(T122:T123,"i",Q122:Q123)</f>
        <v>0</v>
      </c>
      <c r="R121" s="1244"/>
      <c r="S121" s="2025" t="s">
        <v>714</v>
      </c>
      <c r="T121" s="944" t="s">
        <v>712</v>
      </c>
      <c r="U121" s="2601">
        <v>1</v>
      </c>
      <c r="V121" s="2601" t="s">
        <v>675</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2391"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2391" customFormat="1" customHeight="1" ht="11.25">
      <c r="A123" s="2033"/>
      <c r="B123" s="1387"/>
      <c r="C123" s="639"/>
      <c r="D123" s="2807"/>
      <c r="E123" s="876" t="s">
        <v>22</v>
      </c>
      <c r="F123" s="1395" t="s">
        <v>22</v>
      </c>
      <c r="G123" s="1395" t="s">
        <v>715</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5506" customFormat="1" customHeight="1" ht="11.25">
      <c r="A125" s="2042" t="s">
        <v>2103</v>
      </c>
    </row>
    <row r="127" s="12391" customFormat="1" customHeight="1" ht="15" hidden="1">
      <c r="A127" s="850"/>
      <c r="B127" s="851"/>
      <c r="C127" s="851"/>
      <c r="D127" s="2805" t="s">
        <v>115</v>
      </c>
      <c r="E127" s="2604" t="s">
        <v>111</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709</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2391" customFormat="1" customHeight="1" ht="15" hidden="1">
      <c r="A128" s="850"/>
      <c r="B128" s="851"/>
      <c r="C128" s="851"/>
      <c r="D128" s="2806"/>
      <c r="E128" s="2604" t="s">
        <v>664</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2391" customFormat="1" customHeight="1" ht="15" hidden="1">
      <c r="A129" s="850"/>
      <c r="B129" s="851"/>
      <c r="C129" s="851"/>
      <c r="D129" s="2806"/>
      <c r="E129" s="2604" t="s">
        <v>665</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2391" customFormat="1" customHeight="1" ht="24.75" hidden="1">
      <c r="A130" s="2033"/>
      <c r="B130" s="1387"/>
      <c r="C130" s="639"/>
      <c r="D130" s="2806"/>
      <c r="E130" s="2603" t="s">
        <v>710</v>
      </c>
      <c r="F130" s="2603"/>
      <c r="G130" s="2603"/>
      <c r="H130" s="2603"/>
      <c r="I130" s="2603"/>
      <c r="J130" s="2603"/>
      <c r="K130" s="2603"/>
      <c r="L130" s="2603"/>
      <c r="M130" s="2603"/>
      <c r="N130" s="2603"/>
      <c r="O130" s="2603"/>
      <c r="P130" s="2603"/>
      <c r="Q130" s="785">
        <f>SUMIF(T131:T132,"i",Q131:Q132)</f>
        <v>0</v>
      </c>
      <c r="R130" s="1244"/>
      <c r="S130" s="2025" t="s">
        <v>711</v>
      </c>
      <c r="T130" s="944" t="s">
        <v>712</v>
      </c>
      <c r="U130" s="2601">
        <v>1</v>
      </c>
      <c r="V130" s="2601" t="s">
        <v>675</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2391"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2391" customFormat="1" customHeight="1" ht="11.25" hidden="1">
      <c r="A132" s="2033"/>
      <c r="B132" s="1387"/>
      <c r="C132" s="639"/>
      <c r="D132" s="2806"/>
      <c r="E132" s="876" t="s">
        <v>22</v>
      </c>
      <c r="F132" s="1395" t="s">
        <v>22</v>
      </c>
      <c r="G132" s="1395" t="s">
        <v>715</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2666"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712</v>
      </c>
      <c r="U133" s="2601">
        <v>1</v>
      </c>
      <c r="V133" s="2601" t="s">
        <v>675</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2666"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2666"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5506" customFormat="1" customHeight="1" ht="11.25">
      <c r="A137" s="2042" t="s">
        <v>2104</v>
      </c>
    </row>
    <row r="139" s="12391" customFormat="1" customHeight="1" ht="45">
      <c r="A139" s="2033"/>
      <c r="B139" s="1387"/>
      <c r="C139" s="639"/>
      <c r="D139" s="316"/>
      <c r="E139" s="2799"/>
      <c r="F139" s="2335" t="s">
        <v>115</v>
      </c>
      <c r="G139" s="2802" t="s">
        <v>22</v>
      </c>
      <c r="H139" s="516"/>
      <c r="I139" s="864" t="s">
        <v>115</v>
      </c>
      <c r="J139" s="2034" t="s">
        <v>2105</v>
      </c>
      <c r="K139" s="865" t="s">
        <v>625</v>
      </c>
      <c r="L139" s="2451" t="s">
        <v>625</v>
      </c>
      <c r="M139" s="2804"/>
      <c r="N139" s="865" t="s">
        <v>625</v>
      </c>
      <c r="O139" s="865" t="s">
        <v>625</v>
      </c>
      <c r="P139" s="865" t="s">
        <v>625</v>
      </c>
      <c r="Q139" s="866">
        <f>SUM(Q140:Q142)</f>
        <v>0</v>
      </c>
      <c r="R139" s="866">
        <f>IF(R136=0,0,(Q136/R136)*100)</f>
        <v>0</v>
      </c>
      <c r="S139" s="2406"/>
      <c r="T139" s="944" t="s">
        <v>712</v>
      </c>
      <c r="U139" s="316"/>
      <c r="V139" s="316"/>
      <c r="AC139" s="316"/>
    </row>
    <row s="12391" customFormat="1" customHeight="1" ht="11.25">
      <c r="A140" s="2033"/>
      <c r="B140" s="1387"/>
      <c r="C140" s="639"/>
      <c r="D140" s="316"/>
      <c r="E140" s="2800"/>
      <c r="F140" s="2335"/>
      <c r="G140" s="2802"/>
      <c r="H140" s="2354"/>
      <c r="I140" s="2742" t="s">
        <v>1174</v>
      </c>
      <c r="J140" s="2796"/>
      <c r="K140" s="2797"/>
      <c r="L140" s="867"/>
      <c r="M140" s="868" t="s">
        <v>115</v>
      </c>
      <c r="N140" s="2022"/>
      <c r="O140" s="869"/>
      <c r="P140" s="870"/>
      <c r="Q140" s="869"/>
      <c r="R140" s="871">
        <v>0</v>
      </c>
      <c r="S140" s="2406"/>
      <c r="T140" s="944"/>
      <c r="U140" s="316"/>
      <c r="V140" s="316"/>
      <c r="AC140" s="316"/>
    </row>
    <row s="12391" customFormat="1" customHeight="1" ht="11.25">
      <c r="A141" s="2033"/>
      <c r="B141" s="1387"/>
      <c r="C141" s="639"/>
      <c r="D141" s="316"/>
      <c r="E141" s="2800"/>
      <c r="F141" s="2335"/>
      <c r="G141" s="2802"/>
      <c r="H141" s="2354"/>
      <c r="I141" s="2742"/>
      <c r="J141" s="2796"/>
      <c r="K141" s="2798"/>
      <c r="L141" s="872"/>
      <c r="M141" s="873"/>
      <c r="N141" s="874" t="s">
        <v>2106</v>
      </c>
      <c r="O141" s="874"/>
      <c r="P141" s="874"/>
      <c r="Q141" s="874"/>
      <c r="R141" s="875"/>
      <c r="S141" s="2406"/>
      <c r="T141" s="944"/>
      <c r="U141" s="316"/>
      <c r="V141" s="316"/>
      <c r="AC141" s="316"/>
    </row>
    <row s="12391" customFormat="1" customHeight="1" ht="11.25">
      <c r="A142" s="2033"/>
      <c r="B142" s="1387"/>
      <c r="C142" s="639"/>
      <c r="D142" s="316"/>
      <c r="E142" s="2801"/>
      <c r="F142" s="2335"/>
      <c r="G142" s="2803"/>
      <c r="H142" s="872" t="s">
        <v>22</v>
      </c>
      <c r="I142" s="873"/>
      <c r="J142" s="874" t="s">
        <v>2107</v>
      </c>
      <c r="K142" s="874"/>
      <c r="L142" s="874"/>
      <c r="M142" s="874"/>
      <c r="N142" s="874"/>
      <c r="O142" s="874"/>
      <c r="P142" s="874"/>
      <c r="Q142" s="874"/>
      <c r="R142" s="875"/>
      <c r="S142" s="2406"/>
      <c r="T142" s="944"/>
      <c r="U142" s="316"/>
      <c r="V142" s="316"/>
      <c r="AC142" s="316"/>
    </row>
    <row r="147" s="12391" customFormat="1" customHeight="1" ht="11.25">
      <c r="A147" s="2033"/>
      <c r="B147" s="1387"/>
      <c r="C147" s="639"/>
      <c r="D147" s="316"/>
      <c r="E147" s="2057"/>
      <c r="F147" s="2057"/>
      <c r="G147" s="2057"/>
      <c r="H147" s="2354"/>
      <c r="I147" s="2742" t="s">
        <v>1174</v>
      </c>
      <c r="J147" s="2796"/>
      <c r="K147" s="2797"/>
      <c r="L147" s="867"/>
      <c r="M147" s="868" t="s">
        <v>115</v>
      </c>
      <c r="N147" s="2022"/>
      <c r="O147" s="869"/>
      <c r="P147" s="870"/>
      <c r="Q147" s="869"/>
      <c r="R147" s="871">
        <v>0</v>
      </c>
      <c r="S147" s="316"/>
      <c r="T147" s="944"/>
      <c r="U147" s="316"/>
      <c r="V147" s="316"/>
      <c r="AC147" s="316"/>
    </row>
    <row s="12391" customFormat="1" customHeight="1" ht="11.25">
      <c r="A148" s="2033"/>
      <c r="B148" s="1387"/>
      <c r="C148" s="639"/>
      <c r="D148" s="316"/>
      <c r="E148" s="2057"/>
      <c r="F148" s="2057"/>
      <c r="G148" s="2057"/>
      <c r="H148" s="2354"/>
      <c r="I148" s="2742"/>
      <c r="J148" s="2796"/>
      <c r="K148" s="2798"/>
      <c r="L148" s="872"/>
      <c r="M148" s="873"/>
      <c r="N148" s="874" t="s">
        <v>2106</v>
      </c>
      <c r="O148" s="874"/>
      <c r="P148" s="874"/>
      <c r="Q148" s="874"/>
      <c r="R148" s="875"/>
      <c r="S148" s="316"/>
      <c r="T148" s="944"/>
      <c r="U148" s="316"/>
      <c r="V148" s="316"/>
      <c r="AC148" s="316"/>
    </row>
    <row r="150" s="12391" customFormat="1" customHeight="1" ht="11.25">
      <c r="A150" s="2033"/>
      <c r="B150" s="1387"/>
      <c r="C150" s="639"/>
      <c r="D150" s="316"/>
      <c r="E150" s="2064"/>
      <c r="F150" s="2062"/>
      <c r="G150" s="2062"/>
      <c r="H150" s="2065"/>
      <c r="I150" s="2057"/>
      <c r="J150" s="2058"/>
      <c r="K150" s="2058"/>
      <c r="L150" s="867"/>
      <c r="M150" s="868" t="s">
        <v>115</v>
      </c>
      <c r="N150" s="2022"/>
      <c r="O150" s="869"/>
      <c r="P150" s="870"/>
      <c r="Q150" s="869"/>
      <c r="R150" s="871">
        <v>0</v>
      </c>
      <c r="S150" s="316"/>
      <c r="T150" s="944"/>
      <c r="U150" s="316"/>
      <c r="V150" s="316"/>
      <c r="AC150" s="316"/>
    </row>
    <row r="152" s="15506" customFormat="1" customHeight="1" ht="17.25">
      <c r="A152" s="2042" t="s">
        <v>2108</v>
      </c>
    </row>
    <row customHeight="1" ht="17.25">
      <c r="G153" s="2066"/>
      <c r="H153" s="2066"/>
      <c r="I153" s="2066"/>
      <c r="M153" s="2062"/>
    </row>
    <row s="12467" customFormat="1" customHeight="1" ht="17.25">
      <c r="A154" s="2067"/>
      <c r="C154" s="2069"/>
      <c r="D154" s="2756"/>
      <c r="E154" s="2370"/>
      <c r="F154" s="2372"/>
      <c r="G154" s="2758"/>
      <c r="H154" s="2756"/>
      <c r="I154" s="2756">
        <v>1</v>
      </c>
      <c r="J154" s="2728"/>
      <c r="K154" s="2412" t="s">
        <v>65</v>
      </c>
      <c r="L154" s="2335"/>
      <c r="M154" s="2335" t="s">
        <v>115</v>
      </c>
      <c r="N154" s="2731" t="str">
        <f>IF(Z154="","",INDEX(TERRITORY_MR_LIST,MATCH(Z154,TERRITORY_LIST_ID,0)))</f>
        <v/>
      </c>
      <c r="O154" s="2412" t="s">
        <v>65</v>
      </c>
      <c r="P154" s="2335"/>
      <c r="Q154" s="2335" t="s">
        <v>115</v>
      </c>
      <c r="R154" s="2729" t="s">
        <v>22</v>
      </c>
      <c r="S154" s="2334" t="s">
        <v>65</v>
      </c>
      <c r="T154" s="2038"/>
      <c r="U154" s="2038" t="s">
        <v>115</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2467"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493</v>
      </c>
      <c r="W155" s="546"/>
      <c r="Y155" s="1486"/>
      <c r="Z155" s="1486"/>
      <c r="AA155" s="1486"/>
      <c r="AB155" s="1486"/>
      <c r="AC155" s="1486"/>
      <c r="AD155" s="1486"/>
      <c r="AE155" s="1486"/>
      <c r="AF155" s="1486"/>
      <c r="AG155" s="1486"/>
      <c r="AH155" s="1486"/>
      <c r="AI155" s="1486"/>
      <c r="AJ155" s="1486"/>
      <c r="AK155" s="1486"/>
    </row>
    <row s="12467" customFormat="1" customHeight="1" ht="17.25">
      <c r="A156" s="2067"/>
      <c r="C156" s="2072"/>
      <c r="D156" s="2730"/>
      <c r="E156" s="2757"/>
      <c r="F156" s="2373"/>
      <c r="G156" s="2759"/>
      <c r="H156" s="2730"/>
      <c r="I156" s="2730"/>
      <c r="J156" s="2760"/>
      <c r="K156" s="2413"/>
      <c r="L156" s="2730"/>
      <c r="M156" s="2730"/>
      <c r="N156" s="2732"/>
      <c r="O156" s="2339"/>
      <c r="P156" s="544"/>
      <c r="Q156" s="545"/>
      <c r="R156" s="545" t="s">
        <v>494</v>
      </c>
      <c r="S156" s="2073"/>
      <c r="T156" s="2073"/>
      <c r="U156" s="2073"/>
      <c r="V156" s="2073"/>
      <c r="W156" s="546"/>
      <c r="Y156" s="1486"/>
      <c r="Z156" s="1486"/>
      <c r="AA156" s="1486"/>
      <c r="AB156" s="1486"/>
      <c r="AC156" s="1486"/>
      <c r="AD156" s="1486"/>
      <c r="AE156" s="1486"/>
      <c r="AF156" s="1486"/>
      <c r="AG156" s="1486"/>
      <c r="AH156" s="1486"/>
      <c r="AI156" s="1486"/>
      <c r="AJ156" s="1486"/>
      <c r="AK156" s="1486"/>
    </row>
    <row s="12467" customFormat="1" customHeight="1" ht="17.25">
      <c r="A157" s="2067"/>
      <c r="C157" s="2072"/>
      <c r="D157" s="2730"/>
      <c r="E157" s="2757"/>
      <c r="F157" s="2373"/>
      <c r="G157" s="2759"/>
      <c r="H157" s="2730"/>
      <c r="I157" s="2730"/>
      <c r="J157" s="2760"/>
      <c r="K157" s="2339"/>
      <c r="L157" s="544"/>
      <c r="M157" s="545"/>
      <c r="N157" s="545" t="s">
        <v>495</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2467" customFormat="1" customHeight="1" ht="17.25">
      <c r="A158" s="2067"/>
      <c r="C158" s="2072"/>
      <c r="D158" s="2730"/>
      <c r="E158" s="2757"/>
      <c r="F158" s="2374"/>
      <c r="G158" s="2759"/>
      <c r="H158" s="544"/>
      <c r="I158" s="545"/>
      <c r="J158" s="545" t="s">
        <v>527</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2467" customFormat="1" customHeight="1" ht="17.25">
      <c r="A160" s="2067"/>
      <c r="C160" s="2069"/>
      <c r="D160" s="2057"/>
      <c r="E160" s="2074"/>
      <c r="F160" s="2011"/>
      <c r="G160" s="2075"/>
      <c r="H160" s="2756"/>
      <c r="I160" s="2756">
        <v>1</v>
      </c>
      <c r="J160" s="2728"/>
      <c r="K160" s="2412" t="s">
        <v>65</v>
      </c>
      <c r="L160" s="2335"/>
      <c r="M160" s="2335" t="s">
        <v>115</v>
      </c>
      <c r="N160" s="2731" t="str">
        <f>IF(Z160="","",INDEX(TERRITORY_MR_LIST,MATCH(Z160,TERRITORY_LIST_ID,0)))</f>
        <v/>
      </c>
      <c r="O160" s="2412" t="s">
        <v>65</v>
      </c>
      <c r="P160" s="2335"/>
      <c r="Q160" s="2335" t="s">
        <v>115</v>
      </c>
      <c r="R160" s="2729" t="s">
        <v>22</v>
      </c>
      <c r="S160" s="2334" t="s">
        <v>65</v>
      </c>
      <c r="T160" s="2038"/>
      <c r="U160" s="2038" t="s">
        <v>115</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2467"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493</v>
      </c>
      <c r="W161" s="546"/>
      <c r="Y161" s="1486"/>
      <c r="Z161" s="1486"/>
      <c r="AA161" s="1486"/>
      <c r="AB161" s="1486"/>
      <c r="AC161" s="1486"/>
      <c r="AD161" s="1486"/>
      <c r="AE161" s="1486"/>
      <c r="AF161" s="1486"/>
      <c r="AG161" s="1486"/>
      <c r="AH161" s="1486"/>
      <c r="AI161" s="1486"/>
      <c r="AJ161" s="1486"/>
      <c r="AK161" s="1486"/>
    </row>
    <row s="12467" customFormat="1" customHeight="1" ht="17.25">
      <c r="A162" s="2067"/>
      <c r="C162" s="2072"/>
      <c r="D162" s="2057"/>
      <c r="E162" s="2074"/>
      <c r="F162" s="2011"/>
      <c r="G162" s="2075"/>
      <c r="H162" s="2730"/>
      <c r="I162" s="2730"/>
      <c r="J162" s="2760"/>
      <c r="K162" s="2413"/>
      <c r="L162" s="2730"/>
      <c r="M162" s="2730"/>
      <c r="N162" s="2732"/>
      <c r="O162" s="2339"/>
      <c r="P162" s="544"/>
      <c r="Q162" s="545"/>
      <c r="R162" s="545" t="s">
        <v>494</v>
      </c>
      <c r="S162" s="2073"/>
      <c r="T162" s="2073"/>
      <c r="U162" s="2073"/>
      <c r="V162" s="2073"/>
      <c r="W162" s="546"/>
      <c r="Y162" s="1486"/>
      <c r="Z162" s="1486"/>
      <c r="AA162" s="1486"/>
      <c r="AB162" s="1486"/>
      <c r="AC162" s="1486"/>
      <c r="AD162" s="1486"/>
      <c r="AE162" s="1486"/>
      <c r="AF162" s="1486"/>
      <c r="AG162" s="1486"/>
      <c r="AH162" s="1486"/>
      <c r="AI162" s="1486"/>
      <c r="AJ162" s="1486"/>
      <c r="AK162" s="1486"/>
    </row>
    <row s="12467" customFormat="1" customHeight="1" ht="17.25">
      <c r="A163" s="2067"/>
      <c r="C163" s="2072"/>
      <c r="D163" s="2057"/>
      <c r="E163" s="2074"/>
      <c r="F163" s="2011"/>
      <c r="G163" s="2075"/>
      <c r="H163" s="2730"/>
      <c r="I163" s="2730"/>
      <c r="J163" s="2760"/>
      <c r="K163" s="2339"/>
      <c r="L163" s="544"/>
      <c r="M163" s="545"/>
      <c r="N163" s="545" t="s">
        <v>495</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2467" customFormat="1" customHeight="1" ht="17.25">
      <c r="A165" s="2067"/>
      <c r="C165" s="2069"/>
      <c r="D165" s="2057"/>
      <c r="E165" s="2074"/>
      <c r="F165" s="2011"/>
      <c r="G165" s="2075"/>
      <c r="H165" s="2057"/>
      <c r="I165" s="2057"/>
      <c r="J165" s="2076"/>
      <c r="K165" s="1987"/>
      <c r="L165" s="2335"/>
      <c r="M165" s="2335" t="s">
        <v>115</v>
      </c>
      <c r="N165" s="2731" t="str">
        <f>IF(Z165="","",INDEX(TERRITORY_MR_LIST,MATCH(Z165,TERRITORY_LIST_ID,0)))</f>
        <v/>
      </c>
      <c r="O165" s="2412" t="s">
        <v>65</v>
      </c>
      <c r="P165" s="2335"/>
      <c r="Q165" s="2335" t="s">
        <v>115</v>
      </c>
      <c r="R165" s="2729" t="s">
        <v>22</v>
      </c>
      <c r="S165" s="2334" t="s">
        <v>65</v>
      </c>
      <c r="T165" s="2038"/>
      <c r="U165" s="2038" t="s">
        <v>115</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2467"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493</v>
      </c>
      <c r="W166" s="546"/>
      <c r="Y166" s="1486"/>
      <c r="Z166" s="1486"/>
      <c r="AA166" s="1486"/>
      <c r="AB166" s="1486"/>
      <c r="AC166" s="1486"/>
      <c r="AD166" s="1486"/>
      <c r="AE166" s="1486"/>
      <c r="AF166" s="1486"/>
      <c r="AG166" s="1486"/>
      <c r="AH166" s="1486"/>
      <c r="AI166" s="1486"/>
      <c r="AJ166" s="1486"/>
      <c r="AK166" s="1486"/>
    </row>
    <row s="12467" customFormat="1" customHeight="1" ht="17.25">
      <c r="A167" s="2067"/>
      <c r="C167" s="2072"/>
      <c r="D167" s="2057"/>
      <c r="E167" s="2074"/>
      <c r="F167" s="2011"/>
      <c r="G167" s="2075"/>
      <c r="H167" s="2057"/>
      <c r="I167" s="2057"/>
      <c r="J167" s="2076"/>
      <c r="K167" s="1987"/>
      <c r="L167" s="2730"/>
      <c r="M167" s="2730"/>
      <c r="N167" s="2732"/>
      <c r="O167" s="2339"/>
      <c r="P167" s="544"/>
      <c r="Q167" s="545"/>
      <c r="R167" s="545" t="s">
        <v>494</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2467" customFormat="1" customHeight="1" ht="17.25">
      <c r="A169" s="2067"/>
      <c r="C169" s="2069"/>
      <c r="D169" s="2057"/>
      <c r="E169" s="2074"/>
      <c r="F169" s="2011"/>
      <c r="G169" s="2075"/>
      <c r="H169" s="2057"/>
      <c r="I169" s="2057"/>
      <c r="J169" s="2076"/>
      <c r="K169" s="1987"/>
      <c r="L169" s="1983"/>
      <c r="M169" s="1983"/>
      <c r="N169" s="2275"/>
      <c r="O169" s="2014"/>
      <c r="P169" s="2335"/>
      <c r="Q169" s="2335" t="s">
        <v>115</v>
      </c>
      <c r="R169" s="2729" t="s">
        <v>22</v>
      </c>
      <c r="S169" s="2334" t="s">
        <v>65</v>
      </c>
      <c r="T169" s="2038"/>
      <c r="U169" s="2038" t="s">
        <v>115</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2467"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493</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2467"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115</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5506" customFormat="1" customHeight="1" ht="17.25">
      <c r="A174" s="2042" t="s">
        <v>2109</v>
      </c>
    </row>
    <row customHeight="1" ht="17.25">
      <c r="G175" s="2066"/>
      <c r="H175" s="2066"/>
      <c r="I175" s="2066"/>
      <c r="M175" s="2062"/>
    </row>
    <row s="12467" customFormat="1" customHeight="1" ht="17.25">
      <c r="A176" s="2067"/>
      <c r="C176" s="2069"/>
      <c r="D176" s="2756"/>
      <c r="E176" s="2370"/>
      <c r="F176" s="2372"/>
      <c r="G176" s="2758"/>
      <c r="H176" s="2756"/>
      <c r="I176" s="2756">
        <v>1</v>
      </c>
      <c r="J176" s="2728"/>
      <c r="K176" s="2412" t="s">
        <v>65</v>
      </c>
      <c r="L176" s="2335"/>
      <c r="M176" s="2335" t="s">
        <v>115</v>
      </c>
      <c r="N176" s="2731" t="str">
        <f>IF(Z176="","",INDEX(TERRITORY_MR_LIST,MATCH(Z176,TERRITORY_LIST_ID,0)))</f>
        <v/>
      </c>
      <c r="O176" s="2412" t="s">
        <v>65</v>
      </c>
      <c r="P176" s="2335"/>
      <c r="Q176" s="2335" t="s">
        <v>115</v>
      </c>
      <c r="R176" s="2729" t="s">
        <v>22</v>
      </c>
      <c r="S176" s="2633" t="s">
        <v>19</v>
      </c>
      <c r="T176" s="2029"/>
      <c r="U176" s="2029" t="s">
        <v>115</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2467"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2467" customFormat="1" customHeight="1" ht="17.25">
      <c r="A178" s="2067"/>
      <c r="C178" s="2072"/>
      <c r="D178" s="2730"/>
      <c r="E178" s="2757"/>
      <c r="F178" s="2373"/>
      <c r="G178" s="2759"/>
      <c r="H178" s="2730"/>
      <c r="I178" s="2730"/>
      <c r="J178" s="2760"/>
      <c r="K178" s="2413"/>
      <c r="L178" s="2730"/>
      <c r="M178" s="2730"/>
      <c r="N178" s="2732"/>
      <c r="O178" s="2339"/>
      <c r="P178" s="544"/>
      <c r="Q178" s="545"/>
      <c r="R178" s="545" t="s">
        <v>494</v>
      </c>
      <c r="S178" s="2073"/>
      <c r="T178" s="2073"/>
      <c r="U178" s="2073"/>
      <c r="V178" s="2073"/>
      <c r="W178" s="1660"/>
      <c r="Y178" s="1486"/>
      <c r="Z178" s="1486"/>
      <c r="AA178" s="1486"/>
      <c r="AB178" s="1486"/>
      <c r="AC178" s="1486"/>
      <c r="AD178" s="1486"/>
      <c r="AE178" s="1486"/>
      <c r="AF178" s="1486"/>
      <c r="AG178" s="1486"/>
      <c r="AH178" s="1486"/>
      <c r="AI178" s="1486"/>
      <c r="AJ178" s="1486"/>
      <c r="AK178" s="1486"/>
    </row>
    <row s="12467" customFormat="1" customHeight="1" ht="17.25">
      <c r="A179" s="2067"/>
      <c r="C179" s="2072"/>
      <c r="D179" s="2730"/>
      <c r="E179" s="2757"/>
      <c r="F179" s="2373"/>
      <c r="G179" s="2759"/>
      <c r="H179" s="2730"/>
      <c r="I179" s="2730"/>
      <c r="J179" s="2760"/>
      <c r="K179" s="2339"/>
      <c r="L179" s="544"/>
      <c r="M179" s="545"/>
      <c r="N179" s="545" t="s">
        <v>495</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2467" customFormat="1" customHeight="1" ht="17.25">
      <c r="A180" s="2067"/>
      <c r="C180" s="2072"/>
      <c r="D180" s="2730"/>
      <c r="E180" s="2757"/>
      <c r="F180" s="2374"/>
      <c r="G180" s="2759"/>
      <c r="H180" s="544"/>
      <c r="I180" s="545"/>
      <c r="J180" s="545" t="s">
        <v>527</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2467" customFormat="1" customHeight="1" ht="17.25">
      <c r="A182" s="2067"/>
      <c r="C182" s="2069"/>
      <c r="D182" s="2057"/>
      <c r="E182" s="2074"/>
      <c r="F182" s="2011"/>
      <c r="G182" s="2075"/>
      <c r="H182" s="2756"/>
      <c r="I182" s="2756">
        <v>1</v>
      </c>
      <c r="J182" s="2728"/>
      <c r="K182" s="2412" t="s">
        <v>65</v>
      </c>
      <c r="L182" s="2335"/>
      <c r="M182" s="2335" t="s">
        <v>115</v>
      </c>
      <c r="N182" s="2731" t="str">
        <f>IF(Z182="","",INDEX(TERRITORY_MR_LIST,MATCH(Z182,TERRITORY_LIST_ID,0)))</f>
        <v/>
      </c>
      <c r="O182" s="2412" t="s">
        <v>65</v>
      </c>
      <c r="P182" s="2335"/>
      <c r="Q182" s="2335" t="s">
        <v>115</v>
      </c>
      <c r="R182" s="2729" t="s">
        <v>22</v>
      </c>
      <c r="S182" s="2633" t="s">
        <v>19</v>
      </c>
      <c r="T182" s="2029"/>
      <c r="U182" s="2029" t="s">
        <v>115</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2467"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2467" customFormat="1" customHeight="1" ht="17.25">
      <c r="A184" s="2067"/>
      <c r="C184" s="2072"/>
      <c r="D184" s="2057"/>
      <c r="E184" s="2074"/>
      <c r="F184" s="2011"/>
      <c r="G184" s="2075"/>
      <c r="H184" s="2730"/>
      <c r="I184" s="2730"/>
      <c r="J184" s="2760"/>
      <c r="K184" s="2413"/>
      <c r="L184" s="2730"/>
      <c r="M184" s="2730"/>
      <c r="N184" s="2732"/>
      <c r="O184" s="2339"/>
      <c r="P184" s="544"/>
      <c r="Q184" s="545"/>
      <c r="R184" s="545" t="s">
        <v>494</v>
      </c>
      <c r="S184" s="2073"/>
      <c r="T184" s="2073"/>
      <c r="U184" s="2073"/>
      <c r="V184" s="2073"/>
      <c r="W184" s="1660"/>
      <c r="Y184" s="1486"/>
      <c r="Z184" s="1486"/>
      <c r="AA184" s="1486"/>
      <c r="AB184" s="1486"/>
      <c r="AC184" s="1486"/>
      <c r="AD184" s="1486"/>
      <c r="AE184" s="1486"/>
      <c r="AF184" s="1486"/>
      <c r="AG184" s="1486"/>
      <c r="AH184" s="1486"/>
      <c r="AI184" s="1486"/>
      <c r="AJ184" s="1486"/>
      <c r="AK184" s="1486"/>
    </row>
    <row s="12467" customFormat="1" customHeight="1" ht="17.25">
      <c r="A185" s="2067"/>
      <c r="C185" s="2072"/>
      <c r="D185" s="2057"/>
      <c r="E185" s="2074"/>
      <c r="F185" s="2011"/>
      <c r="G185" s="2075"/>
      <c r="H185" s="2730"/>
      <c r="I185" s="2730"/>
      <c r="J185" s="2760"/>
      <c r="K185" s="2339"/>
      <c r="L185" s="544"/>
      <c r="M185" s="545"/>
      <c r="N185" s="545" t="s">
        <v>495</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2467" customFormat="1" customHeight="1" ht="17.25">
      <c r="A187" s="2067"/>
      <c r="C187" s="2069"/>
      <c r="D187" s="2057"/>
      <c r="E187" s="2074"/>
      <c r="F187" s="2011"/>
      <c r="G187" s="2075"/>
      <c r="H187" s="2057"/>
      <c r="I187" s="2057"/>
      <c r="J187" s="2078"/>
      <c r="K187" s="2075"/>
      <c r="L187" s="2335"/>
      <c r="M187" s="2335" t="s">
        <v>115</v>
      </c>
      <c r="N187" s="2731" t="str">
        <f>IF(Z187="","",INDEX(TERRITORY_MR_LIST,MATCH(Z187,TERRITORY_LIST_ID,0)))</f>
        <v/>
      </c>
      <c r="O187" s="2412" t="s">
        <v>65</v>
      </c>
      <c r="P187" s="2335"/>
      <c r="Q187" s="2335" t="s">
        <v>115</v>
      </c>
      <c r="R187" s="2729" t="s">
        <v>22</v>
      </c>
      <c r="S187" s="2633" t="s">
        <v>19</v>
      </c>
      <c r="T187" s="2029"/>
      <c r="U187" s="2029" t="s">
        <v>115</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2467"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2467" customFormat="1" customHeight="1" ht="17.25">
      <c r="A189" s="2067"/>
      <c r="C189" s="2072"/>
      <c r="D189" s="2057"/>
      <c r="E189" s="2074"/>
      <c r="F189" s="2011"/>
      <c r="G189" s="2075"/>
      <c r="H189" s="2057"/>
      <c r="I189" s="2057"/>
      <c r="J189" s="2078"/>
      <c r="K189" s="2075"/>
      <c r="L189" s="2730"/>
      <c r="M189" s="2730"/>
      <c r="N189" s="2732"/>
      <c r="O189" s="2339"/>
      <c r="P189" s="544"/>
      <c r="Q189" s="545"/>
      <c r="R189" s="545" t="s">
        <v>494</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2467" customFormat="1" customHeight="1" ht="17.25">
      <c r="A191" s="2067"/>
      <c r="C191" s="2069"/>
      <c r="D191" s="2057"/>
      <c r="E191" s="2074"/>
      <c r="F191" s="2011"/>
      <c r="G191" s="2075"/>
      <c r="H191" s="2057"/>
      <c r="I191" s="2057"/>
      <c r="J191" s="2078"/>
      <c r="K191" s="2075"/>
      <c r="L191" s="2057"/>
      <c r="M191" s="2057"/>
      <c r="N191" s="2275"/>
      <c r="O191" s="2014"/>
      <c r="P191" s="2335"/>
      <c r="Q191" s="2335" t="s">
        <v>115</v>
      </c>
      <c r="R191" s="2729" t="s">
        <v>22</v>
      </c>
      <c r="S191" s="2633" t="s">
        <v>19</v>
      </c>
      <c r="T191" s="2029"/>
      <c r="U191" s="2029" t="s">
        <v>115</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2467"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5506" customFormat="1" customHeight="1" ht="17.25">
      <c r="A200" s="2042" t="s">
        <v>2110</v>
      </c>
    </row>
    <row customHeight="1" ht="17.25">
      <c r="G201" s="2066"/>
      <c r="H201" s="2066"/>
      <c r="I201" s="2066"/>
      <c r="M201" s="2062"/>
    </row>
    <row s="12391" customFormat="1" customHeight="1" ht="15">
      <c r="D202" s="2750"/>
      <c r="E202" s="2426"/>
      <c r="F202" s="2426"/>
      <c r="G202" s="2412"/>
      <c r="H202" s="1791"/>
      <c r="I202" s="2754">
        <v>1</v>
      </c>
      <c r="J202" s="2728"/>
      <c r="K202" s="1806"/>
      <c r="L202" s="2412" t="s">
        <v>65</v>
      </c>
      <c r="M202" s="2412" t="s">
        <v>65</v>
      </c>
      <c r="N202" s="1791"/>
      <c r="O202" s="2335" t="s">
        <v>115</v>
      </c>
      <c r="P202" s="2744"/>
      <c r="Q202" s="1807"/>
      <c r="R202" s="2412" t="s">
        <v>65</v>
      </c>
      <c r="S202" s="2412" t="s">
        <v>65</v>
      </c>
      <c r="T202" s="2082"/>
      <c r="U202" s="2335" t="s">
        <v>115</v>
      </c>
      <c r="V202" s="2751" t="str">
        <f>IF(AK202="","",INDEX(TERRITORY_MR_LIST,MATCH(AK202,TERRITORY_LIST_ID,0)))</f>
        <v/>
      </c>
      <c r="W202" s="1808"/>
      <c r="X202" s="2412" t="s">
        <v>65</v>
      </c>
      <c r="Y202" s="2412" t="s">
        <v>19</v>
      </c>
      <c r="Z202" s="1791"/>
      <c r="AA202" s="2335" t="s">
        <v>115</v>
      </c>
      <c r="AB202" s="2753"/>
      <c r="AC202" s="1809"/>
      <c r="AD202" s="2412" t="s">
        <v>65</v>
      </c>
      <c r="AE202" s="2412" t="s">
        <v>19</v>
      </c>
      <c r="AF202" s="1789"/>
      <c r="AG202" s="2038" t="s">
        <v>115</v>
      </c>
      <c r="AH202" s="1799"/>
      <c r="AI202" s="2028"/>
    </row>
    <row s="12391"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2111</v>
      </c>
      <c r="AI203" s="2746"/>
    </row>
    <row s="12391"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2112</v>
      </c>
      <c r="AC204" s="2747"/>
      <c r="AD204" s="2747"/>
      <c r="AE204" s="2747"/>
      <c r="AF204" s="2747"/>
      <c r="AG204" s="2747"/>
      <c r="AH204" s="2747"/>
      <c r="AI204" s="2748"/>
    </row>
    <row s="12391"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109</v>
      </c>
      <c r="W205" s="2745"/>
      <c r="X205" s="2745"/>
      <c r="Y205" s="2745"/>
      <c r="Z205" s="2745"/>
      <c r="AA205" s="2745"/>
      <c r="AB205" s="2745"/>
      <c r="AC205" s="2745"/>
      <c r="AD205" s="2745"/>
      <c r="AE205" s="2745"/>
      <c r="AF205" s="2745"/>
      <c r="AG205" s="2745"/>
      <c r="AH205" s="2745"/>
      <c r="AI205" s="2746"/>
    </row>
    <row s="12391" customFormat="1" customHeight="1" ht="11.25">
      <c r="D206" s="2750"/>
      <c r="E206" s="2426"/>
      <c r="F206" s="2426"/>
      <c r="G206" s="2413"/>
      <c r="H206" s="1795"/>
      <c r="I206" s="2754"/>
      <c r="J206" s="2755"/>
      <c r="K206" s="1790"/>
      <c r="L206" s="2413"/>
      <c r="M206" s="2413"/>
      <c r="N206" s="1795"/>
      <c r="O206" s="1796"/>
      <c r="P206" s="2745" t="s">
        <v>2113</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2670" customFormat="1" customHeight="1" ht="11.25">
      <c r="D207" s="2750"/>
      <c r="E207" s="2426"/>
      <c r="F207" s="2426"/>
      <c r="G207" s="2339"/>
      <c r="H207" s="1797"/>
      <c r="I207" s="1798"/>
      <c r="J207" s="2745" t="s">
        <v>527</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2391"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2391"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2391"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2391"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2391"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2670"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C6168-FEC3-41A7-ED69-EBAE0E6E610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5791" width="43.140625"/>
    <col min="2" max="2" style="15791" width="43.140625" hidden="1"/>
    <col min="3" max="3" style="15791" width="43.140625"/>
    <col min="4" max="5" style="15791" width="36.421875" customWidth="1"/>
    <col min="6" max="8" style="15792" width="36.421875" customWidth="1"/>
  </cols>
  <sheetData>
    <row customHeight="1" ht="9">
      <c r="A1" s="1073" t="s">
        <v>2114</v>
      </c>
      <c r="B1" s="1073"/>
      <c r="C1" s="1209" t="s">
        <v>2115</v>
      </c>
      <c r="D1" s="1207" t="s">
        <v>960</v>
      </c>
      <c r="E1" s="1207" t="s">
        <v>1006</v>
      </c>
      <c r="F1" s="1207" t="s">
        <v>1059</v>
      </c>
      <c r="G1" s="1207" t="s">
        <v>1046</v>
      </c>
      <c r="H1" s="1207" t="s">
        <v>1789</v>
      </c>
    </row>
    <row customHeight="1" ht="9">
      <c r="A2" s="1210" t="s">
        <v>2116</v>
      </c>
      <c r="B2" s="1210"/>
      <c r="C2" s="1211" t="str">
        <f>INDEX(TEMPLATE_NUMBER_FORM_LIST,MATCH(TEMPLATE_SPHERE,TEMPLATE_SPHERE_LIST,0))</f>
        <v>16</v>
      </c>
      <c r="D2" s="1210" t="s">
        <v>172</v>
      </c>
      <c r="E2" s="1210" t="s">
        <v>154</v>
      </c>
      <c r="F2" s="1212" t="s">
        <v>154</v>
      </c>
      <c r="G2" s="1210" t="s">
        <v>154</v>
      </c>
      <c r="H2" s="1213"/>
    </row>
    <row customHeight="1" ht="63">
      <c r="A3" s="1073"/>
      <c r="B3" s="1073" t="s">
        <v>115</v>
      </c>
      <c r="C3" s="121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11" t="s">
        <v>2117</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12"/>
      <c r="G3" s="1213"/>
      <c r="H3" s="1073"/>
    </row>
    <row customHeight="1" ht="243">
      <c r="A4" s="1073" t="s">
        <v>2118</v>
      </c>
      <c r="B4" s="1073" t="s">
        <v>103</v>
      </c>
      <c r="C4" s="121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10" t="s">
        <v>2119</v>
      </c>
      <c r="E4" s="121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10"/>
      <c r="G4" s="1210"/>
      <c r="H4" s="1073" t="s">
        <v>2120</v>
      </c>
    </row>
    <row customHeight="1" ht="117">
      <c r="A5" s="1073" t="s">
        <v>2121</v>
      </c>
      <c r="B5" s="1073" t="s">
        <v>89</v>
      </c>
      <c r="C5" s="121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73" t="s">
        <v>2122</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13"/>
      <c r="G5" s="1213"/>
      <c r="H5" s="1073" t="s">
        <v>2123</v>
      </c>
    </row>
    <row customHeight="1" ht="90">
      <c r="A6" s="1073" t="s">
        <v>2124</v>
      </c>
      <c r="B6" s="1073" t="s">
        <v>90</v>
      </c>
      <c r="C6" s="121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73"/>
      <c r="G6" s="1073"/>
      <c r="H6" s="1213"/>
    </row>
    <row customHeight="1" ht="45">
      <c r="A7" s="1073" t="s">
        <v>2125</v>
      </c>
      <c r="B7" s="1073" t="s">
        <v>116</v>
      </c>
      <c r="C7" s="1211" t="str">
        <f>IF(TEMPLATE_SPHERE="HEAT",D7,E7)</f>
        <v>Форма 11. Информация о расходах на капитальный и текущий ремонт основных средств</v>
      </c>
      <c r="D7" s="1073" t="s">
        <v>2126</v>
      </c>
      <c r="E7" s="1073" t="s">
        <v>2127</v>
      </c>
      <c r="F7" s="1213"/>
      <c r="G7" s="1213"/>
      <c r="H7" s="1213"/>
    </row>
    <row customHeight="1" ht="108">
      <c r="A8" s="1073" t="s">
        <v>2128</v>
      </c>
      <c r="B8" s="1073" t="s">
        <v>91</v>
      </c>
      <c r="C8" s="121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73" t="s">
        <v>1334</v>
      </c>
      <c r="E8" s="1073" t="s">
        <v>2129</v>
      </c>
      <c r="F8" s="1213"/>
      <c r="G8" s="1213"/>
      <c r="H8" s="1213"/>
    </row>
    <row customHeight="1" ht="99">
      <c r="A9" s="1073" t="s">
        <v>2130</v>
      </c>
      <c r="B9" s="1073"/>
      <c r="C9" s="1073" t="s">
        <v>2131</v>
      </c>
      <c r="D9" s="1073"/>
      <c r="E9" s="1073"/>
      <c r="F9" s="1213"/>
      <c r="G9" s="1213"/>
      <c r="H9" s="1213"/>
    </row>
    <row customHeight="1" ht="126">
      <c r="A10" s="1073" t="s">
        <v>2132</v>
      </c>
      <c r="B10" s="1073"/>
      <c r="C10" s="1073" t="s">
        <v>2133</v>
      </c>
      <c r="D10" s="1073"/>
      <c r="E10" s="1073"/>
      <c r="F10" s="1213"/>
      <c r="G10" s="1213"/>
      <c r="H10" s="1213"/>
    </row>
    <row customHeight="1" ht="108">
      <c r="A11" s="1073" t="s">
        <v>2134</v>
      </c>
      <c r="B11" s="1073"/>
      <c r="C11" s="1073" t="s">
        <v>2135</v>
      </c>
      <c r="D11" s="1073"/>
      <c r="E11" s="1073"/>
      <c r="F11" s="1213"/>
      <c r="G11" s="1213"/>
      <c r="H11" s="1213"/>
    </row>
    <row customHeight="1" ht="54">
      <c r="A12" s="1073" t="s">
        <v>2136</v>
      </c>
      <c r="B12" s="1073"/>
      <c r="C12" s="1073" t="s">
        <v>2137</v>
      </c>
      <c r="D12" s="1073"/>
      <c r="E12" s="1073"/>
      <c r="F12" s="1213"/>
      <c r="G12" s="1213"/>
      <c r="H12" s="1213"/>
    </row>
    <row customHeight="1" ht="45">
      <c r="A13" s="1073" t="s">
        <v>2138</v>
      </c>
      <c r="B13" s="1073"/>
      <c r="C13" s="1073" t="s">
        <v>2139</v>
      </c>
      <c r="D13" s="1073"/>
      <c r="E13" s="1073"/>
      <c r="F13" s="1213"/>
      <c r="G13" s="1213"/>
      <c r="H13" s="1213"/>
    </row>
    <row customHeight="1" ht="117">
      <c r="A14" s="1073" t="s">
        <v>2140</v>
      </c>
      <c r="B14" s="1073"/>
      <c r="C14" s="1073" t="s">
        <v>2141</v>
      </c>
      <c r="D14" s="1073"/>
      <c r="E14" s="1073"/>
      <c r="F14" s="1213"/>
      <c r="G14" s="1213"/>
      <c r="H14" s="1213"/>
    </row>
    <row customHeight="1" ht="117">
      <c r="A15" s="1073" t="s">
        <v>2142</v>
      </c>
      <c r="B15" s="1073"/>
      <c r="C15" s="1073" t="s">
        <v>2143</v>
      </c>
      <c r="D15" s="1073"/>
      <c r="E15" s="1073"/>
      <c r="F15" s="1213"/>
      <c r="G15" s="1213"/>
      <c r="H15" s="1213"/>
    </row>
    <row customHeight="1" ht="63">
      <c r="A16" s="1073" t="s">
        <v>2144</v>
      </c>
      <c r="B16" s="1073"/>
      <c r="C16" s="1073" t="s">
        <v>2145</v>
      </c>
      <c r="D16" s="1073"/>
      <c r="E16" s="1073"/>
      <c r="F16" s="1213"/>
      <c r="G16" s="1213"/>
      <c r="H16" s="1213"/>
    </row>
    <row customHeight="1" ht="54">
      <c r="A17" s="1073" t="s">
        <v>2146</v>
      </c>
      <c r="B17" s="1073"/>
      <c r="C17" s="1211" t="s">
        <v>2147</v>
      </c>
      <c r="D17" s="1073"/>
      <c r="E17" s="1073"/>
      <c r="F17" s="1213"/>
      <c r="G17" s="1213"/>
      <c r="H17" s="1213"/>
    </row>
    <row customHeight="1" ht="27">
      <c r="A18" s="1073" t="s">
        <v>2148</v>
      </c>
      <c r="B18" s="1073"/>
      <c r="C18" s="1211" t="s">
        <v>2149</v>
      </c>
      <c r="D18" s="1073"/>
      <c r="E18" s="1073"/>
      <c r="F18" s="1213"/>
      <c r="G18" s="1213"/>
      <c r="H18" s="1213"/>
    </row>
    <row customHeight="1" ht="54">
      <c r="A19" s="1073" t="s">
        <v>2150</v>
      </c>
      <c r="B19" s="1073"/>
      <c r="C19" s="1211" t="s">
        <v>2151</v>
      </c>
      <c r="D19" s="1073"/>
      <c r="E19" s="1073"/>
      <c r="F19" s="1213"/>
      <c r="G19" s="1213"/>
      <c r="H19" s="1213"/>
    </row>
    <row customHeight="1" ht="36">
      <c r="A20" s="1073" t="s">
        <v>2152</v>
      </c>
      <c r="B20" s="1073"/>
      <c r="C20" s="1211" t="s">
        <v>2153</v>
      </c>
      <c r="D20" s="1073"/>
      <c r="E20" s="1073"/>
      <c r="F20" s="1213"/>
      <c r="G20" s="1213"/>
      <c r="H20" s="1213"/>
    </row>
    <row customHeight="1" ht="36">
      <c r="A21" s="1073" t="s">
        <v>2154</v>
      </c>
      <c r="B21" s="1073"/>
      <c r="C21" s="1211" t="s">
        <v>2155</v>
      </c>
      <c r="D21" s="1073"/>
      <c r="E21" s="1073"/>
      <c r="F21" s="1213"/>
      <c r="G21" s="1213"/>
      <c r="H21" s="1213"/>
    </row>
    <row customHeight="1" ht="27">
      <c r="A22" s="1073" t="s">
        <v>2156</v>
      </c>
      <c r="B22" s="1073"/>
      <c r="C22" s="1211" t="s">
        <v>2157</v>
      </c>
      <c r="D22" s="1073"/>
      <c r="E22" s="1073"/>
      <c r="F22" s="1213"/>
      <c r="G22" s="1213"/>
      <c r="H22" s="1213"/>
    </row>
    <row customHeight="1" ht="36">
      <c r="A23" s="1073" t="s">
        <v>2158</v>
      </c>
      <c r="B23" s="1073"/>
      <c r="C23" s="1211" t="s">
        <v>2159</v>
      </c>
      <c r="D23" s="1073"/>
      <c r="E23" s="1073"/>
      <c r="F23" s="1213"/>
      <c r="G23" s="1213"/>
      <c r="H23" s="1213"/>
    </row>
    <row customHeight="1" ht="28.5">
      <c r="A24" s="1073" t="s">
        <v>2160</v>
      </c>
      <c r="B24" s="1073"/>
      <c r="C24" s="1211" t="s">
        <v>2161</v>
      </c>
      <c r="D24" s="1073"/>
      <c r="E24" s="1073"/>
      <c r="F24" s="1213"/>
      <c r="G24" s="1213"/>
      <c r="H24" s="1213"/>
    </row>
    <row customHeight="1" ht="36">
      <c r="A25" s="1073" t="s">
        <v>2162</v>
      </c>
      <c r="B25" s="1073"/>
      <c r="C25" s="1211" t="s">
        <v>2163</v>
      </c>
      <c r="D25" s="1073"/>
      <c r="E25" s="1073"/>
      <c r="F25" s="1213"/>
      <c r="G25" s="1213"/>
      <c r="H25" s="1213"/>
    </row>
    <row customHeight="1" ht="27">
      <c r="A26" s="1073" t="s">
        <v>2164</v>
      </c>
      <c r="B26" s="1073"/>
      <c r="C26" s="1211" t="s">
        <v>2165</v>
      </c>
      <c r="D26" s="1073"/>
      <c r="E26" s="1073"/>
      <c r="F26" s="1213"/>
      <c r="G26" s="1213"/>
      <c r="H26" s="1213"/>
    </row>
    <row customHeight="1" ht="36">
      <c r="A27" s="1073" t="s">
        <v>2166</v>
      </c>
      <c r="B27" s="1073"/>
      <c r="C27" s="1211" t="s">
        <v>2167</v>
      </c>
      <c r="D27" s="1073"/>
      <c r="E27" s="1073"/>
      <c r="F27" s="1213"/>
      <c r="G27" s="1213"/>
      <c r="H27" s="1213"/>
    </row>
    <row customHeight="1" ht="28.5">
      <c r="A28" s="1073" t="s">
        <v>2168</v>
      </c>
      <c r="B28" s="1073"/>
      <c r="C28" s="1211" t="s">
        <v>2169</v>
      </c>
      <c r="D28" s="1073"/>
      <c r="E28" s="1073"/>
      <c r="F28" s="1213"/>
      <c r="G28" s="1213"/>
      <c r="H28" s="1213"/>
    </row>
    <row customHeight="1" ht="126">
      <c r="A29" s="1073" t="s">
        <v>2170</v>
      </c>
      <c r="B29" s="1073" t="s">
        <v>1740</v>
      </c>
      <c r="C29" s="121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73" t="s">
        <v>2171</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13"/>
      <c r="G29" s="1213"/>
      <c r="H29" s="1073" t="s">
        <v>2172</v>
      </c>
    </row>
    <row customHeight="1" ht="36">
      <c r="A30" s="1073" t="s">
        <v>2173</v>
      </c>
      <c r="B30" s="1073"/>
      <c r="C30" s="121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73" t="s">
        <v>2174</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13"/>
      <c r="G30" s="1213"/>
      <c r="H30" s="1213"/>
    </row>
    <row customHeight="1" ht="54">
      <c r="A31" s="1073" t="s">
        <v>2175</v>
      </c>
      <c r="B31" s="1073"/>
      <c r="C31" s="121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73" t="s">
        <v>2176</v>
      </c>
      <c r="E31" s="107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13"/>
      <c r="G31" s="1213"/>
      <c r="H31" s="1213"/>
    </row>
    <row customHeight="1" ht="198">
      <c r="A32" s="1073" t="s">
        <v>2177</v>
      </c>
      <c r="B32" s="1073"/>
      <c r="C32" s="121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73" t="s">
        <v>2178</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13"/>
      <c r="G32" s="1213"/>
      <c r="H32" s="1073" t="s">
        <v>2179</v>
      </c>
    </row>
    <row customHeight="1" ht="9">
      <c r="A33" s="1073"/>
      <c r="B33" s="1073"/>
      <c r="C33" s="1211"/>
      <c r="D33" s="1073"/>
      <c r="E33" s="1073"/>
      <c r="F33" s="1213"/>
      <c r="G33" s="1213"/>
      <c r="H33" s="1213"/>
    </row>
    <row customHeight="1" ht="9">
      <c r="A34" s="1073"/>
      <c r="B34" s="1073" t="s">
        <v>181</v>
      </c>
      <c r="C34" s="1211">
        <f>INDEX(TEMPLATE_NAME_FORM_LIST,B34,MATCH(TEMPLATE_SPHERE,TEMPLATE_SPHERE_LIST,0))</f>
        <v>0</v>
      </c>
      <c r="D34" s="1073"/>
      <c r="E34" s="1073"/>
      <c r="F34" s="1213"/>
      <c r="G34" s="1213"/>
      <c r="H34" s="121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ECA0AA8-8F29-D7EC-81DB-7A5002B928D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5791" width="9.140625"/>
    <col min="3" max="7" style="15835" width="8.00390625" customWidth="1"/>
    <col min="8" max="12" style="15835" width="8.57421875" customWidth="1"/>
    <col min="13" max="14" style="15835" width="27.7109375" customWidth="1"/>
    <col min="15" max="19" style="15835" width="5.140625" customWidth="1"/>
    <col min="20" max="24" style="15835" width="27.7109375" customWidth="1"/>
    <col min="25" max="25" style="15836" width="1.8515625" customWidth="1"/>
    <col min="26" max="26" style="15791" width="27.7109375" customWidth="1"/>
    <col min="27" max="27" style="15837" width="27.7109375" customWidth="1"/>
    <col min="28" max="29" style="15791" width="27.7109375" customWidth="1"/>
    <col min="30" max="30" style="15791" width="3.8515625" customWidth="1"/>
    <col min="31" max="34" style="15791" width="9.140625"/>
  </cols>
  <sheetData>
    <row s="15793" customFormat="1" customHeight="1" ht="18">
      <c r="A1" s="1125"/>
      <c r="B1" s="1125"/>
      <c r="C1" s="1125" t="s">
        <v>2180</v>
      </c>
      <c r="D1" s="1125"/>
      <c r="E1" s="1125"/>
      <c r="F1" s="1125"/>
      <c r="G1" s="1125"/>
      <c r="H1" s="1125" t="s">
        <v>2181</v>
      </c>
      <c r="I1" s="1125"/>
      <c r="J1" s="1125"/>
      <c r="K1" s="1125"/>
      <c r="L1" s="1125"/>
      <c r="M1" s="1125" t="s">
        <v>2182</v>
      </c>
      <c r="N1" s="1125" t="s">
        <v>2183</v>
      </c>
      <c r="O1" s="2819" t="s">
        <v>2184</v>
      </c>
      <c r="P1" s="2819"/>
      <c r="Q1" s="2819"/>
      <c r="R1" s="2819"/>
      <c r="S1" s="2819"/>
      <c r="T1" s="2819" t="s">
        <v>2182</v>
      </c>
      <c r="U1" s="2819"/>
      <c r="V1" s="2819"/>
      <c r="W1" s="2819"/>
      <c r="X1" s="2819"/>
      <c r="Y1" s="1226"/>
      <c r="Z1" s="2819" t="s">
        <v>2185</v>
      </c>
      <c r="AA1" s="2819"/>
      <c r="AB1" s="2819"/>
      <c r="AC1" s="2819"/>
      <c r="AD1" s="2819"/>
    </row>
    <row customHeight="1" ht="18">
      <c r="A2" s="1073"/>
      <c r="B2" s="1073"/>
      <c r="C2" s="1068" t="s">
        <v>960</v>
      </c>
      <c r="D2" s="1068" t="s">
        <v>1006</v>
      </c>
      <c r="E2" s="1068" t="s">
        <v>1059</v>
      </c>
      <c r="F2" s="1068" t="s">
        <v>1046</v>
      </c>
      <c r="G2" s="1068" t="s">
        <v>1789</v>
      </c>
      <c r="H2" s="1070"/>
      <c r="I2" s="1070"/>
      <c r="J2" s="1070"/>
      <c r="K2" s="1070"/>
      <c r="L2" s="1070"/>
      <c r="M2" s="1070"/>
      <c r="N2" s="1070"/>
      <c r="O2" s="1068" t="s">
        <v>960</v>
      </c>
      <c r="P2" s="1068" t="s">
        <v>1006</v>
      </c>
      <c r="Q2" s="1068" t="s">
        <v>1046</v>
      </c>
      <c r="R2" s="1068" t="s">
        <v>1059</v>
      </c>
      <c r="S2" s="1068" t="s">
        <v>1789</v>
      </c>
      <c r="T2" s="1068" t="s">
        <v>960</v>
      </c>
      <c r="U2" s="1068" t="s">
        <v>1006</v>
      </c>
      <c r="V2" s="1068" t="s">
        <v>1046</v>
      </c>
      <c r="W2" s="1068" t="s">
        <v>1059</v>
      </c>
      <c r="X2" s="1068" t="s">
        <v>1789</v>
      </c>
      <c r="Y2" s="1068"/>
      <c r="Z2" s="1068" t="s">
        <v>960</v>
      </c>
      <c r="AA2" s="1077" t="s">
        <v>1006</v>
      </c>
      <c r="AB2" s="1068" t="s">
        <v>1046</v>
      </c>
      <c r="AC2" s="1068" t="s">
        <v>1059</v>
      </c>
      <c r="AD2" s="1068" t="s">
        <v>1789</v>
      </c>
    </row>
    <row customHeight="1" ht="162">
      <c r="A3" s="1072" t="s">
        <v>27</v>
      </c>
      <c r="B3" s="1072"/>
      <c r="C3" s="2823" t="s">
        <v>2186</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70"/>
      <c r="P3" s="1070"/>
      <c r="Q3" s="1070"/>
      <c r="R3" s="1070"/>
      <c r="S3" s="1070"/>
      <c r="T3" s="1070"/>
      <c r="U3" s="1070"/>
      <c r="V3" s="1070"/>
      <c r="W3" s="1070"/>
      <c r="X3" s="1070"/>
      <c r="Y3" s="1227"/>
      <c r="Z3" s="1073" t="s">
        <v>2187</v>
      </c>
      <c r="AA3" s="1070" t="s">
        <v>2188</v>
      </c>
      <c r="AB3" s="1073" t="s">
        <v>2189</v>
      </c>
      <c r="AC3" s="1073" t="s">
        <v>2190</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1727</v>
      </c>
      <c r="D11" s="2826" t="s">
        <v>1723</v>
      </c>
      <c r="E11" s="2826" t="s">
        <v>1822</v>
      </c>
      <c r="F11" s="2826" t="s">
        <v>2191</v>
      </c>
      <c r="G11" s="2826"/>
      <c r="H11" s="1125" t="s">
        <v>2192</v>
      </c>
      <c r="I11" s="1125"/>
      <c r="J11" s="1125"/>
      <c r="K11" s="1125"/>
      <c r="L11" s="1125"/>
      <c r="M11" s="1071" t="str">
        <f>IF(TEMPLATE_SPHERE="HEAT",T11,U11)</f>
        <v>Количество поданных заявок</v>
      </c>
      <c r="N11" s="107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70"/>
      <c r="P11" s="1070"/>
      <c r="Q11" s="1070"/>
      <c r="R11" s="1070"/>
      <c r="S11" s="1070"/>
      <c r="T11" s="1070" t="s">
        <v>2193</v>
      </c>
      <c r="U11" s="1070" t="s">
        <v>2194</v>
      </c>
      <c r="V11" s="1070"/>
      <c r="W11" s="1070"/>
      <c r="X11" s="1070"/>
      <c r="Y11" s="1227"/>
      <c r="Z11" s="1073" t="s">
        <v>2195</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73"/>
      <c r="AC11" s="1073"/>
      <c r="AD11" s="1073"/>
    </row>
    <row customHeight="1" ht="45">
      <c r="A12" s="2820"/>
      <c r="B12" s="1126">
        <v>2</v>
      </c>
      <c r="C12" s="2827"/>
      <c r="D12" s="2827"/>
      <c r="E12" s="2827"/>
      <c r="F12" s="2827"/>
      <c r="G12" s="2827"/>
      <c r="H12" s="1125" t="s">
        <v>2196</v>
      </c>
      <c r="I12" s="1125"/>
      <c r="J12" s="1125"/>
      <c r="K12" s="1125"/>
      <c r="L12" s="1125"/>
      <c r="M12" s="1071" t="str">
        <f>IF(TEMPLATE_SPHERE="HEAT",T12,U12)</f>
        <v>Количество рассмотренных заявок</v>
      </c>
      <c r="N12" s="107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70"/>
      <c r="P12" s="1070"/>
      <c r="Q12" s="1070"/>
      <c r="R12" s="1070"/>
      <c r="S12" s="1070"/>
      <c r="T12" s="1070" t="s">
        <v>2197</v>
      </c>
      <c r="U12" s="1070" t="s">
        <v>2198</v>
      </c>
      <c r="V12" s="1070"/>
      <c r="W12" s="1070"/>
      <c r="X12" s="1070"/>
      <c r="Y12" s="1227"/>
      <c r="Z12" s="1073" t="s">
        <v>2199</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73"/>
      <c r="AC12" s="1073"/>
      <c r="AD12" s="1073"/>
    </row>
    <row customHeight="1" ht="72">
      <c r="A13" s="2820"/>
      <c r="B13" s="1126">
        <v>3</v>
      </c>
      <c r="C13" s="2827"/>
      <c r="D13" s="2827"/>
      <c r="E13" s="2827"/>
      <c r="F13" s="2827"/>
      <c r="G13" s="2827"/>
      <c r="H13" s="2819" t="s">
        <v>2200</v>
      </c>
      <c r="I13" s="1125"/>
      <c r="J13" s="1125"/>
      <c r="K13" s="1125"/>
      <c r="L13" s="1125"/>
      <c r="M13" s="107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71" t="str">
        <f>IF(TEMPLATE_SPHERE="HEAT",Z13,AA13)</f>
        <v>Указывается количество заявок с решением об отказе в течение отчетного квартала.</v>
      </c>
      <c r="O13" s="1070"/>
      <c r="P13" s="1071"/>
      <c r="Q13" s="1071"/>
      <c r="R13" s="1071"/>
      <c r="S13" s="1070"/>
      <c r="T13" s="1070" t="s">
        <v>2201</v>
      </c>
      <c r="U13" s="1071" t="s">
        <v>2202</v>
      </c>
      <c r="V13" s="1071"/>
      <c r="W13" s="1071"/>
      <c r="X13" s="1070"/>
      <c r="Y13" s="1227"/>
      <c r="Z13" s="1073" t="s">
        <v>2203</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системе теплоснабжения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2204</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71"/>
      <c r="W14" s="1071"/>
      <c r="X14" s="1070"/>
      <c r="Y14" s="1227"/>
      <c r="Z14" s="1073" t="s">
        <v>2205</v>
      </c>
      <c r="AA14" s="1076" t="s">
        <v>2205</v>
      </c>
      <c r="AB14" s="1073"/>
      <c r="AC14" s="1073"/>
      <c r="AD14" s="1073"/>
    </row>
    <row customHeight="1" ht="108">
      <c r="A15" s="2820"/>
      <c r="B15" s="1126">
        <v>5</v>
      </c>
      <c r="C15" s="2827"/>
      <c r="D15" s="2827"/>
      <c r="E15" s="2827"/>
      <c r="F15" s="2827"/>
      <c r="G15" s="2827"/>
      <c r="H15" s="2821" t="s">
        <v>2206</v>
      </c>
      <c r="I15" s="1127"/>
      <c r="J15" s="1127"/>
      <c r="K15" s="1127"/>
      <c r="L15" s="1127"/>
      <c r="M15" s="1076" t="str">
        <f>IF(TEMPLATE_SPHERE="HEAT",T15,U15)</f>
        <v>Резерв мощности источников тепловой энергии, входящих в систему теплоснабжения, в течение одного квартала, в том числе:</v>
      </c>
      <c r="N15" s="107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70"/>
      <c r="P15" s="1071"/>
      <c r="Q15" s="1071"/>
      <c r="R15" s="1071"/>
      <c r="S15" s="1070"/>
      <c r="T15" s="1070" t="s">
        <v>2207</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71"/>
      <c r="W15" s="1071"/>
      <c r="X15" s="1070"/>
      <c r="Y15" s="1227"/>
      <c r="Z15" s="1073" t="s">
        <v>2208</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70"/>
      <c r="P16" s="1071"/>
      <c r="Q16" s="1071"/>
      <c r="R16" s="1071"/>
      <c r="S16" s="1070"/>
      <c r="T16" s="1070"/>
      <c r="U16" s="1071"/>
      <c r="V16" s="1071"/>
      <c r="W16" s="1071"/>
      <c r="X16" s="1070"/>
      <c r="Y16" s="1227"/>
      <c r="Z16" s="1073" t="s">
        <v>2208</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1825</v>
      </c>
      <c r="B18" s="1126">
        <v>1</v>
      </c>
      <c r="C18" s="1070" t="s">
        <v>2192</v>
      </c>
      <c r="D18" s="1194" t="s">
        <v>2192</v>
      </c>
      <c r="E18" s="1070" t="s">
        <v>2192</v>
      </c>
      <c r="F18" s="1070" t="s">
        <v>2192</v>
      </c>
      <c r="G18" s="1070"/>
      <c r="H18" s="1229"/>
      <c r="I18" s="1232">
        <f>INDEX(TEMPLATE_NUMBER_POINT_FHD,B18,MATCH(TEMPLATE_SPHERE,TEMPLATE_SPHERE_LIST_FOR_NOTE,0))</f>
        <v>1</v>
      </c>
      <c r="J18" s="1232" t="str">
        <f>INDEX(TEMPLATE_DATA_POINT_FHD,B18,MATCH(TEMPLATE_SPHERE,TEMPLATE_SPHERE_LIST_FOR_NOTE,0))</f>
        <v>Выручка от регулируемого вида деятельности с распределением по видам деятельности</v>
      </c>
      <c r="K18" s="123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71">
        <f>IF(I18=0,"",I18)</f>
        <v>1</v>
      </c>
      <c r="M18" s="1071" t="str">
        <f>IF(J18=0,"",J18)</f>
        <v>Выручка от регулируемого вида деятельности с распределением по видам деятельности</v>
      </c>
      <c r="N18" s="1071" t="str">
        <f>IF(K18=0,"",K18)</f>
        <v>Указывается выручка от регулируемого вида деятельности с распределением по видам деятельности.</v>
      </c>
      <c r="O18" s="1184">
        <v>1</v>
      </c>
      <c r="P18" s="1184">
        <v>1</v>
      </c>
      <c r="Q18" s="1184">
        <v>1</v>
      </c>
      <c r="R18" s="1184">
        <v>1</v>
      </c>
      <c r="S18" s="1184"/>
      <c r="T18" s="1191" t="s">
        <v>2209</v>
      </c>
      <c r="U18" s="1073" t="s">
        <v>2210</v>
      </c>
      <c r="V18" s="1073" t="s">
        <v>2211</v>
      </c>
      <c r="W18" s="1073" t="s">
        <v>2212</v>
      </c>
      <c r="X18" s="1070"/>
      <c r="Y18" s="1227"/>
      <c r="Z18" s="1073" t="s">
        <v>2213</v>
      </c>
      <c r="AA18" s="1076" t="s">
        <v>2214</v>
      </c>
      <c r="AB18" s="1076" t="s">
        <v>2214</v>
      </c>
      <c r="AC18" s="1076" t="s">
        <v>2214</v>
      </c>
      <c r="AD18" s="1073"/>
    </row>
    <row customHeight="1" ht="36">
      <c r="A19" s="1072"/>
      <c r="B19" s="1126">
        <v>2</v>
      </c>
      <c r="C19" s="1070" t="s">
        <v>2196</v>
      </c>
      <c r="D19" s="1194" t="s">
        <v>2196</v>
      </c>
      <c r="E19" s="1070" t="s">
        <v>2196</v>
      </c>
      <c r="F19" s="1070" t="s">
        <v>2196</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регулируемому виду деятельности, включая:</v>
      </c>
      <c r="N19" s="1071" t="str">
        <f>IF(K19=0,"",K19)</f>
        <v>Указывается суммарная себестоимость производимых товаров.</v>
      </c>
      <c r="O19" s="1184">
        <v>2</v>
      </c>
      <c r="P19" s="1184">
        <v>2</v>
      </c>
      <c r="Q19" s="1184">
        <v>2</v>
      </c>
      <c r="R19" s="1184">
        <v>2</v>
      </c>
      <c r="S19" s="1184"/>
      <c r="T19" s="1191" t="s">
        <v>2215</v>
      </c>
      <c r="U19" s="1073" t="s">
        <v>2216</v>
      </c>
      <c r="V19" s="1073" t="s">
        <v>2217</v>
      </c>
      <c r="W19" s="1073" t="s">
        <v>2218</v>
      </c>
      <c r="X19" s="1070"/>
      <c r="Y19" s="1227"/>
      <c r="Z19" s="1073" t="s">
        <v>2219</v>
      </c>
      <c r="AA19" s="1076" t="s">
        <v>2219</v>
      </c>
      <c r="AB19" s="1076" t="s">
        <v>2219</v>
      </c>
      <c r="AC19" s="1076" t="s">
        <v>2219</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теплоноситель</v>
      </c>
      <c r="K20" s="1232">
        <f>INDEX(TEMPLATE_NOTE_POINT_FHD,B20,MATCH(TEMPLATE_SPHERE,TEMPLATE_SPHERE_LIST_FOR_NOTE,0))</f>
        <v>0</v>
      </c>
      <c r="L20" s="1071" t="str">
        <f>IF(I20=0,"",I20)</f>
        <v>2.1</v>
      </c>
      <c r="M20" s="1071" t="str">
        <f>IF(J20=0,"",J20)</f>
        <v>Расходы на приобретаемую тепловую энергию (мощность), теплоноситель</v>
      </c>
      <c r="N20" s="1071" t="str">
        <f>IF(K20=0,"",K20)</f>
        <v/>
      </c>
      <c r="O20" s="1184" t="s">
        <v>861</v>
      </c>
      <c r="P20" s="1184" t="s">
        <v>861</v>
      </c>
      <c r="Q20" s="1184" t="s">
        <v>861</v>
      </c>
      <c r="R20" s="1184" t="s">
        <v>861</v>
      </c>
      <c r="S20" s="1184"/>
      <c r="T20" s="1191" t="s">
        <v>2220</v>
      </c>
      <c r="U20" s="1073" t="s">
        <v>2221</v>
      </c>
      <c r="V20" s="1073" t="s">
        <v>2222</v>
      </c>
      <c r="W20" s="1073" t="s">
        <v>2223</v>
      </c>
      <c r="X20" s="1070"/>
      <c r="Y20" s="1227"/>
      <c r="Z20" s="1073"/>
      <c r="AA20" s="1076"/>
      <c r="AB20" s="1073"/>
      <c r="AC20" s="1073"/>
      <c r="AD20" s="1073"/>
    </row>
    <row customHeight="1" ht="36">
      <c r="A21" s="1072"/>
      <c r="B21" s="1126">
        <v>4</v>
      </c>
      <c r="C21" s="1070">
        <v>2</v>
      </c>
      <c r="D21" s="1194"/>
      <c r="E21" s="1070"/>
      <c r="F21" s="1070"/>
      <c r="G21" s="1070"/>
      <c r="H21" s="1229"/>
      <c r="I21" s="1232" t="str">
        <f>INDEX(TEMPLATE_NUMBER_POINT_FHD,B21,MATCH(TEMPLATE_SPHERE,TEMPLATE_SPHERE_LIST_FOR_NOTE,0))</f>
        <v>2.2</v>
      </c>
      <c r="J21" s="123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32" t="str">
        <f>INDEX(TEMPLATE_NOTE_POINT_FHD,B21,MATCH(TEMPLATE_SPHERE,TEMPLATE_SPHERE_LIST_FOR_NOTE,0))</f>
        <v>Указываются суммарные расходы на приобретение топлива всех видов.</v>
      </c>
      <c r="L21" s="1071" t="str">
        <f>IF(I21=0,"",I21)</f>
        <v>2.2</v>
      </c>
      <c r="M21" s="107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71" t="str">
        <f>IF(K21=0,"",K21)</f>
        <v>Указываются суммарные расходы на приобретение топлива всех видов.</v>
      </c>
      <c r="O21" s="1184" t="s">
        <v>386</v>
      </c>
      <c r="P21" s="1184"/>
      <c r="Q21" s="1184"/>
      <c r="R21" s="1184"/>
      <c r="S21" s="1184"/>
      <c r="T21" s="1191" t="s">
        <v>2224</v>
      </c>
      <c r="U21" s="1073"/>
      <c r="V21" s="1073"/>
      <c r="W21" s="1073"/>
      <c r="X21" s="1070"/>
      <c r="Y21" s="1227"/>
      <c r="Z21" s="1073" t="s">
        <v>2225</v>
      </c>
      <c r="AA21" s="1076"/>
      <c r="AB21" s="1073"/>
      <c r="AC21" s="1073"/>
      <c r="AD21" s="1073"/>
    </row>
    <row customHeight="1" ht="36">
      <c r="A22" s="1072"/>
      <c r="B22" s="1126">
        <v>5</v>
      </c>
      <c r="C22" s="1070">
        <v>3</v>
      </c>
      <c r="D22" s="1194"/>
      <c r="E22" s="1070"/>
      <c r="F22" s="1070"/>
      <c r="G22" s="1118"/>
      <c r="H22" s="1185"/>
      <c r="I22" s="1232">
        <f>INDEX(TEMPLATE_NUMBER_POINT_FHD,B22,MATCH(TEMPLATE_SPHERE,TEMPLATE_SPHERE_LIST_FOR_NOTE,0))</f>
        <v>0</v>
      </c>
      <c r="J22" s="1232">
        <f>INDEX(TEMPLATE_DATA_POINT_FHD,B22,MATCH(TEMPLATE_SPHERE,TEMPLATE_SPHERE_LIST_FOR_NOTE,0))</f>
        <v>0</v>
      </c>
      <c r="K22" s="1232">
        <f>INDEX(TEMPLATE_NOTE_POINT_FHD,B22,MATCH(TEMPLATE_SPHERE,TEMPLATE_SPHERE_LIST_FOR_NOTE,0))</f>
        <v>0</v>
      </c>
      <c r="L22" s="1071" t="str">
        <f>IF(I22=0,"",I22)</f>
        <v/>
      </c>
      <c r="M22" s="1071" t="str">
        <f>IF(J22=0,"",J22)</f>
        <v/>
      </c>
      <c r="N22" s="1071" t="str">
        <f>IF(K22=0,"",K22)</f>
        <v/>
      </c>
      <c r="O22" s="1184"/>
      <c r="P22" s="1184"/>
      <c r="Q22" s="1184" t="s">
        <v>386</v>
      </c>
      <c r="R22" s="1184"/>
      <c r="S22" s="1184"/>
      <c r="T22" s="1191"/>
      <c r="U22" s="1073"/>
      <c r="V22" s="1073" t="s">
        <v>2226</v>
      </c>
      <c r="W22" s="1073"/>
      <c r="X22" s="1070"/>
      <c r="Y22" s="1227"/>
      <c r="Z22" s="1073"/>
      <c r="AA22" s="1076"/>
      <c r="AB22" s="1073"/>
      <c r="AC22" s="1073"/>
      <c r="AD22" s="1073"/>
    </row>
    <row customHeight="1" ht="27">
      <c r="A23" s="1072"/>
      <c r="B23" s="1126">
        <v>6</v>
      </c>
      <c r="C23" s="1070">
        <v>4</v>
      </c>
      <c r="D23" s="1194"/>
      <c r="E23" s="1070"/>
      <c r="F23" s="1070"/>
      <c r="G23" s="1118"/>
      <c r="H23" s="1185"/>
      <c r="I23" s="1232">
        <f>INDEX(TEMPLATE_NUMBER_POINT_FHD,B23,MATCH(TEMPLATE_SPHERE,TEMPLATE_SPHERE_LIST_FOR_NOTE,0))</f>
        <v>0</v>
      </c>
      <c r="J23" s="1232">
        <f>INDEX(TEMPLATE_DATA_POINT_FHD,B23,MATCH(TEMPLATE_SPHERE,TEMPLATE_SPHERE_LIST_FOR_NOTE,0))</f>
        <v>0</v>
      </c>
      <c r="K23" s="1232">
        <f>INDEX(TEMPLATE_NOTE_POINT_FHD,B23,MATCH(TEMPLATE_SPHERE,TEMPLATE_SPHERE_LIST_FOR_NOTE,0))</f>
        <v>0</v>
      </c>
      <c r="L23" s="1071" t="str">
        <f>IF(I23=0,"",I23)</f>
        <v/>
      </c>
      <c r="M23" s="1071" t="str">
        <f>IF(J23=0,"",J23)</f>
        <v/>
      </c>
      <c r="N23" s="1071" t="str">
        <f>IF(K23=0,"",K23)</f>
        <v/>
      </c>
      <c r="O23" s="1184"/>
      <c r="P23" s="1184"/>
      <c r="Q23" s="1184" t="s">
        <v>389</v>
      </c>
      <c r="R23" s="1184"/>
      <c r="S23" s="1184"/>
      <c r="T23" s="1191"/>
      <c r="U23" s="1073"/>
      <c r="V23" s="1073" t="s">
        <v>2227</v>
      </c>
      <c r="W23" s="1073"/>
      <c r="X23" s="1070"/>
      <c r="Y23" s="1227"/>
      <c r="Z23" s="1073"/>
      <c r="AA23" s="1076"/>
      <c r="AB23" s="1073"/>
      <c r="AC23" s="1073"/>
      <c r="AD23" s="1073"/>
    </row>
    <row customHeight="1" ht="36">
      <c r="A24" s="1072"/>
      <c r="B24" s="1126">
        <v>7</v>
      </c>
      <c r="C24" s="1070">
        <v>5</v>
      </c>
      <c r="D24" s="1194"/>
      <c r="E24" s="1070"/>
      <c r="F24" s="1070"/>
      <c r="G24" s="1118"/>
      <c r="H24" s="1185"/>
      <c r="I24" s="1232">
        <f>INDEX(TEMPLATE_NUMBER_POINT_FHD,B24,MATCH(TEMPLATE_SPHERE,TEMPLATE_SPHERE_LIST_FOR_NOTE,0))</f>
        <v>0</v>
      </c>
      <c r="J24" s="1232">
        <f>INDEX(TEMPLATE_DATA_POINT_FHD,B24,MATCH(TEMPLATE_SPHERE,TEMPLATE_SPHERE_LIST_FOR_NOTE,0))</f>
        <v>0</v>
      </c>
      <c r="K24" s="1232">
        <f>INDEX(TEMPLATE_NOTE_POINT_FHD,B24,MATCH(TEMPLATE_SPHERE,TEMPLATE_SPHERE_LIST_FOR_NOTE,0))</f>
        <v>0</v>
      </c>
      <c r="L24" s="1071" t="str">
        <f>IF(I24=0,"",I24)</f>
        <v/>
      </c>
      <c r="M24" s="1071" t="str">
        <f>IF(J24=0,"",J24)</f>
        <v/>
      </c>
      <c r="N24" s="1071" t="str">
        <f>IF(K24=0,"",K24)</f>
        <v/>
      </c>
      <c r="O24" s="1184"/>
      <c r="P24" s="1184"/>
      <c r="Q24" s="1184" t="s">
        <v>881</v>
      </c>
      <c r="R24" s="1184"/>
      <c r="S24" s="1184"/>
      <c r="T24" s="1191"/>
      <c r="U24" s="1073"/>
      <c r="V24" s="1073" t="s">
        <v>2228</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2.3</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2.3</v>
      </c>
      <c r="M25" s="1071" t="str">
        <f>IF(J25=0,"",J25)</f>
        <v>Расходы на приобретаемую электрическую энергию (мощность), используемую в технологическом процессе</v>
      </c>
      <c r="N25" s="1071" t="str">
        <f>IF(K25=0,"",K25)</f>
        <v/>
      </c>
      <c r="O25" s="1184" t="s">
        <v>389</v>
      </c>
      <c r="P25" s="1184" t="s">
        <v>386</v>
      </c>
      <c r="Q25" s="1184" t="s">
        <v>888</v>
      </c>
      <c r="R25" s="1184" t="s">
        <v>386</v>
      </c>
      <c r="S25" s="1184"/>
      <c r="T25" s="1191" t="s">
        <v>2229</v>
      </c>
      <c r="U25" s="1073" t="s">
        <v>2229</v>
      </c>
      <c r="V25" s="1073" t="s">
        <v>2229</v>
      </c>
      <c r="W25" s="1073" t="s">
        <v>2229</v>
      </c>
      <c r="X25" s="1070"/>
      <c r="Y25" s="1227"/>
      <c r="Z25" s="1073"/>
      <c r="AA25" s="1076"/>
      <c r="AB25" s="1073"/>
      <c r="AC25" s="1073"/>
      <c r="AD25" s="1073"/>
    </row>
    <row customHeight="1" ht="18">
      <c r="A26" s="1072"/>
      <c r="B26" s="1126">
        <v>9</v>
      </c>
      <c r="C26" s="1070" t="s">
        <v>805</v>
      </c>
      <c r="D26" s="1194"/>
      <c r="E26" s="1070"/>
      <c r="F26" s="1070"/>
      <c r="G26" s="1118"/>
      <c r="H26" s="1185"/>
      <c r="I26" s="1232" t="str">
        <f>INDEX(TEMPLATE_NUMBER_POINT_FHD,B26,MATCH(TEMPLATE_SPHERE,TEMPLATE_SPHERE_LIST_FOR_NOTE,0))</f>
        <v>2.3.1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2.3.1</v>
      </c>
      <c r="M26" s="1071" t="str">
        <f>IF(J26=0,"",J26)</f>
        <v>Средневзвешенная стоимость 1 кВт.ч (с учетом мощности)</v>
      </c>
      <c r="N26" s="1071" t="str">
        <f>IF(K26=0,"",K26)</f>
        <v/>
      </c>
      <c r="O26" s="1184" t="s">
        <v>877</v>
      </c>
      <c r="P26" s="1184" t="s">
        <v>871</v>
      </c>
      <c r="Q26" s="1184" t="s">
        <v>2230</v>
      </c>
      <c r="R26" s="1184" t="s">
        <v>871</v>
      </c>
      <c r="S26" s="1184"/>
      <c r="T26" s="119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91" t="s">
        <v>2231</v>
      </c>
      <c r="V26" s="1191" t="s">
        <v>2231</v>
      </c>
      <c r="W26" s="1191" t="s">
        <v>2231</v>
      </c>
      <c r="X26" s="1070"/>
      <c r="Y26" s="1227"/>
      <c r="Z26" s="1073"/>
      <c r="AA26" s="1076"/>
      <c r="AB26" s="1073"/>
      <c r="AC26" s="1073"/>
      <c r="AD26" s="1073"/>
    </row>
    <row customHeight="1" ht="18">
      <c r="A27" s="1072"/>
      <c r="B27" s="1126">
        <v>10</v>
      </c>
      <c r="C27" s="1070" t="s">
        <v>809</v>
      </c>
      <c r="D27" s="1194"/>
      <c r="E27" s="1070"/>
      <c r="F27" s="1070"/>
      <c r="G27" s="1118"/>
      <c r="H27" s="1185"/>
      <c r="I27" s="1232" t="str">
        <f>INDEX(TEMPLATE_NUMBER_POINT_FHD,B27,MATCH(TEMPLATE_SPHERE,TEMPLATE_SPHERE_LIST_FOR_NOTE,0))</f>
        <v>2.3.2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2.3.2</v>
      </c>
      <c r="M27" s="1071" t="str">
        <f>IF(J27=0,"",J27)</f>
        <v>Объём приобретения электрической энергии</v>
      </c>
      <c r="N27" s="1071" t="str">
        <f>IF(K27=0,"",K27)</f>
        <v/>
      </c>
      <c r="O27" s="1184" t="s">
        <v>879</v>
      </c>
      <c r="P27" s="1184" t="s">
        <v>873</v>
      </c>
      <c r="Q27" s="1184" t="s">
        <v>2232</v>
      </c>
      <c r="R27" s="1184" t="s">
        <v>873</v>
      </c>
      <c r="S27" s="1184"/>
      <c r="T27" s="1191" t="s">
        <v>2233</v>
      </c>
      <c r="U27" s="1191" t="s">
        <v>2233</v>
      </c>
      <c r="V27" s="1191" t="s">
        <v>2233</v>
      </c>
      <c r="W27" s="1191" t="s">
        <v>2233</v>
      </c>
      <c r="X27" s="1070"/>
      <c r="Y27" s="1227"/>
      <c r="Z27" s="1073"/>
      <c r="AA27" s="1076"/>
      <c r="AB27" s="1073"/>
      <c r="AC27" s="1073"/>
      <c r="AD27" s="1073"/>
    </row>
    <row customHeight="1" ht="27">
      <c r="A28" s="1072"/>
      <c r="B28" s="1126">
        <v>11</v>
      </c>
      <c r="C28" s="1070">
        <v>7</v>
      </c>
      <c r="D28" s="1194"/>
      <c r="E28" s="1070"/>
      <c r="F28" s="1070"/>
      <c r="G28" s="1118"/>
      <c r="H28" s="1185"/>
      <c r="I28" s="1232" t="str">
        <f>INDEX(TEMPLATE_NUMBER_POINT_FHD,B28,MATCH(TEMPLATE_SPHERE,TEMPLATE_SPHERE_LIST_FOR_NOTE,0))</f>
        <v>2.4</v>
      </c>
      <c r="J28" s="1232" t="str">
        <f>INDEX(TEMPLATE_DATA_POINT_FHD,B28,MATCH(TEMPLATE_SPHERE,TEMPLATE_SPHERE_LIST_FOR_NOTE,0))</f>
        <v>Расходы на приобретение холодной воды, используемой в технологическом процессе</v>
      </c>
      <c r="K28" s="1232">
        <f>INDEX(TEMPLATE_NOTE_POINT_FHD,B28,MATCH(TEMPLATE_SPHERE,TEMPLATE_SPHERE_LIST_FOR_NOTE,0))</f>
        <v>0</v>
      </c>
      <c r="L28" s="1071" t="str">
        <f>IF(I28=0,"",I28)</f>
        <v>2.4</v>
      </c>
      <c r="M28" s="1071" t="str">
        <f>IF(J28=0,"",J28)</f>
        <v>Расходы на приобретение холодной воды, используемой в технологическом процессе</v>
      </c>
      <c r="N28" s="1071" t="str">
        <f>IF(K28=0,"",K28)</f>
        <v/>
      </c>
      <c r="O28" s="1184" t="s">
        <v>881</v>
      </c>
      <c r="P28" s="1184"/>
      <c r="Q28" s="1184"/>
      <c r="R28" s="1184"/>
      <c r="S28" s="1184"/>
      <c r="T28" s="1191" t="s">
        <v>2234</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t="str">
        <f>INDEX(TEMPLATE_NUMBER_POINT_FHD,B29,MATCH(TEMPLATE_SPHERE,TEMPLATE_SPHERE_LIST_FOR_NOTE,0))</f>
        <v>2.5</v>
      </c>
      <c r="J29" s="1232" t="str">
        <f>INDEX(TEMPLATE_DATA_POINT_FHD,B29,MATCH(TEMPLATE_SPHERE,TEMPLATE_SPHERE_LIST_FOR_NOTE,0))</f>
        <v>Расходы на  химические реагенты, используемые в технологическом процессе</v>
      </c>
      <c r="K29" s="1232">
        <f>INDEX(TEMPLATE_NOTE_POINT_FHD,B29,MATCH(TEMPLATE_SPHERE,TEMPLATE_SPHERE_LIST_FOR_NOTE,0))</f>
        <v>0</v>
      </c>
      <c r="L29" s="1071" t="str">
        <f>IF(I29=0,"",I29)</f>
        <v>2.5</v>
      </c>
      <c r="M29" s="1071" t="str">
        <f>IF(J29=0,"",J29)</f>
        <v>Расходы на  химические реагенты, используемые в технологическом процессе</v>
      </c>
      <c r="N29" s="1071" t="str">
        <f>IF(K29=0,"",K29)</f>
        <v/>
      </c>
      <c r="O29" s="1184" t="s">
        <v>888</v>
      </c>
      <c r="P29" s="1184" t="s">
        <v>389</v>
      </c>
      <c r="Q29" s="1184"/>
      <c r="R29" s="1184" t="s">
        <v>389</v>
      </c>
      <c r="S29" s="1184"/>
      <c r="T29" s="119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73" t="s">
        <v>2235</v>
      </c>
      <c r="V29" s="1073"/>
      <c r="W29" s="1073" t="s">
        <v>2235</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f>INDEX(TEMPLATE_NOTE_POINT_FHD,B30,MATCH(TEMPLATE_SPHERE,TEMPLATE_SPHERE_LIST_FOR_NOTE,0))</f>
        <v>0</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
      </c>
      <c r="O30" s="1184" t="s">
        <v>890</v>
      </c>
      <c r="P30" s="1184" t="s">
        <v>881</v>
      </c>
      <c r="Q30" s="1184" t="s">
        <v>890</v>
      </c>
      <c r="R30" s="1184" t="s">
        <v>881</v>
      </c>
      <c r="S30" s="1184"/>
      <c r="T30" s="1191" t="s">
        <v>2236</v>
      </c>
      <c r="U30" s="1073" t="s">
        <v>2236</v>
      </c>
      <c r="V30" s="1073" t="s">
        <v>2236</v>
      </c>
      <c r="W30" s="1073" t="s">
        <v>2236</v>
      </c>
      <c r="X30" s="1070"/>
      <c r="Y30" s="1227"/>
      <c r="Z30" s="1073"/>
      <c r="AA30" s="1076" t="s">
        <v>2237</v>
      </c>
      <c r="AB30" s="1076" t="s">
        <v>2237</v>
      </c>
      <c r="AC30" s="1076" t="s">
        <v>2237</v>
      </c>
      <c r="AD30" s="1073"/>
    </row>
    <row customHeight="1" ht="18">
      <c r="A31" s="1072"/>
      <c r="B31" s="1126">
        <v>14</v>
      </c>
      <c r="C31" s="1070" t="s">
        <v>2238</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2239</v>
      </c>
      <c r="P31" s="1184" t="s">
        <v>884</v>
      </c>
      <c r="Q31" s="1184" t="s">
        <v>2239</v>
      </c>
      <c r="R31" s="1184" t="s">
        <v>884</v>
      </c>
      <c r="S31" s="1184"/>
      <c r="T31" s="1192" t="s">
        <v>2240</v>
      </c>
      <c r="U31" s="1073" t="s">
        <v>2240</v>
      </c>
      <c r="V31" s="1073" t="s">
        <v>2240</v>
      </c>
      <c r="W31" s="1073" t="s">
        <v>2240</v>
      </c>
      <c r="X31" s="1070"/>
      <c r="Y31" s="1227"/>
      <c r="Z31" s="1073"/>
      <c r="AA31" s="1076"/>
      <c r="AB31" s="1076"/>
      <c r="AC31" s="1076"/>
      <c r="AD31" s="1073"/>
    </row>
    <row customHeight="1" ht="36">
      <c r="A32" s="1072"/>
      <c r="B32" s="1126">
        <v>15</v>
      </c>
      <c r="C32" s="1070" t="s">
        <v>2241</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2242</v>
      </c>
      <c r="P32" s="1184" t="s">
        <v>886</v>
      </c>
      <c r="Q32" s="1184" t="s">
        <v>2242</v>
      </c>
      <c r="R32" s="1184" t="s">
        <v>886</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73" t="s">
        <v>2243</v>
      </c>
      <c r="V32" s="1073" t="s">
        <v>2243</v>
      </c>
      <c r="W32" s="1073" t="s">
        <v>2243</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f>INDEX(TEMPLATE_NOTE_POINT_FHD,B33,MATCH(TEMPLATE_SPHERE,TEMPLATE_SPHERE_LIST_FOR_NOTE,0))</f>
        <v>0</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
      </c>
      <c r="O33" s="1184" t="s">
        <v>892</v>
      </c>
      <c r="P33" s="1184" t="s">
        <v>888</v>
      </c>
      <c r="Q33" s="1184" t="s">
        <v>892</v>
      </c>
      <c r="R33" s="1184" t="s">
        <v>888</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73" t="s">
        <v>2244</v>
      </c>
      <c r="V33" s="1073" t="s">
        <v>2244</v>
      </c>
      <c r="W33" s="1073" t="s">
        <v>2245</v>
      </c>
      <c r="X33" s="1070"/>
      <c r="Y33" s="1227"/>
      <c r="Z33" s="1073"/>
      <c r="AA33" s="1076" t="s">
        <v>2246</v>
      </c>
      <c r="AB33" s="1076" t="s">
        <v>2246</v>
      </c>
      <c r="AC33" s="1076" t="s">
        <v>2246</v>
      </c>
      <c r="AD33" s="1073"/>
    </row>
    <row customHeight="1" ht="27">
      <c r="A34" s="1072"/>
      <c r="B34" s="1126">
        <v>17</v>
      </c>
      <c r="C34" s="1070" t="s">
        <v>2247</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2248</v>
      </c>
      <c r="P34" s="1184" t="s">
        <v>2230</v>
      </c>
      <c r="Q34" s="1184" t="s">
        <v>2248</v>
      </c>
      <c r="R34" s="1184" t="s">
        <v>2230</v>
      </c>
      <c r="S34" s="1184"/>
      <c r="T34" s="1193" t="s">
        <v>2249</v>
      </c>
      <c r="U34" s="1073" t="s">
        <v>2249</v>
      </c>
      <c r="V34" s="1073" t="s">
        <v>2249</v>
      </c>
      <c r="W34" s="1073" t="s">
        <v>2250</v>
      </c>
      <c r="X34" s="1070"/>
      <c r="Y34" s="1227"/>
      <c r="Z34" s="1073"/>
      <c r="AA34" s="1076"/>
      <c r="AB34" s="1073"/>
      <c r="AC34" s="1073"/>
      <c r="AD34" s="1073"/>
    </row>
    <row customHeight="1" ht="45">
      <c r="A35" s="1072"/>
      <c r="B35" s="1126">
        <v>18</v>
      </c>
      <c r="C35" s="1070" t="s">
        <v>2251</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2252</v>
      </c>
      <c r="P35" s="1184" t="s">
        <v>2232</v>
      </c>
      <c r="Q35" s="1184" t="s">
        <v>2252</v>
      </c>
      <c r="R35" s="1184" t="s">
        <v>2232</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73" t="s">
        <v>2253</v>
      </c>
      <c r="V35" s="1073" t="s">
        <v>2253</v>
      </c>
      <c r="W35" s="1073" t="s">
        <v>2253</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894</v>
      </c>
      <c r="P36" s="1184" t="s">
        <v>890</v>
      </c>
      <c r="Q36" s="1184" t="s">
        <v>894</v>
      </c>
      <c r="R36" s="1184" t="s">
        <v>890</v>
      </c>
      <c r="S36" s="1184"/>
      <c r="T36" s="1191" t="s">
        <v>2254</v>
      </c>
      <c r="U36" s="1073" t="s">
        <v>2254</v>
      </c>
      <c r="V36" s="1073" t="s">
        <v>2254</v>
      </c>
      <c r="W36" s="1073" t="s">
        <v>2254</v>
      </c>
      <c r="X36" s="1070"/>
      <c r="Y36" s="1227"/>
      <c r="Z36" s="1073"/>
      <c r="AA36" s="1076"/>
      <c r="AB36" s="1073"/>
      <c r="AC36" s="1073"/>
      <c r="AD36" s="1073"/>
    </row>
    <row customHeight="1" ht="18">
      <c r="A37" s="1072"/>
      <c r="B37" s="1126">
        <v>20</v>
      </c>
      <c r="C37" s="1070" t="s">
        <v>2255</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2256</v>
      </c>
      <c r="P37" s="1184" t="s">
        <v>2239</v>
      </c>
      <c r="Q37" s="1184" t="s">
        <v>2256</v>
      </c>
      <c r="R37" s="1184" t="s">
        <v>2239</v>
      </c>
      <c r="S37" s="1184"/>
      <c r="T37" s="1191" t="s">
        <v>2257</v>
      </c>
      <c r="U37" s="1073" t="s">
        <v>2257</v>
      </c>
      <c r="V37" s="1073" t="s">
        <v>2257</v>
      </c>
      <c r="W37" s="1073" t="s">
        <v>2257</v>
      </c>
      <c r="X37" s="1070"/>
      <c r="Y37" s="1227"/>
      <c r="Z37" s="1073"/>
      <c r="AA37" s="1076"/>
      <c r="AB37" s="1073"/>
      <c r="AC37" s="1073"/>
      <c r="AD37" s="1073"/>
    </row>
    <row customHeight="1" ht="18">
      <c r="A38" s="1072"/>
      <c r="B38" s="1126">
        <v>21</v>
      </c>
      <c r="C38" s="1070" t="s">
        <v>2258</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2259</v>
      </c>
      <c r="P38" s="1184" t="s">
        <v>2242</v>
      </c>
      <c r="Q38" s="1184" t="s">
        <v>2259</v>
      </c>
      <c r="R38" s="1184" t="s">
        <v>2242</v>
      </c>
      <c r="S38" s="1184"/>
      <c r="T38" s="1191" t="s">
        <v>2260</v>
      </c>
      <c r="U38" s="1073" t="s">
        <v>2260</v>
      </c>
      <c r="V38" s="1073" t="s">
        <v>2260</v>
      </c>
      <c r="W38" s="1073" t="s">
        <v>2260</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регулируемого вида деятельности</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регулируемого вида деятельности</v>
      </c>
      <c r="N39" s="1071" t="str">
        <f>IF(K39=0,"",K39)</f>
        <v/>
      </c>
      <c r="O39" s="1184" t="s">
        <v>898</v>
      </c>
      <c r="P39" s="1184" t="s">
        <v>892</v>
      </c>
      <c r="Q39" s="1184" t="s">
        <v>898</v>
      </c>
      <c r="R39" s="1184" t="s">
        <v>892</v>
      </c>
      <c r="S39" s="1184"/>
      <c r="T39" s="1191" t="s">
        <v>2261</v>
      </c>
      <c r="U39" s="1073" t="s">
        <v>2262</v>
      </c>
      <c r="V39" s="1073" t="s">
        <v>2263</v>
      </c>
      <c r="W39" s="1073" t="s">
        <v>2264</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2265</v>
      </c>
      <c r="P40" s="1184" t="s">
        <v>894</v>
      </c>
      <c r="Q40" s="1184" t="s">
        <v>2265</v>
      </c>
      <c r="R40" s="1184" t="s">
        <v>894</v>
      </c>
      <c r="S40" s="1184"/>
      <c r="T40" s="1070" t="s">
        <v>2266</v>
      </c>
      <c r="U40" s="1070" t="s">
        <v>2266</v>
      </c>
      <c r="V40" s="1070" t="s">
        <v>2266</v>
      </c>
      <c r="W40" s="1070" t="s">
        <v>2266</v>
      </c>
      <c r="X40" s="1070"/>
      <c r="Y40" s="1227"/>
      <c r="Z40" s="1073" t="s">
        <v>2267</v>
      </c>
      <c r="AA40" s="1076" t="s">
        <v>2267</v>
      </c>
      <c r="AB40" s="1076" t="s">
        <v>2267</v>
      </c>
      <c r="AC40" s="1076" t="s">
        <v>2267</v>
      </c>
      <c r="AD40" s="1073"/>
    </row>
    <row customHeight="1" ht="27">
      <c r="A41" s="1072"/>
      <c r="B41" s="1126">
        <v>24</v>
      </c>
      <c r="C41" s="1070" t="s">
        <v>2268</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2269</v>
      </c>
      <c r="P41" s="1184" t="s">
        <v>2256</v>
      </c>
      <c r="Q41" s="1184" t="s">
        <v>2269</v>
      </c>
      <c r="R41" s="1184" t="s">
        <v>2256</v>
      </c>
      <c r="S41" s="1184"/>
      <c r="T41" s="1070" t="s">
        <v>2270</v>
      </c>
      <c r="U41" s="1070" t="s">
        <v>2270</v>
      </c>
      <c r="V41" s="1070" t="s">
        <v>2270</v>
      </c>
      <c r="W41" s="1070" t="s">
        <v>2270</v>
      </c>
      <c r="X41" s="1070"/>
      <c r="Y41" s="1227"/>
      <c r="Z41" s="1073" t="s">
        <v>2271</v>
      </c>
      <c r="AA41" s="1073" t="s">
        <v>2271</v>
      </c>
      <c r="AB41" s="1073" t="s">
        <v>2271</v>
      </c>
      <c r="AC41" s="1073" t="s">
        <v>2271</v>
      </c>
      <c r="AD41" s="1073"/>
    </row>
    <row customHeight="1" ht="27">
      <c r="A42" s="1072"/>
      <c r="B42" s="1126">
        <v>25</v>
      </c>
      <c r="C42" s="1070" t="s">
        <v>2272</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2273</v>
      </c>
      <c r="P42" s="1184" t="s">
        <v>2259</v>
      </c>
      <c r="Q42" s="1184" t="s">
        <v>2273</v>
      </c>
      <c r="R42" s="1184" t="s">
        <v>2259</v>
      </c>
      <c r="S42" s="1184"/>
      <c r="T42" s="1070" t="s">
        <v>2274</v>
      </c>
      <c r="U42" s="1070" t="s">
        <v>2274</v>
      </c>
      <c r="V42" s="1070" t="s">
        <v>2274</v>
      </c>
      <c r="W42" s="1070" t="s">
        <v>2274</v>
      </c>
      <c r="X42" s="1070"/>
      <c r="Y42" s="1227"/>
      <c r="Z42" s="1073" t="s">
        <v>2275</v>
      </c>
      <c r="AA42" s="1073" t="s">
        <v>2275</v>
      </c>
      <c r="AB42" s="1073" t="s">
        <v>2275</v>
      </c>
      <c r="AC42" s="1073" t="s">
        <v>2275</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2276</v>
      </c>
      <c r="P43" s="1184" t="s">
        <v>898</v>
      </c>
      <c r="Q43" s="1184" t="s">
        <v>2276</v>
      </c>
      <c r="R43" s="1184" t="s">
        <v>898</v>
      </c>
      <c r="S43" s="1184"/>
      <c r="T43" s="1070" t="s">
        <v>2277</v>
      </c>
      <c r="U43" s="1070" t="s">
        <v>2277</v>
      </c>
      <c r="V43" s="1070" t="s">
        <v>2277</v>
      </c>
      <c r="W43" s="1070" t="s">
        <v>2277</v>
      </c>
      <c r="X43" s="1070"/>
      <c r="Y43" s="1227"/>
      <c r="Z43" s="1073" t="s">
        <v>2278</v>
      </c>
      <c r="AA43" s="1073" t="s">
        <v>2278</v>
      </c>
      <c r="AB43" s="1073" t="s">
        <v>2278</v>
      </c>
      <c r="AC43" s="1073" t="s">
        <v>2278</v>
      </c>
      <c r="AD43" s="1073"/>
    </row>
    <row customHeight="1" ht="27">
      <c r="A44" s="1072"/>
      <c r="B44" s="1126">
        <v>27</v>
      </c>
      <c r="C44" s="1070" t="s">
        <v>2279</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2280</v>
      </c>
      <c r="P44" s="1184" t="s">
        <v>2281</v>
      </c>
      <c r="Q44" s="1184" t="s">
        <v>2280</v>
      </c>
      <c r="R44" s="1184" t="s">
        <v>2281</v>
      </c>
      <c r="S44" s="1184"/>
      <c r="T44" s="1070" t="s">
        <v>2270</v>
      </c>
      <c r="U44" s="1070" t="s">
        <v>2270</v>
      </c>
      <c r="V44" s="1070" t="s">
        <v>2270</v>
      </c>
      <c r="W44" s="1070" t="s">
        <v>2270</v>
      </c>
      <c r="X44" s="1070"/>
      <c r="Y44" s="1227"/>
      <c r="Z44" s="1073" t="s">
        <v>2282</v>
      </c>
      <c r="AA44" s="1073" t="s">
        <v>2282</v>
      </c>
      <c r="AB44" s="1073" t="s">
        <v>2282</v>
      </c>
      <c r="AC44" s="1073" t="s">
        <v>2282</v>
      </c>
      <c r="AD44" s="1073"/>
    </row>
    <row customHeight="1" ht="27">
      <c r="A45" s="1072"/>
      <c r="B45" s="1126">
        <v>28</v>
      </c>
      <c r="C45" s="1070" t="s">
        <v>2283</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2284</v>
      </c>
      <c r="P45" s="1184" t="s">
        <v>2285</v>
      </c>
      <c r="Q45" s="1184" t="s">
        <v>2284</v>
      </c>
      <c r="R45" s="1184" t="s">
        <v>2285</v>
      </c>
      <c r="S45" s="1184"/>
      <c r="T45" s="1070" t="s">
        <v>2274</v>
      </c>
      <c r="U45" s="1070" t="s">
        <v>2274</v>
      </c>
      <c r="V45" s="1070" t="s">
        <v>2274</v>
      </c>
      <c r="W45" s="1070" t="s">
        <v>2274</v>
      </c>
      <c r="X45" s="1070"/>
      <c r="Y45" s="1227"/>
      <c r="Z45" s="1073" t="s">
        <v>2286</v>
      </c>
      <c r="AA45" s="1073" t="s">
        <v>2286</v>
      </c>
      <c r="AB45" s="1073" t="s">
        <v>2286</v>
      </c>
      <c r="AC45" s="1073" t="s">
        <v>2286</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2287</v>
      </c>
      <c r="P46" s="1184" t="s">
        <v>2265</v>
      </c>
      <c r="Q46" s="1184" t="s">
        <v>2287</v>
      </c>
      <c r="R46" s="1184" t="s">
        <v>2265</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70" t="s">
        <v>2288</v>
      </c>
      <c r="V46" s="1070" t="s">
        <v>2288</v>
      </c>
      <c r="W46" s="1070" t="s">
        <v>2288</v>
      </c>
      <c r="X46" s="1070"/>
      <c r="Y46" s="1227"/>
      <c r="Z46" s="1073" t="s">
        <v>2289</v>
      </c>
      <c r="AA46" s="1073" t="s">
        <v>2290</v>
      </c>
      <c r="AB46" s="1073" t="s">
        <v>2290</v>
      </c>
      <c r="AC46" s="1073" t="s">
        <v>2290</v>
      </c>
      <c r="AD46" s="1073"/>
    </row>
    <row customHeight="1" ht="54">
      <c r="A47" s="1072"/>
      <c r="B47" s="1126">
        <v>30</v>
      </c>
      <c r="C47" s="1070" t="s">
        <v>2291</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2292</v>
      </c>
      <c r="P47" s="1184" t="s">
        <v>2269</v>
      </c>
      <c r="Q47" s="1184" t="s">
        <v>2292</v>
      </c>
      <c r="R47" s="1184" t="s">
        <v>2269</v>
      </c>
      <c r="S47" s="1184"/>
      <c r="T47" s="1070" t="s">
        <v>2293</v>
      </c>
      <c r="U47" s="1070" t="s">
        <v>2293</v>
      </c>
      <c r="V47" s="1070" t="s">
        <v>2293</v>
      </c>
      <c r="W47" s="1070" t="s">
        <v>2293</v>
      </c>
      <c r="X47" s="1070"/>
      <c r="Y47" s="1227"/>
      <c r="Z47" s="1073"/>
      <c r="AA47" s="1076"/>
      <c r="AB47" s="1076"/>
      <c r="AC47" s="1076"/>
      <c r="AD47" s="1073"/>
    </row>
    <row customHeight="1" ht="54">
      <c r="A48" s="1072"/>
      <c r="B48" s="1126">
        <v>31</v>
      </c>
      <c r="C48" s="1070">
        <v>16</v>
      </c>
      <c r="D48" s="1194"/>
      <c r="E48" s="1070"/>
      <c r="F48" s="1070"/>
      <c r="G48" s="1070"/>
      <c r="H48" s="1118"/>
      <c r="I48" s="1232">
        <f>INDEX(TEMPLATE_NUMBER_POINT_FHD,B48,MATCH(TEMPLATE_SPHERE,TEMPLATE_SPHERE_LIST_FOR_NOTE,0))</f>
        <v>0</v>
      </c>
      <c r="J48" s="1232">
        <f>INDEX(TEMPLATE_DATA_POINT_FHD,B48,MATCH(TEMPLATE_SPHERE,TEMPLATE_SPHERE_LIST_FOR_NOTE,0))</f>
        <v>0</v>
      </c>
      <c r="K48" s="1232">
        <f>INDEX(TEMPLATE_NOTE_POINT_FHD,B48,MATCH(TEMPLATE_SPHERE,TEMPLATE_SPHERE_LIST_FOR_NOTE,0))</f>
        <v>0</v>
      </c>
      <c r="L48" s="1071" t="str">
        <f>IF(I48=0,"",I48)</f>
        <v/>
      </c>
      <c r="M48" s="1071" t="str">
        <f>IF(J48=0,"",J48)</f>
        <v/>
      </c>
      <c r="N48" s="1071" t="str">
        <f>IF(K48=0,"",K48)</f>
        <v/>
      </c>
      <c r="O48" s="1184"/>
      <c r="P48" s="1184" t="s">
        <v>2276</v>
      </c>
      <c r="Q48" s="1184" t="s">
        <v>2294</v>
      </c>
      <c r="R48" s="1184" t="s">
        <v>2276</v>
      </c>
      <c r="S48" s="1184"/>
      <c r="T48" s="1070"/>
      <c r="U48" s="1070" t="s">
        <v>2295</v>
      </c>
      <c r="V48" s="1070" t="s">
        <v>2296</v>
      </c>
      <c r="W48" s="1070" t="s">
        <v>2296</v>
      </c>
      <c r="X48" s="1070"/>
      <c r="Y48" s="1227"/>
      <c r="Z48" s="1073"/>
      <c r="AA48" s="1076" t="s">
        <v>2290</v>
      </c>
      <c r="AB48" s="1076" t="s">
        <v>2290</v>
      </c>
      <c r="AC48" s="1076" t="s">
        <v>2290</v>
      </c>
      <c r="AD48" s="1073"/>
    </row>
    <row customHeight="1" ht="54">
      <c r="A49" s="1072"/>
      <c r="B49" s="1126">
        <v>32</v>
      </c>
      <c r="C49" s="1070" t="s">
        <v>2297</v>
      </c>
      <c r="D49" s="1194"/>
      <c r="E49" s="1070"/>
      <c r="F49" s="1070"/>
      <c r="G49" s="1070"/>
      <c r="H49" s="1118"/>
      <c r="I49" s="1232">
        <f>INDEX(TEMPLATE_NUMBER_POINT_FHD,B49,MATCH(TEMPLATE_SPHERE,TEMPLATE_SPHERE_LIST_FOR_NOTE,0))</f>
        <v>0</v>
      </c>
      <c r="J49" s="1232">
        <f>INDEX(TEMPLATE_DATA_POINT_FHD,B49,MATCH(TEMPLATE_SPHERE,TEMPLATE_SPHERE_LIST_FOR_NOTE,0))</f>
        <v>0</v>
      </c>
      <c r="K49" s="1232">
        <f>INDEX(TEMPLATE_NOTE_POINT_FHD,B49,MATCH(TEMPLATE_SPHERE,TEMPLATE_SPHERE_LIST_FOR_NOTE,0))</f>
        <v>0</v>
      </c>
      <c r="L49" s="1071" t="str">
        <f>IF(I49=0,"",I49)</f>
        <v/>
      </c>
      <c r="M49" s="1071" t="str">
        <f>IF(J49=0,"",J49)</f>
        <v/>
      </c>
      <c r="N49" s="1071" t="str">
        <f>IF(K49=0,"",K49)</f>
        <v/>
      </c>
      <c r="O49" s="1184"/>
      <c r="P49" s="1184" t="s">
        <v>2280</v>
      </c>
      <c r="Q49" s="1184" t="s">
        <v>2298</v>
      </c>
      <c r="R49" s="1184" t="s">
        <v>2280</v>
      </c>
      <c r="S49" s="1184"/>
      <c r="T49" s="1070"/>
      <c r="U49" s="1070" t="s">
        <v>2293</v>
      </c>
      <c r="V49" s="1070" t="s">
        <v>2293</v>
      </c>
      <c r="W49" s="1070" t="s">
        <v>2293</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2.13</v>
      </c>
      <c r="J50" s="123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71" t="str">
        <f>IF(I50=0,"",I50)</f>
        <v>2.13</v>
      </c>
      <c r="M50" s="107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7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84" t="s">
        <v>2294</v>
      </c>
      <c r="P50" s="1184" t="s">
        <v>2287</v>
      </c>
      <c r="Q50" s="1184" t="s">
        <v>2299</v>
      </c>
      <c r="R50" s="1184" t="s">
        <v>2287</v>
      </c>
      <c r="S50" s="1184"/>
      <c r="T50" s="1070" t="s">
        <v>2300</v>
      </c>
      <c r="U50" s="1070" t="s">
        <v>2301</v>
      </c>
      <c r="V50" s="1070" t="s">
        <v>2302</v>
      </c>
      <c r="W50" s="1070" t="s">
        <v>2303</v>
      </c>
      <c r="X50" s="1070"/>
      <c r="Y50" s="1227"/>
      <c r="Z50" s="1073" t="s">
        <v>2304</v>
      </c>
      <c r="AA50" s="1076" t="s">
        <v>2305</v>
      </c>
      <c r="AB50" s="1076" t="s">
        <v>2305</v>
      </c>
      <c r="AC50" s="1076" t="s">
        <v>2305</v>
      </c>
      <c r="AD50" s="1073"/>
    </row>
    <row customHeight="1" ht="27">
      <c r="A51" s="1072"/>
      <c r="B51" s="1126">
        <v>34</v>
      </c>
      <c r="C51" s="1070" t="s">
        <v>2306</v>
      </c>
      <c r="D51" s="1194"/>
      <c r="E51" s="1070"/>
      <c r="F51" s="1070"/>
      <c r="G51" s="1070"/>
      <c r="H51" s="1118"/>
      <c r="I51" s="1232" t="str">
        <f>INDEX(TEMPLATE_NUMBER_POINT_FHD,B51,MATCH(TEMPLATE_SPHERE,TEMPLATE_SPHERE_LIST_FOR_NOTE,0))</f>
        <v>3</v>
      </c>
      <c r="J51" s="123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32">
        <f>INDEX(TEMPLATE_NOTE_POINT_FHD,B51,MATCH(TEMPLATE_SPHERE,TEMPLATE_SPHERE_LIST_FOR_NOTE,0))</f>
        <v>0</v>
      </c>
      <c r="L51" s="1071" t="str">
        <f>IF(I51=0,"",I51)</f>
        <v>3</v>
      </c>
      <c r="M51" s="1071" t="str">
        <f>IF(J51=0,"",J51)</f>
        <v>Валовая прибыль (убытки) от реализации товаров и оказания услуг по регулируемому виду деятельности</v>
      </c>
      <c r="N51" s="1071" t="str">
        <f>IF(K51=0,"",K51)</f>
        <v/>
      </c>
      <c r="O51" s="1184" t="s">
        <v>89</v>
      </c>
      <c r="P51" s="1184"/>
      <c r="Q51" s="1184"/>
      <c r="R51" s="1184"/>
      <c r="S51" s="1184"/>
      <c r="T51" s="1070" t="s">
        <v>2307</v>
      </c>
      <c r="U51" s="1070"/>
      <c r="V51" s="1070"/>
      <c r="W51" s="1070"/>
      <c r="X51" s="1070"/>
      <c r="Y51" s="1227"/>
      <c r="Z51" s="1073"/>
      <c r="AA51" s="1076"/>
      <c r="AB51" s="1076"/>
      <c r="AC51" s="1076"/>
      <c r="AD51" s="1073"/>
    </row>
    <row customHeight="1" ht="36">
      <c r="A52" s="1072"/>
      <c r="B52" s="1126">
        <v>35</v>
      </c>
      <c r="C52" s="1070" t="s">
        <v>2200</v>
      </c>
      <c r="D52" s="1194" t="s">
        <v>2200</v>
      </c>
      <c r="E52" s="1070" t="s">
        <v>2200</v>
      </c>
      <c r="F52" s="1070" t="s">
        <v>2200</v>
      </c>
      <c r="G52" s="1070"/>
      <c r="H52" s="1118"/>
      <c r="I52" s="1232" t="str">
        <f>INDEX(TEMPLATE_NUMBER_POINT_FHD,B52,MATCH(TEMPLATE_SPHERE,TEMPLATE_SPHERE_LIST_FOR_NOTE,0))</f>
        <v>4</v>
      </c>
      <c r="J52" s="1232" t="str">
        <f>INDEX(TEMPLATE_DATA_POINT_FHD,B52,MATCH(TEMPLATE_SPHERE,TEMPLATE_SPHERE_LIST_FOR_NOTE,0))</f>
        <v>Чистая прибыль, полученная от регулируемого вида деятельности,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4</v>
      </c>
      <c r="M52" s="1071" t="str">
        <f>IF(J52=0,"",J52)</f>
        <v>Чистая прибыль, полученная от регулируемого вида деятельности,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2308</v>
      </c>
      <c r="U52" s="1070" t="s">
        <v>2309</v>
      </c>
      <c r="V52" s="1070" t="s">
        <v>2310</v>
      </c>
      <c r="W52" s="1070" t="s">
        <v>2311</v>
      </c>
      <c r="X52" s="1070"/>
      <c r="Y52" s="1227"/>
      <c r="Z52" s="1073" t="s">
        <v>902</v>
      </c>
      <c r="AA52" s="1076" t="s">
        <v>902</v>
      </c>
      <c r="AB52" s="1076" t="s">
        <v>902</v>
      </c>
      <c r="AC52" s="1076" t="s">
        <v>902</v>
      </c>
      <c r="AD52" s="1073"/>
    </row>
    <row customHeight="1" ht="36">
      <c r="A53" s="1072"/>
      <c r="B53" s="1126">
        <v>36</v>
      </c>
      <c r="C53" s="1070">
        <v>1</v>
      </c>
      <c r="D53" s="1194"/>
      <c r="E53" s="1070"/>
      <c r="F53" s="1070"/>
      <c r="G53" s="1070"/>
      <c r="H53" s="1118"/>
      <c r="I53" s="1232" t="str">
        <f>INDEX(TEMPLATE_NUMBER_POINT_FHD,B53,MATCH(TEMPLATE_SPHERE,TEMPLATE_SPHERE_LIST_FOR_NOTE,0))</f>
        <v>4.1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4.1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906</v>
      </c>
      <c r="P53" s="1184" t="s">
        <v>403</v>
      </c>
      <c r="Q53" s="1184" t="s">
        <v>403</v>
      </c>
      <c r="R53" s="1184" t="s">
        <v>403</v>
      </c>
      <c r="S53" s="1184"/>
      <c r="T53" s="1070" t="s">
        <v>2312</v>
      </c>
      <c r="U53" s="1070" t="s">
        <v>2312</v>
      </c>
      <c r="V53" s="1070" t="s">
        <v>2312</v>
      </c>
      <c r="W53" s="1070" t="s">
        <v>2312</v>
      </c>
      <c r="X53" s="1070"/>
      <c r="Y53" s="1227"/>
      <c r="Z53" s="1073"/>
      <c r="AA53" s="1076"/>
      <c r="AB53" s="1073"/>
      <c r="AC53" s="1073"/>
      <c r="AD53" s="1073"/>
    </row>
    <row customHeight="1" ht="18">
      <c r="A54" s="1072"/>
      <c r="B54" s="1126">
        <v>37</v>
      </c>
      <c r="C54" s="1070" t="s">
        <v>2206</v>
      </c>
      <c r="D54" s="1194" t="s">
        <v>2206</v>
      </c>
      <c r="E54" s="1070" t="s">
        <v>2206</v>
      </c>
      <c r="F54" s="1070" t="s">
        <v>2206</v>
      </c>
      <c r="G54" s="1070"/>
      <c r="H54" s="1118"/>
      <c r="I54" s="1232" t="str">
        <f>INDEX(TEMPLATE_NUMBER_POINT_FHD,B54,MATCH(TEMPLATE_SPHERE,TEMPLATE_SPHERE_LIST_FOR_NOTE,0))</f>
        <v>5</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5</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116</v>
      </c>
      <c r="P54" s="1184" t="s">
        <v>90</v>
      </c>
      <c r="Q54" s="1184" t="s">
        <v>90</v>
      </c>
      <c r="R54" s="1184" t="s">
        <v>90</v>
      </c>
      <c r="S54" s="1184"/>
      <c r="T54" s="1070" t="s">
        <v>904</v>
      </c>
      <c r="U54" s="1070" t="s">
        <v>904</v>
      </c>
      <c r="V54" s="1070" t="s">
        <v>904</v>
      </c>
      <c r="W54" s="1070" t="s">
        <v>904</v>
      </c>
      <c r="X54" s="1070"/>
      <c r="Y54" s="1227"/>
      <c r="Z54" s="1073" t="s">
        <v>905</v>
      </c>
      <c r="AA54" s="1073" t="s">
        <v>905</v>
      </c>
      <c r="AB54" s="1073" t="s">
        <v>905</v>
      </c>
      <c r="AC54" s="1073" t="s">
        <v>905</v>
      </c>
      <c r="AD54" s="1073"/>
    </row>
    <row customHeight="1" ht="36">
      <c r="A55" s="1072"/>
      <c r="B55" s="1126">
        <v>38</v>
      </c>
      <c r="C55" s="1070">
        <v>1</v>
      </c>
      <c r="D55" s="1194"/>
      <c r="E55" s="1070"/>
      <c r="F55" s="1070"/>
      <c r="G55" s="1070"/>
      <c r="H55" s="1118"/>
      <c r="I55" s="1232" t="str">
        <f>INDEX(TEMPLATE_NUMBER_POINT_FHD,B55,MATCH(TEMPLATE_SPHERE,TEMPLATE_SPHERE_LIST_FOR_NOTE,0))</f>
        <v>5.1</v>
      </c>
      <c r="J55" s="1232" t="str">
        <f>INDEX(TEMPLATE_DATA_POINT_FHD,B55,MATCH(TEMPLATE_SPHERE,TEMPLATE_SPHERE_LIST_FOR_NOTE,0))</f>
        <v>Изменение стоимости основных фондов за счет:</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5.1</v>
      </c>
      <c r="M55" s="1071" t="str">
        <f>IF(J55=0,"",J55)</f>
        <v>Изменение стоимости основных фондов за счет:</v>
      </c>
      <c r="N55" s="1071" t="str">
        <f>IF(K55=0,"",K55)</f>
        <v>Указываются общее изменение стоимости основных фондов за счет их ввода в эксплуатацию и вывода из эксплуатации.</v>
      </c>
      <c r="O55" s="1184" t="s">
        <v>392</v>
      </c>
      <c r="P55" s="1184" t="s">
        <v>906</v>
      </c>
      <c r="Q55" s="1184" t="s">
        <v>906</v>
      </c>
      <c r="R55" s="1184" t="s">
        <v>906</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70" t="s">
        <v>2313</v>
      </c>
      <c r="V55" s="1070" t="s">
        <v>2313</v>
      </c>
      <c r="W55" s="1070" t="s">
        <v>2313</v>
      </c>
      <c r="X55" s="1070"/>
      <c r="Y55" s="1227"/>
      <c r="Z55" s="1073" t="s">
        <v>2314</v>
      </c>
      <c r="AA55" s="1073" t="s">
        <v>2314</v>
      </c>
      <c r="AB55" s="1073" t="s">
        <v>2314</v>
      </c>
      <c r="AC55" s="1073" t="s">
        <v>2314</v>
      </c>
      <c r="AD55" s="1073"/>
    </row>
    <row customHeight="1" ht="27">
      <c r="A56" s="1072"/>
      <c r="B56" s="1126">
        <v>39</v>
      </c>
      <c r="C56" s="1070" t="s">
        <v>1174</v>
      </c>
      <c r="D56" s="1194"/>
      <c r="E56" s="1070"/>
      <c r="F56" s="1070"/>
      <c r="G56" s="1070"/>
      <c r="H56" s="1118"/>
      <c r="I56" s="1232" t="str">
        <f>INDEX(TEMPLATE_NUMBER_POINT_FHD,B56,MATCH(TEMPLATE_SPHERE,TEMPLATE_SPHERE_LIST_FOR_NOTE,0))</f>
        <v>5.1.1</v>
      </c>
      <c r="J56" s="1232" t="str">
        <f>INDEX(TEMPLATE_DATA_POINT_FHD,B56,MATCH(TEMPLATE_SPHERE,TEMPLATE_SPHERE_LIST_FOR_NOTE,0))</f>
        <v>Изменения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5.1.1</v>
      </c>
      <c r="M56" s="1071" t="str">
        <f>IF(J56=0,"",J56)</f>
        <v>Изменения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1318</v>
      </c>
      <c r="P56" s="1184" t="s">
        <v>909</v>
      </c>
      <c r="Q56" s="1184" t="s">
        <v>909</v>
      </c>
      <c r="R56" s="1184" t="s">
        <v>909</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70" t="s">
        <v>2315</v>
      </c>
      <c r="V56" s="1070" t="s">
        <v>2315</v>
      </c>
      <c r="W56" s="1070" t="s">
        <v>2315</v>
      </c>
      <c r="X56" s="1070"/>
      <c r="Y56" s="1227"/>
      <c r="Z56" s="1073" t="s">
        <v>911</v>
      </c>
      <c r="AA56" s="1073" t="s">
        <v>911</v>
      </c>
      <c r="AB56" s="1073" t="s">
        <v>911</v>
      </c>
      <c r="AC56" s="1073" t="s">
        <v>911</v>
      </c>
      <c r="AD56" s="1073"/>
    </row>
    <row customHeight="1" ht="27">
      <c r="A57" s="1072"/>
      <c r="B57" s="1126">
        <v>40</v>
      </c>
      <c r="C57" s="1070" t="s">
        <v>1176</v>
      </c>
      <c r="D57" s="1194"/>
      <c r="E57" s="1070"/>
      <c r="F57" s="1070"/>
      <c r="G57" s="1070"/>
      <c r="H57" s="1118"/>
      <c r="I57" s="1232" t="str">
        <f>INDEX(TEMPLATE_NUMBER_POINT_FHD,B57,MATCH(TEMPLATE_SPHERE,TEMPLATE_SPHERE_LIST_FOR_NOTE,0))</f>
        <v>5.1.2</v>
      </c>
      <c r="J57" s="1232" t="str">
        <f>INDEX(TEMPLATE_DATA_POINT_FHD,B57,MATCH(TEMPLATE_SPHERE,TEMPLATE_SPHERE_LIST_FOR_NOTE,0))</f>
        <v>Изменения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5.1.2</v>
      </c>
      <c r="M57" s="1071" t="str">
        <f>IF(J57=0,"",J57)</f>
        <v>Изменения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2316</v>
      </c>
      <c r="P57" s="1184" t="s">
        <v>912</v>
      </c>
      <c r="Q57" s="1184" t="s">
        <v>912</v>
      </c>
      <c r="R57" s="1184" t="s">
        <v>912</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70" t="s">
        <v>2317</v>
      </c>
      <c r="V57" s="1070" t="s">
        <v>2317</v>
      </c>
      <c r="W57" s="1070" t="s">
        <v>2317</v>
      </c>
      <c r="X57" s="1070"/>
      <c r="Y57" s="1227"/>
      <c r="Z57" s="1073" t="s">
        <v>914</v>
      </c>
      <c r="AA57" s="1073" t="s">
        <v>914</v>
      </c>
      <c r="AB57" s="1073" t="s">
        <v>914</v>
      </c>
      <c r="AC57" s="1073" t="s">
        <v>914</v>
      </c>
      <c r="AD57" s="1073"/>
    </row>
    <row customHeight="1" ht="18">
      <c r="A58" s="1072"/>
      <c r="B58" s="1126">
        <v>41</v>
      </c>
      <c r="C58" s="1070">
        <v>2</v>
      </c>
      <c r="D58" s="1194"/>
      <c r="E58" s="1070"/>
      <c r="F58" s="1070"/>
      <c r="G58" s="1070"/>
      <c r="H58" s="1118"/>
      <c r="I58" s="1232" t="str">
        <f>INDEX(TEMPLATE_NUMBER_POINT_FHD,B58,MATCH(TEMPLATE_SPHERE,TEMPLATE_SPHERE_LIST_FOR_NOTE,0))</f>
        <v>5.2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5.2</v>
      </c>
      <c r="M58" s="1071" t="str">
        <f>IF(J58=0,"",J58)</f>
        <v>Изменение стоимости основных фондов за счет их переоценки</v>
      </c>
      <c r="N58" s="1071" t="str">
        <f>IF(K58=0,"",K58)</f>
        <v/>
      </c>
      <c r="O58" s="1184" t="s">
        <v>1034</v>
      </c>
      <c r="P58" s="1184" t="s">
        <v>948</v>
      </c>
      <c r="Q58" s="1184" t="s">
        <v>948</v>
      </c>
      <c r="R58" s="1184" t="s">
        <v>948</v>
      </c>
      <c r="S58" s="1184"/>
      <c r="T58" s="107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70" t="s">
        <v>2318</v>
      </c>
      <c r="V58" s="1070" t="s">
        <v>2318</v>
      </c>
      <c r="W58" s="1070" t="s">
        <v>2318</v>
      </c>
      <c r="X58" s="1070"/>
      <c r="Y58" s="1227"/>
      <c r="Z58" s="1073"/>
      <c r="AA58" s="1076"/>
      <c r="AB58" s="1073"/>
      <c r="AC58" s="1073"/>
      <c r="AD58" s="1073"/>
    </row>
    <row customHeight="1" ht="36">
      <c r="A59" s="1072"/>
      <c r="B59" s="1126">
        <v>42</v>
      </c>
      <c r="C59" s="1070">
        <v>3</v>
      </c>
      <c r="D59" s="1194" t="s">
        <v>2306</v>
      </c>
      <c r="E59" s="1070" t="s">
        <v>2306</v>
      </c>
      <c r="F59" s="1070" t="s">
        <v>2306</v>
      </c>
      <c r="G59" s="1070"/>
      <c r="H59" s="1118"/>
      <c r="I59" s="1232">
        <f>INDEX(TEMPLATE_NUMBER_POINT_FHD,B59,MATCH(TEMPLATE_SPHERE,TEMPLATE_SPHERE_LIST_FOR_NOTE,0))</f>
        <v>0</v>
      </c>
      <c r="J59" s="1232">
        <f>INDEX(TEMPLATE_DATA_POINT_FHD,B59,MATCH(TEMPLATE_SPHERE,TEMPLATE_SPHERE_LIST_FOR_NOTE,0))</f>
        <v>0</v>
      </c>
      <c r="K59" s="1232">
        <f>INDEX(TEMPLATE_NOTE_POINT_FHD,B59,MATCH(TEMPLATE_SPHERE,TEMPLATE_SPHERE_LIST_FOR_NOTE,0))</f>
        <v>0</v>
      </c>
      <c r="L59" s="1071" t="str">
        <f>IF(I59=0,"",I59)</f>
        <v/>
      </c>
      <c r="M59" s="1071" t="str">
        <f>IF(J59=0,"",J59)</f>
        <v/>
      </c>
      <c r="N59" s="1071" t="str">
        <f>IF(K59=0,"",K59)</f>
        <v/>
      </c>
      <c r="O59" s="1184"/>
      <c r="P59" s="1184" t="s">
        <v>116</v>
      </c>
      <c r="Q59" s="1184" t="s">
        <v>116</v>
      </c>
      <c r="R59" s="1184" t="s">
        <v>116</v>
      </c>
      <c r="S59" s="1184"/>
      <c r="T59" s="1070"/>
      <c r="U59" s="1070" t="s">
        <v>2319</v>
      </c>
      <c r="V59" s="1070" t="s">
        <v>2320</v>
      </c>
      <c r="W59" s="1070" t="s">
        <v>2321</v>
      </c>
      <c r="X59" s="1070"/>
      <c r="Y59" s="1227"/>
      <c r="Z59" s="1073"/>
      <c r="AA59" s="1076"/>
      <c r="AB59" s="1073"/>
      <c r="AC59" s="1073"/>
      <c r="AD59" s="1073"/>
    </row>
    <row customHeight="1" ht="81">
      <c r="A60" s="1072"/>
      <c r="B60" s="1126">
        <v>43</v>
      </c>
      <c r="C60" s="1070" t="s">
        <v>2322</v>
      </c>
      <c r="D60" s="1194" t="s">
        <v>2322</v>
      </c>
      <c r="E60" s="1070" t="s">
        <v>2322</v>
      </c>
      <c r="F60" s="1070" t="s">
        <v>2322</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84" t="s">
        <v>91</v>
      </c>
      <c r="P60" s="1184" t="s">
        <v>91</v>
      </c>
      <c r="Q60" s="1184" t="s">
        <v>91</v>
      </c>
      <c r="R60" s="1184" t="s">
        <v>91</v>
      </c>
      <c r="S60" s="1184"/>
      <c r="T60" s="1070" t="s">
        <v>782</v>
      </c>
      <c r="U60" s="1070" t="s">
        <v>782</v>
      </c>
      <c r="V60" s="1070" t="s">
        <v>782</v>
      </c>
      <c r="W60" s="1070" t="s">
        <v>782</v>
      </c>
      <c r="X60" s="1070"/>
      <c r="Y60" s="1227"/>
      <c r="Z60" s="1073" t="s">
        <v>2323</v>
      </c>
      <c r="AA60" s="1076" t="s">
        <v>2324</v>
      </c>
      <c r="AB60" s="1073" t="s">
        <v>2325</v>
      </c>
      <c r="AC60" s="1073" t="s">
        <v>2324</v>
      </c>
      <c r="AD60" s="1073"/>
    </row>
    <row customHeight="1" ht="9">
      <c r="A61" s="1072"/>
      <c r="B61" s="1126">
        <v>44</v>
      </c>
      <c r="C61" s="1070"/>
      <c r="D61" s="1194" t="s">
        <v>2326</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2327</v>
      </c>
      <c r="V61" s="1070"/>
      <c r="W61" s="1070"/>
      <c r="X61" s="1070"/>
      <c r="Y61" s="1227"/>
      <c r="Z61" s="1073"/>
      <c r="AA61" s="1076"/>
      <c r="AB61" s="1073"/>
      <c r="AC61" s="1073"/>
      <c r="AD61" s="1073"/>
    </row>
    <row customHeight="1" ht="9">
      <c r="A62" s="1072"/>
      <c r="B62" s="1126">
        <v>45</v>
      </c>
      <c r="C62" s="1070"/>
      <c r="D62" s="1194" t="s">
        <v>2328</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117</v>
      </c>
      <c r="Q62" s="1184"/>
      <c r="R62" s="1184"/>
      <c r="S62" s="1184"/>
      <c r="T62" s="1070"/>
      <c r="U62" s="1070" t="s">
        <v>2329</v>
      </c>
      <c r="V62" s="1070"/>
      <c r="W62" s="1070"/>
      <c r="X62" s="1070"/>
      <c r="Y62" s="1227"/>
      <c r="Z62" s="1073"/>
      <c r="AA62" s="1076"/>
      <c r="AB62" s="1073"/>
      <c r="AC62" s="1073"/>
      <c r="AD62" s="1073"/>
    </row>
    <row customHeight="1" ht="18">
      <c r="A63" s="1072"/>
      <c r="B63" s="1126">
        <v>46</v>
      </c>
      <c r="C63" s="1070"/>
      <c r="D63" s="1194" t="s">
        <v>2330</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151</v>
      </c>
      <c r="Q63" s="1184"/>
      <c r="R63" s="1184"/>
      <c r="S63" s="1184"/>
      <c r="T63" s="1070"/>
      <c r="U63" s="1070" t="s">
        <v>2331</v>
      </c>
      <c r="V63" s="1070"/>
      <c r="W63" s="1070"/>
      <c r="X63" s="1070"/>
      <c r="Y63" s="1227"/>
      <c r="Z63" s="1073"/>
      <c r="AA63" s="1076"/>
      <c r="AB63" s="1073"/>
      <c r="AC63" s="1073"/>
      <c r="AD63" s="1073"/>
    </row>
    <row customHeight="1" ht="18">
      <c r="A64" s="1072"/>
      <c r="B64" s="1126">
        <v>47</v>
      </c>
      <c r="C64" s="1070"/>
      <c r="D64" s="1194" t="s">
        <v>2332</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154</v>
      </c>
      <c r="Q64" s="1184"/>
      <c r="R64" s="1184"/>
      <c r="S64" s="1184"/>
      <c r="T64" s="1070"/>
      <c r="U64" s="1070" t="s">
        <v>2333</v>
      </c>
      <c r="V64" s="1070"/>
      <c r="W64" s="1070"/>
      <c r="X64" s="1070"/>
      <c r="Y64" s="1227"/>
      <c r="Z64" s="1073"/>
      <c r="AA64" s="1076" t="s">
        <v>2334</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2247</v>
      </c>
      <c r="Q65" s="1184"/>
      <c r="R65" s="1184"/>
      <c r="S65" s="1184"/>
      <c r="T65" s="1070"/>
      <c r="U65" s="1070" t="s">
        <v>2335</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2251</v>
      </c>
      <c r="Q66" s="1184"/>
      <c r="R66" s="1184"/>
      <c r="S66" s="1184"/>
      <c r="T66" s="1070"/>
      <c r="U66" s="1070" t="s">
        <v>2336</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2337</v>
      </c>
      <c r="Q67" s="1184"/>
      <c r="R67" s="1184"/>
      <c r="S67" s="1184"/>
      <c r="T67" s="1070"/>
      <c r="U67" s="1070" t="s">
        <v>2338</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2339</v>
      </c>
      <c r="Q68" s="1184"/>
      <c r="R68" s="1184"/>
      <c r="S68" s="1184"/>
      <c r="T68" s="1070"/>
      <c r="U68" s="1070" t="s">
        <v>2340</v>
      </c>
      <c r="V68" s="1070"/>
      <c r="W68" s="1070"/>
      <c r="X68" s="1070"/>
      <c r="Y68" s="1227"/>
      <c r="Z68" s="1073"/>
      <c r="AA68" s="1076"/>
      <c r="AB68" s="1073"/>
      <c r="AC68" s="1073"/>
      <c r="AD68" s="1073"/>
    </row>
    <row customHeight="1" ht="9">
      <c r="A69" s="1072"/>
      <c r="B69" s="1126">
        <v>52</v>
      </c>
      <c r="C69" s="1070"/>
      <c r="D69" s="1194" t="s">
        <v>2341</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157</v>
      </c>
      <c r="Q69" s="1184"/>
      <c r="R69" s="1184"/>
      <c r="S69" s="1184"/>
      <c r="T69" s="1070"/>
      <c r="U69" s="1070" t="s">
        <v>2342</v>
      </c>
      <c r="V69" s="1070"/>
      <c r="W69" s="1070"/>
      <c r="X69" s="1070"/>
      <c r="Y69" s="1227"/>
      <c r="Z69" s="1073"/>
      <c r="AA69" s="1076"/>
      <c r="AB69" s="1073"/>
      <c r="AC69" s="1073"/>
      <c r="AD69" s="1073"/>
    </row>
    <row customHeight="1" ht="27">
      <c r="A70" s="1072"/>
      <c r="B70" s="1126">
        <v>53</v>
      </c>
      <c r="C70" s="1070"/>
      <c r="D70" s="1194"/>
      <c r="E70" s="1070" t="s">
        <v>2326</v>
      </c>
      <c r="F70" s="1070"/>
      <c r="G70" s="1070"/>
      <c r="H70" s="1118"/>
      <c r="I70" s="1232">
        <f>INDEX(TEMPLATE_NUMBER_POINT_FHD,B70,MATCH(TEMPLATE_SPHERE,TEMPLATE_SPHERE_LIST_FOR_NOTE,0))</f>
        <v>0</v>
      </c>
      <c r="J70" s="1232">
        <f>INDEX(TEMPLATE_DATA_POINT_FHD,B70,MATCH(TEMPLATE_SPHERE,TEMPLATE_SPHERE_LIST_FOR_NOTE,0))</f>
        <v>0</v>
      </c>
      <c r="K70" s="1232">
        <f>INDEX(TEMPLATE_NOTE_POINT_FHD,B70,MATCH(TEMPLATE_SPHERE,TEMPLATE_SPHERE_LIST_FOR_NOTE,0))</f>
        <v>0</v>
      </c>
      <c r="L70" s="1071" t="str">
        <f>IF(I70=0,"",I70)</f>
        <v/>
      </c>
      <c r="M70" s="1071" t="str">
        <f>IF(J70=0,"",J70)</f>
        <v/>
      </c>
      <c r="N70" s="1071" t="str">
        <f>IF(K70=0,"",K70)</f>
        <v/>
      </c>
      <c r="O70" s="1184"/>
      <c r="P70" s="1184"/>
      <c r="Q70" s="1184" t="s">
        <v>92</v>
      </c>
      <c r="R70" s="1184"/>
      <c r="S70" s="1184"/>
      <c r="T70" s="1070"/>
      <c r="U70" s="1070"/>
      <c r="V70" s="1070" t="s">
        <v>2343</v>
      </c>
      <c r="W70" s="1070"/>
      <c r="X70" s="1070"/>
      <c r="Y70" s="1227"/>
      <c r="Z70" s="1073"/>
      <c r="AA70" s="1076"/>
      <c r="AB70" s="1073"/>
      <c r="AC70" s="1073"/>
      <c r="AD70" s="1073"/>
    </row>
    <row customHeight="1" ht="36">
      <c r="A71" s="1072"/>
      <c r="B71" s="1126">
        <v>54</v>
      </c>
      <c r="C71" s="1070"/>
      <c r="D71" s="1194"/>
      <c r="E71" s="1070" t="s">
        <v>2328</v>
      </c>
      <c r="F71" s="1070"/>
      <c r="G71" s="1070"/>
      <c r="H71" s="1118"/>
      <c r="I71" s="1232">
        <f>INDEX(TEMPLATE_NUMBER_POINT_FHD,B71,MATCH(TEMPLATE_SPHERE,TEMPLATE_SPHERE_LIST_FOR_NOTE,0))</f>
        <v>0</v>
      </c>
      <c r="J71" s="1232">
        <f>INDEX(TEMPLATE_DATA_POINT_FHD,B71,MATCH(TEMPLATE_SPHERE,TEMPLATE_SPHERE_LIST_FOR_NOTE,0))</f>
        <v>0</v>
      </c>
      <c r="K71" s="1232">
        <f>INDEX(TEMPLATE_NOTE_POINT_FHD,B71,MATCH(TEMPLATE_SPHERE,TEMPLATE_SPHERE_LIST_FOR_NOTE,0))</f>
        <v>0</v>
      </c>
      <c r="L71" s="1071" t="str">
        <f>IF(I71=0,"",I71)</f>
        <v/>
      </c>
      <c r="M71" s="1071" t="str">
        <f>IF(J71=0,"",J71)</f>
        <v/>
      </c>
      <c r="N71" s="1071" t="str">
        <f>IF(K71=0,"",K71)</f>
        <v/>
      </c>
      <c r="O71" s="1184"/>
      <c r="P71" s="1184"/>
      <c r="Q71" s="1184" t="s">
        <v>117</v>
      </c>
      <c r="R71" s="1184"/>
      <c r="S71" s="1184"/>
      <c r="T71" s="1070"/>
      <c r="U71" s="1070"/>
      <c r="V71" s="1070" t="s">
        <v>2344</v>
      </c>
      <c r="W71" s="1070"/>
      <c r="X71" s="1070"/>
      <c r="Y71" s="1227"/>
      <c r="Z71" s="1073"/>
      <c r="AA71" s="1076"/>
      <c r="AB71" s="1073"/>
      <c r="AC71" s="1073"/>
      <c r="AD71" s="1073"/>
    </row>
    <row customHeight="1" ht="27">
      <c r="A72" s="1072"/>
      <c r="B72" s="1126">
        <v>55</v>
      </c>
      <c r="C72" s="1070"/>
      <c r="D72" s="1194"/>
      <c r="E72" s="1070" t="s">
        <v>2330</v>
      </c>
      <c r="F72" s="1070"/>
      <c r="G72" s="1070"/>
      <c r="H72" s="1118"/>
      <c r="I72" s="1232">
        <f>INDEX(TEMPLATE_NUMBER_POINT_FHD,B72,MATCH(TEMPLATE_SPHERE,TEMPLATE_SPHERE_LIST_FOR_NOTE,0))</f>
        <v>0</v>
      </c>
      <c r="J72" s="1232">
        <f>INDEX(TEMPLATE_DATA_POINT_FHD,B72,MATCH(TEMPLATE_SPHERE,TEMPLATE_SPHERE_LIST_FOR_NOTE,0))</f>
        <v>0</v>
      </c>
      <c r="K72" s="1232">
        <f>INDEX(TEMPLATE_NOTE_POINT_FHD,B72,MATCH(TEMPLATE_SPHERE,TEMPLATE_SPHERE_LIST_FOR_NOTE,0))</f>
        <v>0</v>
      </c>
      <c r="L72" s="1071" t="str">
        <f>IF(I72=0,"",I72)</f>
        <v/>
      </c>
      <c r="M72" s="1071" t="str">
        <f>IF(J72=0,"",J72)</f>
        <v/>
      </c>
      <c r="N72" s="1071" t="str">
        <f>IF(K72=0,"",K72)</f>
        <v/>
      </c>
      <c r="O72" s="1184"/>
      <c r="P72" s="1184"/>
      <c r="Q72" s="1184" t="s">
        <v>151</v>
      </c>
      <c r="R72" s="1184"/>
      <c r="S72" s="1184"/>
      <c r="T72" s="1070"/>
      <c r="U72" s="1070"/>
      <c r="V72" s="1070" t="s">
        <v>2345</v>
      </c>
      <c r="W72" s="1070"/>
      <c r="X72" s="1070"/>
      <c r="Y72" s="1227"/>
      <c r="Z72" s="1073"/>
      <c r="AA72" s="1076"/>
      <c r="AB72" s="1073"/>
      <c r="AC72" s="1073"/>
      <c r="AD72" s="1073"/>
    </row>
    <row customHeight="1" ht="36">
      <c r="A73" s="1072"/>
      <c r="B73" s="1126">
        <v>56</v>
      </c>
      <c r="C73" s="1070"/>
      <c r="D73" s="1194"/>
      <c r="E73" s="1070" t="s">
        <v>2332</v>
      </c>
      <c r="F73" s="1070"/>
      <c r="G73" s="1070"/>
      <c r="H73" s="1118"/>
      <c r="I73" s="1232">
        <f>INDEX(TEMPLATE_NUMBER_POINT_FHD,B73,MATCH(TEMPLATE_SPHERE,TEMPLATE_SPHERE_LIST_FOR_NOTE,0))</f>
        <v>0</v>
      </c>
      <c r="J73" s="1232">
        <f>INDEX(TEMPLATE_DATA_POINT_FHD,B73,MATCH(TEMPLATE_SPHERE,TEMPLATE_SPHERE_LIST_FOR_NOTE,0))</f>
        <v>0</v>
      </c>
      <c r="K73" s="1232">
        <f>INDEX(TEMPLATE_NOTE_POINT_FHD,B73,MATCH(TEMPLATE_SPHERE,TEMPLATE_SPHERE_LIST_FOR_NOTE,0))</f>
        <v>0</v>
      </c>
      <c r="L73" s="1071" t="str">
        <f>IF(I73=0,"",I73)</f>
        <v/>
      </c>
      <c r="M73" s="1071" t="str">
        <f>IF(J73=0,"",J73)</f>
        <v/>
      </c>
      <c r="N73" s="1071" t="str">
        <f>IF(K73=0,"",K73)</f>
        <v/>
      </c>
      <c r="O73" s="1184"/>
      <c r="P73" s="1184"/>
      <c r="Q73" s="1184" t="s">
        <v>154</v>
      </c>
      <c r="R73" s="1184"/>
      <c r="S73" s="1184"/>
      <c r="T73" s="1070"/>
      <c r="U73" s="1070"/>
      <c r="V73" s="1070" t="s">
        <v>2346</v>
      </c>
      <c r="W73" s="1070"/>
      <c r="X73" s="1070"/>
      <c r="Y73" s="1227"/>
      <c r="Z73" s="1073"/>
      <c r="AA73" s="1076"/>
      <c r="AB73" s="1073"/>
      <c r="AC73" s="1073"/>
      <c r="AD73" s="1073"/>
    </row>
    <row customHeight="1" ht="18">
      <c r="A74" s="1072"/>
      <c r="B74" s="1126">
        <v>57</v>
      </c>
      <c r="C74" s="1070"/>
      <c r="D74" s="1194"/>
      <c r="E74" s="1070" t="s">
        <v>2341</v>
      </c>
      <c r="F74" s="1070"/>
      <c r="G74" s="1070"/>
      <c r="H74" s="1118"/>
      <c r="I74" s="1232">
        <f>INDEX(TEMPLATE_NUMBER_POINT_FHD,B74,MATCH(TEMPLATE_SPHERE,TEMPLATE_SPHERE_LIST_FOR_NOTE,0))</f>
        <v>0</v>
      </c>
      <c r="J74" s="1232">
        <f>INDEX(TEMPLATE_DATA_POINT_FHD,B74,MATCH(TEMPLATE_SPHERE,TEMPLATE_SPHERE_LIST_FOR_NOTE,0))</f>
        <v>0</v>
      </c>
      <c r="K74" s="1232">
        <f>INDEX(TEMPLATE_NOTE_POINT_FHD,B74,MATCH(TEMPLATE_SPHERE,TEMPLATE_SPHERE_LIST_FOR_NOTE,0))</f>
        <v>0</v>
      </c>
      <c r="L74" s="1071" t="str">
        <f>IF(I74=0,"",I74)</f>
        <v/>
      </c>
      <c r="M74" s="1071" t="str">
        <f>IF(J74=0,"",J74)</f>
        <v/>
      </c>
      <c r="N74" s="1071" t="str">
        <f>IF(K74=0,"",K74)</f>
        <v/>
      </c>
      <c r="O74" s="1184"/>
      <c r="P74" s="1184"/>
      <c r="Q74" s="1184" t="s">
        <v>157</v>
      </c>
      <c r="R74" s="1184"/>
      <c r="S74" s="1184"/>
      <c r="T74" s="1070"/>
      <c r="U74" s="1070"/>
      <c r="V74" s="1070" t="s">
        <v>2347</v>
      </c>
      <c r="W74" s="1070"/>
      <c r="X74" s="1070"/>
      <c r="Y74" s="1227"/>
      <c r="Z74" s="1073"/>
      <c r="AA74" s="1076"/>
      <c r="AB74" s="1073"/>
      <c r="AC74" s="1073"/>
      <c r="AD74" s="1073"/>
    </row>
    <row customHeight="1" ht="18">
      <c r="A75" s="1072"/>
      <c r="B75" s="1126">
        <v>58</v>
      </c>
      <c r="C75" s="1070"/>
      <c r="D75" s="1194"/>
      <c r="E75" s="1070"/>
      <c r="F75" s="1070" t="s">
        <v>2326</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2348</v>
      </c>
      <c r="X75" s="1070"/>
      <c r="Y75" s="1227"/>
      <c r="Z75" s="1073"/>
      <c r="AA75" s="1076"/>
      <c r="AB75" s="1073"/>
      <c r="AC75" s="1073"/>
      <c r="AD75" s="1073"/>
    </row>
    <row customHeight="1" ht="36">
      <c r="A76" s="1072"/>
      <c r="B76" s="1126">
        <v>59</v>
      </c>
      <c r="C76" s="1070"/>
      <c r="D76" s="1194"/>
      <c r="E76" s="1070"/>
      <c r="F76" s="1070" t="s">
        <v>2328</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117</v>
      </c>
      <c r="S76" s="1184"/>
      <c r="T76" s="1070"/>
      <c r="U76" s="1070"/>
      <c r="V76" s="1070"/>
      <c r="W76" s="1070" t="s">
        <v>2349</v>
      </c>
      <c r="X76" s="1070"/>
      <c r="Y76" s="1227"/>
      <c r="Z76" s="1073"/>
      <c r="AA76" s="1076"/>
      <c r="AB76" s="1073"/>
      <c r="AC76" s="1073"/>
      <c r="AD76" s="1073"/>
    </row>
    <row customHeight="1" ht="18">
      <c r="A77" s="1072"/>
      <c r="B77" s="1126">
        <v>60</v>
      </c>
      <c r="C77" s="1070"/>
      <c r="D77" s="1194"/>
      <c r="E77" s="1070"/>
      <c r="F77" s="1070" t="s">
        <v>2330</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151</v>
      </c>
      <c r="S77" s="1184"/>
      <c r="T77" s="1070"/>
      <c r="U77" s="1070"/>
      <c r="V77" s="1070"/>
      <c r="W77" s="1070" t="s">
        <v>2350</v>
      </c>
      <c r="X77" s="1070"/>
      <c r="Y77" s="1227"/>
      <c r="Z77" s="1073"/>
      <c r="AA77" s="1076"/>
      <c r="AB77" s="1073"/>
      <c r="AC77" s="1073"/>
      <c r="AD77" s="1073"/>
    </row>
    <row customHeight="1" ht="72">
      <c r="A78" s="1072"/>
      <c r="B78" s="1126">
        <v>61</v>
      </c>
      <c r="C78" s="1070" t="s">
        <v>2326</v>
      </c>
      <c r="D78" s="1194"/>
      <c r="E78" s="1070"/>
      <c r="F78" s="1070"/>
      <c r="G78" s="1070"/>
      <c r="H78" s="1118"/>
      <c r="I78" s="1232" t="str">
        <f>INDEX(TEMPLATE_NUMBER_POINT_FHD,B78,MATCH(TEMPLATE_SPHERE,TEMPLATE_SPHERE_LIST_FOR_NOTE,0))</f>
        <v>7</v>
      </c>
      <c r="J78" s="123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3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71" t="str">
        <f>IF(I78=0,"",I78)</f>
        <v>7</v>
      </c>
      <c r="M78" s="107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7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84" t="s">
        <v>92</v>
      </c>
      <c r="P78" s="1184"/>
      <c r="Q78" s="1184"/>
      <c r="R78" s="1184"/>
      <c r="S78" s="1184"/>
      <c r="T78" s="1070" t="s">
        <v>787</v>
      </c>
      <c r="U78" s="1070"/>
      <c r="V78" s="1070"/>
      <c r="W78" s="1070"/>
      <c r="X78" s="1070"/>
      <c r="Y78" s="1227"/>
      <c r="Z78" s="1073" t="s">
        <v>2351</v>
      </c>
      <c r="AA78" s="1076"/>
      <c r="AB78" s="1073"/>
      <c r="AC78" s="1073"/>
      <c r="AD78" s="1073"/>
    </row>
    <row customHeight="1" ht="36">
      <c r="A79" s="1072"/>
      <c r="B79" s="1126">
        <v>62</v>
      </c>
      <c r="C79" s="1070" t="s">
        <v>2328</v>
      </c>
      <c r="D79" s="1194"/>
      <c r="E79" s="1070"/>
      <c r="F79" s="1070"/>
      <c r="G79" s="1070"/>
      <c r="H79" s="1118"/>
      <c r="I79" s="1232" t="str">
        <f>INDEX(TEMPLATE_NUMBER_POINT_FHD,B79,MATCH(TEMPLATE_SPHERE,TEMPLATE_SPHERE_LIST_FOR_NOTE,0))</f>
        <v>8</v>
      </c>
      <c r="J79" s="123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3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71" t="str">
        <f>IF(I79=0,"",I79)</f>
        <v>8</v>
      </c>
      <c r="M79" s="1071" t="str">
        <f>IF(J79=0,"",J79)</f>
        <v>Тепловая нагрузка по договорам, заключенным в рамках осуществления регулируемых видов деятельности</v>
      </c>
      <c r="N79" s="107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84" t="s">
        <v>117</v>
      </c>
      <c r="P79" s="1184"/>
      <c r="Q79" s="1184"/>
      <c r="R79" s="1184"/>
      <c r="S79" s="1184"/>
      <c r="T79" s="1070" t="s">
        <v>2352</v>
      </c>
      <c r="U79" s="1070"/>
      <c r="V79" s="1070"/>
      <c r="W79" s="1070"/>
      <c r="X79" s="1070"/>
      <c r="Y79" s="1227"/>
      <c r="Z79" s="1073" t="s">
        <v>2353</v>
      </c>
      <c r="AA79" s="1076"/>
      <c r="AB79" s="1073"/>
      <c r="AC79" s="1073"/>
      <c r="AD79" s="1073"/>
    </row>
    <row customHeight="1" ht="45">
      <c r="A80" s="1072"/>
      <c r="B80" s="1126">
        <v>63</v>
      </c>
      <c r="C80" s="1070" t="s">
        <v>2330</v>
      </c>
      <c r="D80" s="1194"/>
      <c r="E80" s="1070"/>
      <c r="F80" s="1070"/>
      <c r="G80" s="1070"/>
      <c r="H80" s="1118"/>
      <c r="I80" s="1232" t="str">
        <f>INDEX(TEMPLATE_NUMBER_POINT_FHD,B80,MATCH(TEMPLATE_SPHERE,TEMPLATE_SPHERE_LIST_FOR_NOTE,0))</f>
        <v>9</v>
      </c>
      <c r="J80" s="123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3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71" t="str">
        <f>IF(I80=0,"",I80)</f>
        <v>9</v>
      </c>
      <c r="M80" s="1071" t="str">
        <f>IF(J80=0,"",J80)</f>
        <v>Объем вырабатываемой регулируемой организацией тепловой энергии в рамках осуществления регулируемых видов деятельности</v>
      </c>
      <c r="N80" s="107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84" t="s">
        <v>151</v>
      </c>
      <c r="P80" s="1184"/>
      <c r="Q80" s="1184"/>
      <c r="R80" s="1184"/>
      <c r="S80" s="1184"/>
      <c r="T80" s="1070" t="s">
        <v>2354</v>
      </c>
      <c r="U80" s="1070"/>
      <c r="V80" s="1070"/>
      <c r="W80" s="1070"/>
      <c r="X80" s="1070"/>
      <c r="Y80" s="1227"/>
      <c r="Z80" s="1073" t="s">
        <v>2355</v>
      </c>
      <c r="AA80" s="1076"/>
      <c r="AB80" s="1073"/>
      <c r="AC80" s="1073"/>
      <c r="AD80" s="1073"/>
    </row>
    <row customHeight="1" ht="36">
      <c r="A81" s="1072"/>
      <c r="B81" s="1126">
        <v>64</v>
      </c>
      <c r="C81" s="1070" t="s">
        <v>2332</v>
      </c>
      <c r="D81" s="1194"/>
      <c r="E81" s="1070"/>
      <c r="F81" s="1070"/>
      <c r="G81" s="1070"/>
      <c r="H81" s="1118"/>
      <c r="I81" s="1232" t="str">
        <f>INDEX(TEMPLATE_NUMBER_POINT_FHD,B81,MATCH(TEMPLATE_SPHERE,TEMPLATE_SPHERE_LIST_FOR_NOTE,0))</f>
        <v>9.1</v>
      </c>
      <c r="J81" s="123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32" t="str">
        <f>INDEX(TEMPLATE_NOTE_POINT_FHD,B81,MATCH(TEMPLATE_SPHERE,TEMPLATE_SPHERE_LIST_FOR_NOTE,0))</f>
        <v>Информация указывается только едиными теплоснабжающими организациями.</v>
      </c>
      <c r="L81" s="1071" t="str">
        <f>IF(I81=0,"",I81)</f>
        <v>9.1</v>
      </c>
      <c r="M81" s="1071" t="str">
        <f>IF(J81=0,"",J81)</f>
        <v>Объем приобретаемой регулируемой организацией тепловой энергии в рамках осуществления регулируемых видов деятельности</v>
      </c>
      <c r="N81" s="1071" t="str">
        <f>IF(K81=0,"",K81)</f>
        <v>Информация указывается только едиными теплоснабжающими организациями.</v>
      </c>
      <c r="O81" s="1184" t="s">
        <v>2238</v>
      </c>
      <c r="P81" s="1184"/>
      <c r="Q81" s="1184"/>
      <c r="R81" s="1184"/>
      <c r="S81" s="1184"/>
      <c r="T81" s="1070" t="s">
        <v>2356</v>
      </c>
      <c r="U81" s="1070"/>
      <c r="V81" s="1070"/>
      <c r="W81" s="1070"/>
      <c r="X81" s="1070"/>
      <c r="Y81" s="1227"/>
      <c r="Z81" s="1073" t="s">
        <v>2357</v>
      </c>
      <c r="AA81" s="1076"/>
      <c r="AB81" s="1073"/>
      <c r="AC81" s="1073"/>
      <c r="AD81" s="1073"/>
    </row>
    <row customHeight="1" ht="90">
      <c r="A82" s="1072"/>
      <c r="B82" s="1126">
        <v>65</v>
      </c>
      <c r="C82" s="1070" t="s">
        <v>2341</v>
      </c>
      <c r="D82" s="1194"/>
      <c r="E82" s="1070"/>
      <c r="F82" s="1070"/>
      <c r="G82" s="1070"/>
      <c r="H82" s="1118"/>
      <c r="I82" s="1232" t="str">
        <f>INDEX(TEMPLATE_NUMBER_POINT_FHD,B82,MATCH(TEMPLATE_SPHERE,TEMPLATE_SPHERE_LIST_FOR_NOTE,0))</f>
        <v>10</v>
      </c>
      <c r="J82" s="123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3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71" t="str">
        <f>IF(I82=0,"",I82)</f>
        <v>10</v>
      </c>
      <c r="M82" s="107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7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84" t="s">
        <v>154</v>
      </c>
      <c r="P82" s="1184"/>
      <c r="Q82" s="1184"/>
      <c r="R82" s="1184"/>
      <c r="S82" s="1184"/>
      <c r="T82" s="1070" t="s">
        <v>2358</v>
      </c>
      <c r="U82" s="1070"/>
      <c r="V82" s="1070"/>
      <c r="W82" s="1070"/>
      <c r="X82" s="1070"/>
      <c r="Y82" s="1227"/>
      <c r="Z82" s="1073" t="s">
        <v>2359</v>
      </c>
      <c r="AA82" s="1076"/>
      <c r="AB82" s="1073"/>
      <c r="AC82" s="1073"/>
      <c r="AD82" s="1073"/>
    </row>
    <row customHeight="1" ht="9">
      <c r="A83" s="1072"/>
      <c r="B83" s="1126">
        <v>66</v>
      </c>
      <c r="C83" s="1070"/>
      <c r="D83" s="1194"/>
      <c r="E83" s="1070"/>
      <c r="F83" s="1070"/>
      <c r="G83" s="1070"/>
      <c r="H83" s="1118"/>
      <c r="I83" s="1232" t="str">
        <f>INDEX(TEMPLATE_NUMBER_POINT_FHD,B83,MATCH(TEMPLATE_SPHERE,TEMPLATE_SPHERE_LIST_FOR_NOTE,0))</f>
        <v>10.1</v>
      </c>
      <c r="J83" s="1232" t="str">
        <f>INDEX(TEMPLATE_DATA_POINT_FHD,B83,MATCH(TEMPLATE_SPHERE,TEMPLATE_SPHERE_LIST_FOR_NOTE,0))</f>
        <v>По приборам учёта </v>
      </c>
      <c r="K83" s="1232">
        <f>INDEX(TEMPLATE_NOTE_POINT_FHD,B83,MATCH(TEMPLATE_SPHERE,TEMPLATE_SPHERE_LIST_FOR_NOTE,0))</f>
        <v>0</v>
      </c>
      <c r="L83" s="1071" t="str">
        <f>IF(I83=0,"",I83)</f>
        <v>10.1</v>
      </c>
      <c r="M83" s="1071" t="str">
        <f>IF(J83=0,"",J83)</f>
        <v>По приборам учёта </v>
      </c>
      <c r="N83" s="1071" t="str">
        <f>IF(K83=0,"",K83)</f>
        <v/>
      </c>
      <c r="O83" s="1184" t="s">
        <v>2247</v>
      </c>
      <c r="P83" s="1184"/>
      <c r="Q83" s="1184"/>
      <c r="R83" s="1184"/>
      <c r="S83" s="1184"/>
      <c r="T83" s="1070" t="s">
        <v>2360</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t="str">
        <f>INDEX(TEMPLATE_NUMBER_POINT_FHD,B84,MATCH(TEMPLATE_SPHERE,TEMPLATE_SPHERE_LIST_FOR_NOTE,0))</f>
        <v>10.1.1</v>
      </c>
      <c r="J84" s="123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32">
        <f>INDEX(TEMPLATE_NOTE_POINT_FHD,B84,MATCH(TEMPLATE_SPHERE,TEMPLATE_SPHERE_LIST_FOR_NOTE,0))</f>
        <v>0</v>
      </c>
      <c r="L84" s="1071" t="str">
        <f>IF(I84=0,"",I84)</f>
        <v>10.1.1</v>
      </c>
      <c r="M84" s="107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71" t="str">
        <f>IF(K84=0,"",K84)</f>
        <v/>
      </c>
      <c r="O84" s="1184" t="s">
        <v>2361</v>
      </c>
      <c r="P84" s="1184"/>
      <c r="Q84" s="1184"/>
      <c r="R84" s="1184"/>
      <c r="S84" s="1184"/>
      <c r="T84" s="1070" t="s">
        <v>2362</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t="str">
        <f>INDEX(TEMPLATE_NUMBER_POINT_FHD,B85,MATCH(TEMPLATE_SPHERE,TEMPLATE_SPHERE_LIST_FOR_NOTE,0))</f>
        <v>10.2</v>
      </c>
      <c r="J85" s="1232" t="str">
        <f>INDEX(TEMPLATE_DATA_POINT_FHD,B85,MATCH(TEMPLATE_SPHERE,TEMPLATE_SPHERE_LIST_FOR_NOTE,0))</f>
        <v>Расчётным путём</v>
      </c>
      <c r="K85" s="1232">
        <f>INDEX(TEMPLATE_NOTE_POINT_FHD,B85,MATCH(TEMPLATE_SPHERE,TEMPLATE_SPHERE_LIST_FOR_NOTE,0))</f>
        <v>0</v>
      </c>
      <c r="L85" s="1071" t="str">
        <f>IF(I85=0,"",I85)</f>
        <v>10.2</v>
      </c>
      <c r="M85" s="1071" t="str">
        <f>IF(J85=0,"",J85)</f>
        <v>Расчётным путём</v>
      </c>
      <c r="N85" s="1071" t="str">
        <f>IF(K85=0,"",K85)</f>
        <v/>
      </c>
      <c r="O85" s="1184" t="s">
        <v>2251</v>
      </c>
      <c r="P85" s="1184"/>
      <c r="Q85" s="1184"/>
      <c r="R85" s="1184"/>
      <c r="S85" s="1184"/>
      <c r="T85" s="1070" t="s">
        <v>2363</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t="str">
        <f>INDEX(TEMPLATE_NUMBER_POINT_FHD,B86,MATCH(TEMPLATE_SPHERE,TEMPLATE_SPHERE_LIST_FOR_NOTE,0))</f>
        <v>10.3</v>
      </c>
      <c r="J86" s="1232" t="str">
        <f>INDEX(TEMPLATE_DATA_POINT_FHD,B86,MATCH(TEMPLATE_SPHERE,TEMPLATE_SPHERE_LIST_FOR_NOTE,0))</f>
        <v>По нормативам потребления коммунальных услуг и нормативам потребления коммунальных ресурсов</v>
      </c>
      <c r="K86" s="1232">
        <f>INDEX(TEMPLATE_NOTE_POINT_FHD,B86,MATCH(TEMPLATE_SPHERE,TEMPLATE_SPHERE_LIST_FOR_NOTE,0))</f>
        <v>0</v>
      </c>
      <c r="L86" s="1071" t="str">
        <f>IF(I86=0,"",I86)</f>
        <v>10.3</v>
      </c>
      <c r="M86" s="1071" t="str">
        <f>IF(J86=0,"",J86)</f>
        <v>По нормативам потребления коммунальных услуг и нормативам потребления коммунальных ресурсов</v>
      </c>
      <c r="N86" s="1071" t="str">
        <f>IF(K86=0,"",K86)</f>
        <v/>
      </c>
      <c r="O86" s="1184" t="s">
        <v>2364</v>
      </c>
      <c r="P86" s="1184"/>
      <c r="Q86" s="1184"/>
      <c r="R86" s="1184"/>
      <c r="S86" s="1184"/>
      <c r="T86" s="1070" t="s">
        <v>2365</v>
      </c>
      <c r="U86" s="1070"/>
      <c r="V86" s="1070"/>
      <c r="W86" s="1070"/>
      <c r="X86" s="1070"/>
      <c r="Y86" s="1227"/>
      <c r="Z86" s="1073"/>
      <c r="AA86" s="1076"/>
      <c r="AB86" s="1073"/>
      <c r="AC86" s="1073"/>
      <c r="AD86" s="1073"/>
    </row>
    <row customHeight="1" ht="36">
      <c r="A87" s="1072"/>
      <c r="B87" s="1126">
        <v>70</v>
      </c>
      <c r="C87" s="1070" t="s">
        <v>2366</v>
      </c>
      <c r="D87" s="1194"/>
      <c r="E87" s="1070"/>
      <c r="F87" s="1070"/>
      <c r="G87" s="1070"/>
      <c r="H87" s="1118"/>
      <c r="I87" s="1232" t="str">
        <f>INDEX(TEMPLATE_NUMBER_POINT_FHD,B87,MATCH(TEMPLATE_SPHERE,TEMPLATE_SPHERE_LIST_FOR_NOTE,0))</f>
        <v>11</v>
      </c>
      <c r="J87" s="123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32">
        <f>INDEX(TEMPLATE_NOTE_POINT_FHD,B87,MATCH(TEMPLATE_SPHERE,TEMPLATE_SPHERE_LIST_FOR_NOTE,0))</f>
        <v>0</v>
      </c>
      <c r="L87" s="1071" t="str">
        <f>IF(I87=0,"",I87)</f>
        <v>11</v>
      </c>
      <c r="M87" s="1071"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71" t="str">
        <f>IF(K87=0,"",K87)</f>
        <v/>
      </c>
      <c r="O87" s="1184" t="s">
        <v>157</v>
      </c>
      <c r="P87" s="1184"/>
      <c r="Q87" s="1184"/>
      <c r="R87" s="1184"/>
      <c r="S87" s="1184"/>
      <c r="T87" s="1070" t="s">
        <v>2367</v>
      </c>
      <c r="U87" s="1070"/>
      <c r="V87" s="1070"/>
      <c r="W87" s="1070"/>
      <c r="X87" s="1070"/>
      <c r="Y87" s="1227"/>
      <c r="Z87" s="1073"/>
      <c r="AA87" s="1076"/>
      <c r="AB87" s="1073"/>
      <c r="AC87" s="1073"/>
      <c r="AD87" s="1073"/>
    </row>
    <row customHeight="1" ht="18">
      <c r="A88" s="1072"/>
      <c r="B88" s="1126">
        <v>71</v>
      </c>
      <c r="C88" s="1070" t="s">
        <v>2368</v>
      </c>
      <c r="D88" s="1194"/>
      <c r="E88" s="1070"/>
      <c r="F88" s="1070"/>
      <c r="G88" s="1070"/>
      <c r="H88" s="1118"/>
      <c r="I88" s="1232" t="str">
        <f>INDEX(TEMPLATE_NUMBER_POINT_FHD,B88,MATCH(TEMPLATE_SPHERE,TEMPLATE_SPHERE_LIST_FOR_NOTE,0))</f>
        <v>12</v>
      </c>
      <c r="J88" s="1232" t="str">
        <f>INDEX(TEMPLATE_DATA_POINT_FHD,B88,MATCH(TEMPLATE_SPHERE,TEMPLATE_SPHERE_LIST_FOR_NOTE,0))</f>
        <v>Фактический объем потерь при передаче тепловой энергии</v>
      </c>
      <c r="K88" s="1232">
        <f>INDEX(TEMPLATE_NOTE_POINT_FHD,B88,MATCH(TEMPLATE_SPHERE,TEMPLATE_SPHERE_LIST_FOR_NOTE,0))</f>
        <v>0</v>
      </c>
      <c r="L88" s="1071" t="str">
        <f>IF(I88=0,"",I88)</f>
        <v>12</v>
      </c>
      <c r="M88" s="1071" t="str">
        <f>IF(J88=0,"",J88)</f>
        <v>Фактический объем потерь при передаче тепловой энергии</v>
      </c>
      <c r="N88" s="1071" t="str">
        <f>IF(K88=0,"",K88)</f>
        <v/>
      </c>
      <c r="O88" s="1184" t="s">
        <v>160</v>
      </c>
      <c r="P88" s="1184"/>
      <c r="Q88" s="1184"/>
      <c r="R88" s="1184"/>
      <c r="S88" s="1184"/>
      <c r="T88" s="1070" t="s">
        <v>819</v>
      </c>
      <c r="U88" s="1070"/>
      <c r="V88" s="1070"/>
      <c r="W88" s="1070"/>
      <c r="X88" s="1070"/>
      <c r="Y88" s="1227"/>
      <c r="Z88" s="1073"/>
      <c r="AA88" s="1076"/>
      <c r="AB88" s="1073"/>
      <c r="AC88" s="1073"/>
      <c r="AD88" s="1073"/>
    </row>
    <row customHeight="1" ht="18">
      <c r="A89" s="1072"/>
      <c r="B89" s="1126">
        <v>72</v>
      </c>
      <c r="C89" s="1070" t="s">
        <v>2369</v>
      </c>
      <c r="D89" s="1194" t="s">
        <v>2366</v>
      </c>
      <c r="E89" s="1070" t="s">
        <v>2366</v>
      </c>
      <c r="F89" s="1070" t="s">
        <v>2332</v>
      </c>
      <c r="G89" s="1070"/>
      <c r="H89" s="1118"/>
      <c r="I89" s="1232" t="str">
        <f>INDEX(TEMPLATE_NUMBER_POINT_FHD,B89,MATCH(TEMPLATE_SPHERE,TEMPLATE_SPHERE_LIST_FOR_NOTE,0))</f>
        <v>13</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13</v>
      </c>
      <c r="M89" s="1071" t="str">
        <f>IF(J89=0,"",J89)</f>
        <v>Среднесписочная численность основного производственного персонала</v>
      </c>
      <c r="N89" s="1071" t="str">
        <f>IF(K89=0,"",K89)</f>
        <v/>
      </c>
      <c r="O89" s="1184" t="s">
        <v>163</v>
      </c>
      <c r="P89" s="1184" t="s">
        <v>160</v>
      </c>
      <c r="Q89" s="1184" t="s">
        <v>160</v>
      </c>
      <c r="R89" s="1184" t="s">
        <v>154</v>
      </c>
      <c r="S89" s="1184"/>
      <c r="T89" s="1070" t="s">
        <v>827</v>
      </c>
      <c r="U89" s="1070" t="s">
        <v>827</v>
      </c>
      <c r="V89" s="1070" t="s">
        <v>827</v>
      </c>
      <c r="W89" s="1070" t="s">
        <v>827</v>
      </c>
      <c r="X89" s="1070"/>
      <c r="Y89" s="1227"/>
      <c r="Z89" s="1073"/>
      <c r="AA89" s="1076"/>
      <c r="AB89" s="1073"/>
      <c r="AC89" s="1073"/>
      <c r="AD89" s="1073"/>
    </row>
    <row customHeight="1" ht="27">
      <c r="A90" s="1072"/>
      <c r="B90" s="1126">
        <v>73</v>
      </c>
      <c r="C90" s="1070" t="s">
        <v>2370</v>
      </c>
      <c r="D90" s="1194"/>
      <c r="E90" s="1070"/>
      <c r="F90" s="1070"/>
      <c r="G90" s="1070"/>
      <c r="H90" s="1118"/>
      <c r="I90" s="1232" t="str">
        <f>INDEX(TEMPLATE_NUMBER_POINT_FHD,B90,MATCH(TEMPLATE_SPHERE,TEMPLATE_SPHERE_LIST_FOR_NOTE,0))</f>
        <v>14</v>
      </c>
      <c r="J90" s="1232" t="str">
        <f>INDEX(TEMPLATE_DATA_POINT_FHD,B90,MATCH(TEMPLATE_SPHERE,TEMPLATE_SPHERE_LIST_FOR_NOTE,0))</f>
        <v>Среднесписочная численность административно-управленческого персонала</v>
      </c>
      <c r="K90" s="1232">
        <f>INDEX(TEMPLATE_NOTE_POINT_FHD,B90,MATCH(TEMPLATE_SPHERE,TEMPLATE_SPHERE_LIST_FOR_NOTE,0))</f>
        <v>0</v>
      </c>
      <c r="L90" s="1071" t="str">
        <f>IF(I90=0,"",I90)</f>
        <v>14</v>
      </c>
      <c r="M90" s="1071" t="str">
        <f>IF(J90=0,"",J90)</f>
        <v>Среднесписочная численность административно-управленческого персонала</v>
      </c>
      <c r="N90" s="1071" t="str">
        <f>IF(K90=0,"",K90)</f>
        <v/>
      </c>
      <c r="O90" s="1184" t="s">
        <v>166</v>
      </c>
      <c r="P90" s="1184"/>
      <c r="Q90" s="1184"/>
      <c r="R90" s="1184"/>
      <c r="S90" s="1184"/>
      <c r="T90" s="1070" t="s">
        <v>829</v>
      </c>
      <c r="U90" s="1070"/>
      <c r="V90" s="1070"/>
      <c r="W90" s="1070"/>
      <c r="X90" s="1070"/>
      <c r="Y90" s="1227"/>
      <c r="Z90" s="1073"/>
      <c r="AA90" s="1076"/>
      <c r="AB90" s="1073"/>
      <c r="AC90" s="1073"/>
      <c r="AD90" s="1073"/>
    </row>
    <row customHeight="1" ht="18">
      <c r="A91" s="1072"/>
      <c r="B91" s="1126">
        <v>74</v>
      </c>
      <c r="C91" s="1070"/>
      <c r="D91" s="1194" t="s">
        <v>2368</v>
      </c>
      <c r="E91" s="1070" t="s">
        <v>2368</v>
      </c>
      <c r="F91" s="1070"/>
      <c r="G91" s="1070"/>
      <c r="H91" s="1118"/>
      <c r="I91" s="1232">
        <f>INDEX(TEMPLATE_NUMBER_POINT_FHD,B91,MATCH(TEMPLATE_SPHERE,TEMPLATE_SPHERE_LIST_FOR_NOTE,0))</f>
        <v>0</v>
      </c>
      <c r="J91" s="1232">
        <f>INDEX(TEMPLATE_DATA_POINT_FHD,B91,MATCH(TEMPLATE_SPHERE,TEMPLATE_SPHERE_LIST_FOR_NOTE,0))</f>
        <v>0</v>
      </c>
      <c r="K91" s="1232">
        <f>INDEX(TEMPLATE_NOTE_POINT_FHD,B91,MATCH(TEMPLATE_SPHERE,TEMPLATE_SPHERE_LIST_FOR_NOTE,0))</f>
        <v>0</v>
      </c>
      <c r="L91" s="1071" t="str">
        <f>IF(I91=0,"",I91)</f>
        <v/>
      </c>
      <c r="M91" s="1071" t="str">
        <f>IF(J91=0,"",J91)</f>
        <v/>
      </c>
      <c r="N91" s="1071" t="str">
        <f>IF(K91=0,"",K91)</f>
        <v/>
      </c>
      <c r="O91" s="1184"/>
      <c r="P91" s="1184" t="s">
        <v>163</v>
      </c>
      <c r="Q91" s="1184" t="s">
        <v>163</v>
      </c>
      <c r="R91" s="1184"/>
      <c r="S91" s="1184"/>
      <c r="T91" s="1070"/>
      <c r="U91" s="1070" t="s">
        <v>2371</v>
      </c>
      <c r="V91" s="1070" t="s">
        <v>2371</v>
      </c>
      <c r="W91" s="1070"/>
      <c r="X91" s="1070"/>
      <c r="Y91" s="1227"/>
      <c r="Z91" s="1073"/>
      <c r="AA91" s="1076"/>
      <c r="AB91" s="1073"/>
      <c r="AC91" s="1073"/>
      <c r="AD91" s="1073"/>
    </row>
    <row customHeight="1" ht="27">
      <c r="A92" s="1072"/>
      <c r="B92" s="1126">
        <v>75</v>
      </c>
      <c r="C92" s="1070"/>
      <c r="D92" s="1194" t="s">
        <v>2369</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166</v>
      </c>
      <c r="Q92" s="1184"/>
      <c r="R92" s="1184"/>
      <c r="S92" s="1184"/>
      <c r="T92" s="1070"/>
      <c r="U92" s="1070" t="s">
        <v>2372</v>
      </c>
      <c r="V92" s="1070"/>
      <c r="W92" s="1070"/>
      <c r="X92" s="1070"/>
      <c r="Y92" s="1227"/>
      <c r="Z92" s="1073"/>
      <c r="AA92" s="1076" t="s">
        <v>2373</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2279</v>
      </c>
      <c r="Q93" s="1184"/>
      <c r="R93" s="1184"/>
      <c r="S93" s="1184"/>
      <c r="T93" s="1070"/>
      <c r="U93" s="1070" t="s">
        <v>2374</v>
      </c>
      <c r="V93" s="1070"/>
      <c r="W93" s="1070"/>
      <c r="X93" s="1070"/>
      <c r="Y93" s="1227"/>
      <c r="Z93" s="1073"/>
      <c r="AA93" s="1076" t="s">
        <v>2375</v>
      </c>
      <c r="AB93" s="1073"/>
      <c r="AC93" s="1073"/>
      <c r="AD93" s="1073"/>
    </row>
    <row customHeight="1" ht="45">
      <c r="A94" s="1072"/>
      <c r="B94" s="1126">
        <v>77</v>
      </c>
      <c r="C94" s="1070"/>
      <c r="D94" s="1194" t="s">
        <v>2370</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169</v>
      </c>
      <c r="Q94" s="1184"/>
      <c r="R94" s="1184"/>
      <c r="S94" s="1184"/>
      <c r="T94" s="1070"/>
      <c r="U94" s="1070" t="s">
        <v>2376</v>
      </c>
      <c r="V94" s="1070"/>
      <c r="W94" s="1070"/>
      <c r="X94" s="1070"/>
      <c r="Y94" s="1227"/>
      <c r="Z94" s="1073"/>
      <c r="AA94" s="1076" t="s">
        <v>2377</v>
      </c>
      <c r="AB94" s="1073"/>
      <c r="AC94" s="1073"/>
      <c r="AD94" s="1073"/>
    </row>
    <row customHeight="1" ht="99">
      <c r="A95" s="1072"/>
      <c r="B95" s="1126">
        <v>78</v>
      </c>
      <c r="C95" s="1070" t="s">
        <v>2378</v>
      </c>
      <c r="D95" s="1194"/>
      <c r="E95" s="1070"/>
      <c r="F95" s="1070"/>
      <c r="G95" s="1070"/>
      <c r="H95" s="1118"/>
      <c r="I95" s="1232" t="str">
        <f>INDEX(TEMPLATE_NUMBER_POINT_FHD,B95,MATCH(TEMPLATE_SPHERE,TEMPLATE_SPHERE_LIST_FOR_NOTE,0))</f>
        <v>15</v>
      </c>
      <c r="J95" s="123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32">
        <f>INDEX(TEMPLATE_NOTE_POINT_FHD,B95,MATCH(TEMPLATE_SPHERE,TEMPLATE_SPHERE_LIST_FOR_NOTE,0))</f>
        <v>0</v>
      </c>
      <c r="L95" s="1071" t="str">
        <f>IF(I95=0,"",I95)</f>
        <v>15</v>
      </c>
      <c r="M95" s="107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71" t="str">
        <f>IF(K95=0,"",K95)</f>
        <v/>
      </c>
      <c r="O95" s="1184" t="s">
        <v>169</v>
      </c>
      <c r="P95" s="1184"/>
      <c r="Q95" s="1184"/>
      <c r="R95" s="1184"/>
      <c r="S95" s="1184"/>
      <c r="T95" s="1070" t="s">
        <v>2379</v>
      </c>
      <c r="U95" s="1070"/>
      <c r="V95" s="1070"/>
      <c r="W95" s="1070"/>
      <c r="X95" s="1070"/>
      <c r="Y95" s="1227"/>
      <c r="Z95" s="1073"/>
      <c r="AA95" s="1076"/>
      <c r="AB95" s="1073"/>
      <c r="AC95" s="1073"/>
      <c r="AD95" s="1073"/>
    </row>
    <row customHeight="1" ht="99">
      <c r="A96" s="1072"/>
      <c r="B96" s="1126">
        <v>79</v>
      </c>
      <c r="C96" s="1070" t="s">
        <v>1327</v>
      </c>
      <c r="D96" s="1194"/>
      <c r="E96" s="1070"/>
      <c r="F96" s="1070"/>
      <c r="G96" s="1070"/>
      <c r="H96" s="1118"/>
      <c r="I96" s="1232" t="str">
        <f>INDEX(TEMPLATE_NUMBER_POINT_FHD,B96,MATCH(TEMPLATE_SPHERE,TEMPLATE_SPHERE_LIST_FOR_NOTE,0))</f>
        <v>16</v>
      </c>
      <c r="J96" s="123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3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71" t="str">
        <f>IF(I96=0,"",I96)</f>
        <v>16</v>
      </c>
      <c r="M96" s="107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7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84" t="s">
        <v>172</v>
      </c>
      <c r="P96" s="1184"/>
      <c r="Q96" s="1184"/>
      <c r="R96" s="1184"/>
      <c r="S96" s="1184"/>
      <c r="T96" s="1070" t="s">
        <v>2380</v>
      </c>
      <c r="U96" s="1070"/>
      <c r="V96" s="1070"/>
      <c r="W96" s="1070"/>
      <c r="X96" s="1070"/>
      <c r="Y96" s="1227"/>
      <c r="Z96" s="1073" t="s">
        <v>2381</v>
      </c>
      <c r="AA96" s="1076"/>
      <c r="AB96" s="1073"/>
      <c r="AC96" s="1073"/>
      <c r="AD96" s="1073"/>
    </row>
    <row customHeight="1" ht="63">
      <c r="A97" s="1072"/>
      <c r="B97" s="1126">
        <v>80</v>
      </c>
      <c r="C97" s="1070" t="s">
        <v>2382</v>
      </c>
      <c r="D97" s="1194"/>
      <c r="E97" s="1070"/>
      <c r="F97" s="1070"/>
      <c r="G97" s="1070"/>
      <c r="H97" s="1118"/>
      <c r="I97" s="1232" t="str">
        <f>INDEX(TEMPLATE_NUMBER_POINT_FHD,B97,MATCH(TEMPLATE_SPHERE,TEMPLATE_SPHERE_LIST_FOR_NOTE,0))</f>
        <v>17</v>
      </c>
      <c r="J97" s="123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3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71" t="str">
        <f>IF(I97=0,"",I97)</f>
        <v>17</v>
      </c>
      <c r="M97" s="107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71" t="str">
        <f>IF(K97=0,"",K97)</f>
        <v>Регулируемыми организациями указывается информация с по договорам, заключенным в рамках осуществления регулируемой деятельности.</v>
      </c>
      <c r="O97" s="1184" t="s">
        <v>175</v>
      </c>
      <c r="P97" s="1184"/>
      <c r="Q97" s="1184"/>
      <c r="R97" s="1184"/>
      <c r="S97" s="1184"/>
      <c r="T97" s="1070" t="s">
        <v>2383</v>
      </c>
      <c r="U97" s="1070"/>
      <c r="V97" s="1070"/>
      <c r="W97" s="1070"/>
      <c r="X97" s="1070"/>
      <c r="Y97" s="1227"/>
      <c r="Z97" s="1073" t="s">
        <v>2384</v>
      </c>
      <c r="AA97" s="1076"/>
      <c r="AB97" s="1073"/>
      <c r="AC97" s="1073"/>
      <c r="AD97" s="1073"/>
    </row>
    <row customHeight="1" ht="63">
      <c r="A98" s="1072"/>
      <c r="B98" s="1126">
        <v>81</v>
      </c>
      <c r="C98" s="1070" t="s">
        <v>2385</v>
      </c>
      <c r="D98" s="1194"/>
      <c r="E98" s="1070"/>
      <c r="F98" s="1070"/>
      <c r="G98" s="1070"/>
      <c r="H98" s="1118"/>
      <c r="I98" s="1232" t="str">
        <f>INDEX(TEMPLATE_NUMBER_POINT_FHD,B98,MATCH(TEMPLATE_SPHERE,TEMPLATE_SPHERE_LIST_FOR_NOTE,0))</f>
        <v>18</v>
      </c>
      <c r="J98" s="123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3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71" t="str">
        <f>IF(I98=0,"",I98)</f>
        <v>18</v>
      </c>
      <c r="M98" s="107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71" t="str">
        <f>IF(K98=0,"",K98)</f>
        <v>Регулируемыми организациями указывается информация с по договорам, заключенным в рамках осуществления регулируемой деятельности.</v>
      </c>
      <c r="O98" s="1184" t="s">
        <v>178</v>
      </c>
      <c r="P98" s="1184"/>
      <c r="Q98" s="1184"/>
      <c r="R98" s="1184"/>
      <c r="S98" s="1184"/>
      <c r="T98" s="1070" t="s">
        <v>2386</v>
      </c>
      <c r="U98" s="1070"/>
      <c r="V98" s="1070"/>
      <c r="W98" s="1070"/>
      <c r="X98" s="1070"/>
      <c r="Y98" s="1227"/>
      <c r="Z98" s="1073" t="s">
        <v>2384</v>
      </c>
      <c r="AA98" s="1076"/>
      <c r="AB98" s="1073"/>
      <c r="AC98" s="1073"/>
      <c r="AD98" s="1073"/>
    </row>
    <row customHeight="1" ht="90">
      <c r="A99" s="1072"/>
      <c r="B99" s="1126">
        <v>82</v>
      </c>
      <c r="C99" s="1070" t="s">
        <v>2387</v>
      </c>
      <c r="D99" s="1194"/>
      <c r="E99" s="1070"/>
      <c r="F99" s="1070"/>
      <c r="G99" s="1070"/>
      <c r="H99" s="1118"/>
      <c r="I99" s="1232" t="str">
        <f>INDEX(TEMPLATE_NUMBER_POINT_FHD,B99,MATCH(TEMPLATE_SPHERE,TEMPLATE_SPHERE_LIST_FOR_NOTE,0))</f>
        <v>19</v>
      </c>
      <c r="J99" s="123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32" t="str">
        <f>INDEX(TEMPLATE_NOTE_POINT_FHD,B99,MATCH(TEMPLATE_SPHERE,TEMPLATE_SPHERE_LIST_FOR_NOTE,0))</f>
        <v>Указывается ссылка на документ, предварительно загруженный в хранилище файлов ФГИС ЕИАС.</v>
      </c>
      <c r="L99" s="1071" t="str">
        <f>IF(I99=0,"",I99)</f>
        <v>19</v>
      </c>
      <c r="M99" s="107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71" t="str">
        <f>IF(K99=0,"",K99)</f>
        <v>Указывается ссылка на документ, предварительно загруженный в хранилище файлов ФГИС ЕИАС.</v>
      </c>
      <c r="O99" s="1184" t="s">
        <v>181</v>
      </c>
      <c r="P99" s="1184"/>
      <c r="Q99" s="1184"/>
      <c r="R99" s="1184"/>
      <c r="S99" s="1184"/>
      <c r="T99" s="1070" t="s">
        <v>2388</v>
      </c>
      <c r="U99" s="1070"/>
      <c r="V99" s="1070"/>
      <c r="W99" s="1070"/>
      <c r="X99" s="1070"/>
      <c r="Y99" s="1227"/>
      <c r="Z99" s="1073" t="s">
        <v>784</v>
      </c>
      <c r="AA99" s="1076"/>
      <c r="AB99" s="1073"/>
      <c r="AC99" s="1073"/>
      <c r="AD99" s="1073"/>
    </row>
    <row customHeight="1" ht="27">
      <c r="A100" s="1072"/>
      <c r="B100" s="1126">
        <v>83</v>
      </c>
      <c r="C100" s="1070"/>
      <c r="D100" s="1194"/>
      <c r="E100" s="1070"/>
      <c r="F100" s="1070"/>
      <c r="G100" s="1070"/>
      <c r="H100" s="1118"/>
      <c r="I100" s="1232" t="str">
        <f>INDEX(TEMPLATE_NUMBER_POINT_FHD,B100,MATCH(TEMPLATE_SPHERE,TEMPLATE_SPHERE_LIST_FOR_NOTE,0))</f>
        <v>19.1</v>
      </c>
      <c r="J100" s="1232" t="str">
        <f>INDEX(TEMPLATE_DATA_POINT_FHD,B100,MATCH(TEMPLATE_SPHERE,TEMPLATE_SPHERE_LIST_FOR_NOTE,0))</f>
        <v>Информация о показателях физического износа объектов теплоснабжения</v>
      </c>
      <c r="K100" s="1232" t="str">
        <f>INDEX(TEMPLATE_NOTE_POINT_FHD,B100,MATCH(TEMPLATE_SPHERE,TEMPLATE_SPHERE_LIST_FOR_NOTE,0))</f>
        <v>Указывается ссылка на документ, предварительно загруженный в хранилище файлов ФГИС ЕИАС.</v>
      </c>
      <c r="L100" s="1071" t="str">
        <f>IF(I100=0,"",I100)</f>
        <v>19.1</v>
      </c>
      <c r="M100" s="1071" t="str">
        <f>IF(J100=0,"",J100)</f>
        <v>Информация о показателях физического износа объектов теплоснабжения</v>
      </c>
      <c r="N100" s="1071" t="str">
        <f>IF(K100=0,"",K100)</f>
        <v>Указывается ссылка на документ, предварительно загруженный в хранилище файлов ФГИС ЕИАС.</v>
      </c>
      <c r="O100" s="1184" t="s">
        <v>2389</v>
      </c>
      <c r="P100" s="1184"/>
      <c r="Q100" s="1184"/>
      <c r="R100" s="1184"/>
      <c r="S100" s="1184"/>
      <c r="T100" s="1070" t="s">
        <v>2390</v>
      </c>
      <c r="U100" s="1070"/>
      <c r="V100" s="1070"/>
      <c r="W100" s="1070"/>
      <c r="X100" s="1070"/>
      <c r="Y100" s="1227"/>
      <c r="Z100" s="1073" t="s">
        <v>784</v>
      </c>
      <c r="AA100" s="1076"/>
      <c r="AB100" s="1073"/>
      <c r="AC100" s="1073"/>
      <c r="AD100" s="1073"/>
    </row>
    <row customHeight="1" ht="27">
      <c r="A101" s="1072"/>
      <c r="B101" s="1126">
        <v>84</v>
      </c>
      <c r="C101" s="1070"/>
      <c r="D101" s="1194"/>
      <c r="E101" s="1070"/>
      <c r="F101" s="1070"/>
      <c r="G101" s="1070"/>
      <c r="H101" s="1118"/>
      <c r="I101" s="1232" t="str">
        <f>INDEX(TEMPLATE_NUMBER_POINT_FHD,B101,MATCH(TEMPLATE_SPHERE,TEMPLATE_SPHERE_LIST_FOR_NOTE,0))</f>
        <v>19.2</v>
      </c>
      <c r="J101" s="1232" t="str">
        <f>INDEX(TEMPLATE_DATA_POINT_FHD,B101,MATCH(TEMPLATE_SPHERE,TEMPLATE_SPHERE_LIST_FOR_NOTE,0))</f>
        <v>Информация о показателях энергетической эффективности объектов теплоснабжения</v>
      </c>
      <c r="K101" s="1232" t="str">
        <f>INDEX(TEMPLATE_NOTE_POINT_FHD,B101,MATCH(TEMPLATE_SPHERE,TEMPLATE_SPHERE_LIST_FOR_NOTE,0))</f>
        <v>Указывается ссылка на документ, предварительно загруженный в хранилище файлов ФГИС ЕИАС.</v>
      </c>
      <c r="L101" s="1071" t="str">
        <f>IF(I101=0,"",I101)</f>
        <v>19.2</v>
      </c>
      <c r="M101" s="1071" t="str">
        <f>IF(J101=0,"",J101)</f>
        <v>Информация о показателях энергетической эффективности объектов теплоснабжения</v>
      </c>
      <c r="N101" s="1071" t="str">
        <f>IF(K101=0,"",K101)</f>
        <v>Указывается ссылка на документ, предварительно загруженный в хранилище файлов ФГИС ЕИАС.</v>
      </c>
      <c r="O101" s="1184" t="s">
        <v>2391</v>
      </c>
      <c r="P101" s="1184"/>
      <c r="Q101" s="1184"/>
      <c r="R101" s="1184"/>
      <c r="S101" s="1184"/>
      <c r="T101" s="1070" t="s">
        <v>2392</v>
      </c>
      <c r="U101" s="1070"/>
      <c r="V101" s="1070"/>
      <c r="W101" s="1070"/>
      <c r="X101" s="1070"/>
      <c r="Y101" s="1227"/>
      <c r="Z101" s="1073" t="s">
        <v>784</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1831</v>
      </c>
      <c r="B148" s="1072"/>
      <c r="C148" s="1070" t="s">
        <v>2393</v>
      </c>
      <c r="D148" s="1070" t="s">
        <v>1732</v>
      </c>
      <c r="E148" s="1070" t="s">
        <v>1832</v>
      </c>
      <c r="F148" s="1070" t="s">
        <v>2394</v>
      </c>
      <c r="G148" s="1070"/>
      <c r="H148" s="1070"/>
      <c r="I148" s="1190"/>
      <c r="J148" s="1190"/>
      <c r="K148" s="1190"/>
      <c r="L148" s="1190"/>
      <c r="M148" s="112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75"/>
      <c r="O148" s="1070"/>
      <c r="P148" s="1071"/>
      <c r="Q148" s="1071"/>
      <c r="R148" s="1071"/>
      <c r="S148" s="1070"/>
      <c r="T148" s="1070" t="s">
        <v>2395</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71"/>
      <c r="W148" s="1071"/>
      <c r="X148" s="1070" t="s">
        <v>2396</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1834</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1837</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1842</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EDD4E-E74B-0D7C-7CBB-A2A3EAB9815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2330" width="10.57421875" hidden="1"/>
    <col min="2" max="2" style="12330" width="11.00390625" hidden="1" customWidth="1"/>
    <col min="3" max="3" style="12330" width="10.57421875" hidden="1"/>
    <col min="4" max="4" style="12330" width="11.8515625" hidden="1" customWidth="1"/>
    <col min="5" max="5" style="12330" width="12.28125" hidden="1" customWidth="1"/>
    <col min="6" max="8" style="13117" width="12.28125" hidden="1" customWidth="1"/>
    <col min="9" max="9" style="13118" width="3.00390625" customWidth="1"/>
    <col min="10" max="11" style="13119" width="3.00390625" customWidth="1"/>
    <col min="12" max="12" style="13120" width="12.00390625" customWidth="1"/>
    <col min="13" max="13" style="12253" width="31.00390625" customWidth="1"/>
    <col min="14" max="14" style="12253" width="1.00390625" customWidth="1"/>
    <col min="15" max="18" style="12253" width="24.00390625" customWidth="1"/>
    <col min="19" max="19" style="12253" width="11.00390625" customWidth="1"/>
    <col min="20" max="20" style="12253" width="3.7109375" customWidth="1"/>
    <col min="21" max="21" style="12253" width="11.00390625" customWidth="1"/>
    <col min="22" max="22" style="12253" width="8.57421875" customWidth="1"/>
    <col min="23" max="23" style="12253" width="4.00390625" customWidth="1"/>
    <col min="24" max="24" style="12253" width="115.00390625" customWidth="1"/>
    <col min="25" max="29" style="12331" width="10.00390625" customWidth="1"/>
    <col min="30" max="30" style="1225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2397</v>
      </c>
      <c r="M5" s="2830"/>
      <c r="N5" s="2830"/>
      <c r="O5" s="2830"/>
      <c r="P5" s="2830"/>
      <c r="Q5" s="2830"/>
      <c r="R5" s="2830"/>
      <c r="S5" s="2830"/>
      <c r="T5" s="2830"/>
      <c r="U5" s="2830"/>
      <c r="V5" s="1470"/>
      <c r="AD5" s="1382">
        <v>64</v>
      </c>
    </row>
    <row customHeight="1" ht="14.699999999999998">
      <c r="J6" s="603"/>
      <c r="K6" s="603"/>
      <c r="L6" s="2831" t="str">
        <f>IF(org=0,"Не определено",org)</f>
        <v>АО "Байкалэнерго"</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2467" customFormat="1" customHeight="1" ht="48.29999999999999">
      <c r="A8" s="1595"/>
      <c r="B8" s="1595"/>
      <c r="C8" s="1595"/>
      <c r="D8" s="1595"/>
      <c r="E8" s="1595"/>
      <c r="F8" s="1595"/>
      <c r="G8" s="1595"/>
      <c r="H8" s="1595"/>
      <c r="L8" s="1503"/>
      <c r="M8" s="522" t="s">
        <v>41</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2467" customFormat="1" customHeight="1" ht="24">
      <c r="A9" s="1595"/>
      <c r="B9" s="1595"/>
      <c r="C9" s="1595"/>
      <c r="D9" s="1595"/>
      <c r="E9" s="1595"/>
      <c r="F9" s="1595"/>
      <c r="G9" s="1595"/>
      <c r="H9" s="1595"/>
      <c r="L9" s="1503"/>
      <c r="M9" s="522" t="s">
        <v>502</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2467" customFormat="1" customHeight="1" ht="24">
      <c r="A10" s="1595"/>
      <c r="B10" s="1595"/>
      <c r="C10" s="1595"/>
      <c r="D10" s="1595"/>
      <c r="E10" s="1595"/>
      <c r="F10" s="1595"/>
      <c r="G10" s="1595"/>
      <c r="H10" s="1595"/>
      <c r="L10" s="1477"/>
      <c r="M10" s="522" t="s">
        <v>503</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2467" customFormat="1" customHeight="1" ht="24">
      <c r="A11" s="1595"/>
      <c r="B11" s="1595"/>
      <c r="C11" s="1595"/>
      <c r="D11" s="1595"/>
      <c r="E11" s="1595"/>
      <c r="F11" s="1595"/>
      <c r="G11" s="1595"/>
      <c r="H11" s="1595"/>
      <c r="L11" s="1477"/>
      <c r="M11" s="522" t="s">
        <v>42</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2467"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506</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379</v>
      </c>
      <c r="M14" s="2354"/>
      <c r="N14" s="2354"/>
      <c r="O14" s="2354"/>
      <c r="P14" s="2354"/>
      <c r="Q14" s="2354"/>
      <c r="R14" s="2354"/>
      <c r="S14" s="2354"/>
      <c r="T14" s="2354"/>
      <c r="U14" s="2354"/>
      <c r="V14" s="2354"/>
      <c r="W14" s="2354"/>
      <c r="X14" s="2354" t="s">
        <v>380</v>
      </c>
      <c r="AD14" s="1382">
        <v>14</v>
      </c>
    </row>
    <row customHeight="1" ht="14.699999999999998">
      <c r="J15" s="603"/>
      <c r="K15" s="603"/>
      <c r="L15" s="2500" t="s">
        <v>87</v>
      </c>
      <c r="M15" s="2436" t="s">
        <v>507</v>
      </c>
      <c r="N15" s="528"/>
      <c r="O15" s="2501" t="s">
        <v>2398</v>
      </c>
      <c r="P15" s="2502"/>
      <c r="Q15" s="2502"/>
      <c r="R15" s="2502"/>
      <c r="S15" s="2502"/>
      <c r="T15" s="2502"/>
      <c r="U15" s="2503"/>
      <c r="V15" s="2504" t="s">
        <v>509</v>
      </c>
      <c r="W15" s="2507" t="s">
        <v>1324</v>
      </c>
      <c r="X15" s="2354"/>
      <c r="AD15" s="1382">
        <v>14</v>
      </c>
    </row>
    <row customHeight="1" ht="35.699999999999996">
      <c r="J16" s="603"/>
      <c r="K16" s="603"/>
      <c r="L16" s="2500"/>
      <c r="M16" s="2436"/>
      <c r="N16" s="1258"/>
      <c r="O16" s="2487" t="s">
        <v>512</v>
      </c>
      <c r="P16" s="2487" t="s">
        <v>513</v>
      </c>
      <c r="Q16" s="2489" t="s">
        <v>514</v>
      </c>
      <c r="R16" s="2490"/>
      <c r="S16" s="2489" t="s">
        <v>528</v>
      </c>
      <c r="T16" s="2496"/>
      <c r="U16" s="2490"/>
      <c r="V16" s="2505"/>
      <c r="W16" s="2508"/>
      <c r="X16" s="2354"/>
      <c r="AD16" s="1382">
        <v>34</v>
      </c>
    </row>
    <row customHeight="1" ht="35.699999999999996">
      <c r="A17" s="1597" t="s">
        <v>221</v>
      </c>
      <c r="B17" s="1597" t="s">
        <v>222</v>
      </c>
      <c r="C17" s="1597" t="s">
        <v>223</v>
      </c>
      <c r="D17" s="1597" t="s">
        <v>224</v>
      </c>
      <c r="E17" s="1597"/>
      <c r="J17" s="603"/>
      <c r="K17" s="603"/>
      <c r="L17" s="2500"/>
      <c r="M17" s="2436"/>
      <c r="N17" s="529"/>
      <c r="O17" s="2488"/>
      <c r="P17" s="2488"/>
      <c r="Q17" s="1449" t="s">
        <v>523</v>
      </c>
      <c r="R17" s="1449" t="s">
        <v>524</v>
      </c>
      <c r="S17" s="1519" t="s">
        <v>525</v>
      </c>
      <c r="T17" s="2497" t="s">
        <v>526</v>
      </c>
      <c r="U17" s="2498"/>
      <c r="V17" s="2506"/>
      <c r="W17" s="2509"/>
      <c r="X17" s="2354"/>
      <c r="AD17" s="1382">
        <v>34</v>
      </c>
    </row>
    <row s="12874" customFormat="1" customHeight="1" ht="11.549999999999999">
      <c r="A18" s="1597"/>
      <c r="B18" s="1597"/>
      <c r="C18" s="1597"/>
      <c r="D18" s="1597"/>
      <c r="E18" s="1597"/>
      <c r="F18" s="1589"/>
      <c r="G18" s="1589"/>
      <c r="H18" s="1589"/>
      <c r="I18" s="1473"/>
      <c r="J18" s="1474"/>
      <c r="K18" s="1481">
        <v>1</v>
      </c>
      <c r="L18" s="1504" t="s">
        <v>115</v>
      </c>
      <c r="M18" s="1482" t="s">
        <v>103</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249</v>
      </c>
      <c r="B19" s="1590" t="s">
        <v>250</v>
      </c>
      <c r="C19" s="1590" t="s">
        <v>251</v>
      </c>
      <c r="D19" s="1590" t="s">
        <v>252</v>
      </c>
      <c r="E19" s="1590"/>
      <c r="F19" s="1592"/>
      <c r="G19" s="1592"/>
      <c r="H19" s="1592"/>
      <c r="I19" s="588"/>
      <c r="J19" s="587"/>
      <c r="K19" s="582"/>
      <c r="L19" s="1520">
        <f>INDEX(PT_DIFFERENTIATION_NUM_NTAR,MATCH(A19,PT_DIFFERENTIATION_NTAR_ID,0))</f>
        <v>0</v>
      </c>
      <c r="M19" s="525" t="s">
        <v>210</v>
      </c>
      <c r="N19" s="527"/>
      <c r="O19" s="2833" t="str">
        <f>INDEX(PT_DIFFERENTIATION_NTAR,MATCH(A19,PT_DIFFERENTIATION_NTAR_ID,0))</f>
        <v/>
      </c>
      <c r="P19" s="2833"/>
      <c r="Q19" s="2833"/>
      <c r="R19" s="2833"/>
      <c r="S19" s="2833"/>
      <c r="T19" s="2833"/>
      <c r="U19" s="2833"/>
      <c r="V19" s="2833"/>
      <c r="W19" s="2833"/>
      <c r="X19" s="1485" t="s">
        <v>475</v>
      </c>
      <c r="Z19" s="727"/>
      <c r="AA19" s="727" t="str">
        <f>IF(M19="","",M19)</f>
        <v>Наименование тарифа</v>
      </c>
      <c r="AB19" s="727"/>
      <c r="AC19" s="727"/>
      <c r="AD19" s="1382">
        <v>20</v>
      </c>
    </row>
    <row customHeight="1" ht="21">
      <c r="A20" s="1590" t="s">
        <v>249</v>
      </c>
      <c r="B20" s="1590" t="s">
        <v>250</v>
      </c>
      <c r="C20" s="1590" t="s">
        <v>251</v>
      </c>
      <c r="D20" s="1590" t="s">
        <v>252</v>
      </c>
      <c r="E20" s="1590"/>
      <c r="F20" s="1592"/>
      <c r="G20" s="1592"/>
      <c r="H20" s="1592"/>
      <c r="I20" s="1517"/>
      <c r="J20" s="579"/>
      <c r="K20" s="580"/>
      <c r="L20" s="1520" t="str">
        <f>INDEX(PT_DIFFERENTIATION_NUM_TER,MATCH(B19,PT_DIFFERENTIATION_TER_ID,0))</f>
        <v>.</v>
      </c>
      <c r="M20" s="535" t="s">
        <v>476</v>
      </c>
      <c r="N20" s="527"/>
      <c r="O20" s="2833" t="str">
        <f>INDEX(PT_DIFFERENTIATION_TER,MATCH(B19,PT_DIFFERENTIATION_TER_ID,0))</f>
        <v/>
      </c>
      <c r="P20" s="2833"/>
      <c r="Q20" s="2833"/>
      <c r="R20" s="2833"/>
      <c r="S20" s="2833"/>
      <c r="T20" s="2833"/>
      <c r="U20" s="2833"/>
      <c r="V20" s="2833"/>
      <c r="W20" s="2833"/>
      <c r="X20" s="1485" t="s">
        <v>477</v>
      </c>
      <c r="Z20" s="727"/>
      <c r="AA20" s="727" t="str">
        <f>IF(M20="","",M20)</f>
        <v>Территория действия тарифа</v>
      </c>
      <c r="AB20" s="727"/>
      <c r="AC20" s="727"/>
      <c r="AD20" s="1382">
        <v>20</v>
      </c>
    </row>
    <row customHeight="1" ht="24">
      <c r="A21" s="1590" t="s">
        <v>249</v>
      </c>
      <c r="B21" s="1590" t="s">
        <v>250</v>
      </c>
      <c r="C21" s="1590" t="s">
        <v>251</v>
      </c>
      <c r="D21" s="1590" t="s">
        <v>252</v>
      </c>
      <c r="E21" s="1590"/>
      <c r="F21" s="1592"/>
      <c r="G21" s="1592"/>
      <c r="H21" s="1592"/>
      <c r="I21" s="581"/>
      <c r="J21" s="579"/>
      <c r="K21" s="580"/>
      <c r="L21" s="1520" t="str">
        <f>INDEX(PT_DIFFERENTIATION_NUM_CS,MATCH(C19,PT_DIFFERENTIATION_CS_ID,0))</f>
        <v>..</v>
      </c>
      <c r="M21" s="536" t="s">
        <v>478</v>
      </c>
      <c r="N21" s="527"/>
      <c r="O21" s="2833" t="str">
        <f>INDEX(PT_DIFFERENTIATION_CS,MATCH(C19,PT_DIFFERENTIATION_CS_ID,0))</f>
        <v/>
      </c>
      <c r="P21" s="2833"/>
      <c r="Q21" s="2833"/>
      <c r="R21" s="2833"/>
      <c r="S21" s="2833"/>
      <c r="T21" s="2833"/>
      <c r="U21" s="2833"/>
      <c r="V21" s="2833"/>
      <c r="W21" s="2833"/>
      <c r="X21" s="1485" t="s">
        <v>479</v>
      </c>
      <c r="Z21" s="727"/>
      <c r="AA21" s="727" t="str">
        <f>IF(M21="","",M21)</f>
        <v>Наименование системы теплоснабжения </v>
      </c>
      <c r="AB21" s="727"/>
      <c r="AC21" s="727"/>
      <c r="AD21" s="1382">
        <v>23</v>
      </c>
    </row>
    <row customHeight="1" ht="21">
      <c r="A22" s="1590" t="s">
        <v>249</v>
      </c>
      <c r="B22" s="1590" t="s">
        <v>250</v>
      </c>
      <c r="C22" s="1590" t="s">
        <v>251</v>
      </c>
      <c r="D22" s="1590" t="s">
        <v>252</v>
      </c>
      <c r="E22" s="1590"/>
      <c r="F22" s="1592"/>
      <c r="G22" s="1592"/>
      <c r="H22" s="1592"/>
      <c r="I22" s="581"/>
      <c r="J22" s="579"/>
      <c r="K22" s="580"/>
      <c r="L22" s="1520" t="str">
        <f>INDEX(PT_DIFFERENTIATION_NUM_IST_TE,MATCH(D19,PT_DIFFERENTIATION_IST_TE_ID,0))</f>
        <v>...</v>
      </c>
      <c r="M22" s="537" t="s">
        <v>480</v>
      </c>
      <c r="N22" s="527"/>
      <c r="O22" s="2833" t="str">
        <f>INDEX(PT_DIFFERENTIATION_IST_TE,MATCH(D19,PT_DIFFERENTIATION_IST_TE_ID,0))</f>
        <v/>
      </c>
      <c r="P22" s="2833"/>
      <c r="Q22" s="2833"/>
      <c r="R22" s="2833"/>
      <c r="S22" s="2833"/>
      <c r="T22" s="2833"/>
      <c r="U22" s="2833"/>
      <c r="V22" s="2833"/>
      <c r="W22" s="2833"/>
      <c r="X22" s="1485" t="s">
        <v>481</v>
      </c>
      <c r="Z22" s="727"/>
      <c r="AA22" s="727" t="str">
        <f>IF(M22="","",M22)</f>
        <v>Источник тепловой энергии  </v>
      </c>
      <c r="AB22" s="727"/>
      <c r="AC22" s="727"/>
      <c r="AD22" s="1382">
        <v>20</v>
      </c>
    </row>
    <row customHeight="1" ht="96.75">
      <c r="A23" s="1590" t="s">
        <v>249</v>
      </c>
      <c r="B23" s="1590" t="s">
        <v>250</v>
      </c>
      <c r="C23" s="1590" t="s">
        <v>251</v>
      </c>
      <c r="D23" s="1590" t="s">
        <v>252</v>
      </c>
      <c r="E23" s="1590"/>
      <c r="F23" s="2834" t="str">
        <f>L22&amp;".1"</f>
        <v>....1</v>
      </c>
      <c r="I23" s="2484">
        <v>1</v>
      </c>
      <c r="J23" s="1518"/>
      <c r="K23" s="583"/>
      <c r="L23" s="1520" t="str">
        <f>$F$23</f>
        <v>....1</v>
      </c>
      <c r="M23" s="512" t="s">
        <v>483</v>
      </c>
      <c r="N23" s="527"/>
      <c r="O23" s="2532"/>
      <c r="P23" s="2532"/>
      <c r="Q23" s="2532"/>
      <c r="R23" s="2532"/>
      <c r="S23" s="2532"/>
      <c r="T23" s="2532"/>
      <c r="U23" s="2532"/>
      <c r="V23" s="2532"/>
      <c r="W23" s="2532"/>
      <c r="X23" s="1485" t="s">
        <v>484</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249</v>
      </c>
      <c r="B24" s="1590" t="s">
        <v>250</v>
      </c>
      <c r="C24" s="1590" t="s">
        <v>251</v>
      </c>
      <c r="D24" s="1590" t="s">
        <v>252</v>
      </c>
      <c r="E24" s="1590"/>
      <c r="F24" s="2834"/>
      <c r="G24" s="2444" t="str">
        <f>F23&amp;".1"</f>
        <v>....1.1</v>
      </c>
      <c r="I24" s="2484"/>
      <c r="J24" s="2484">
        <v>1</v>
      </c>
      <c r="K24" s="584"/>
      <c r="L24" s="1520" t="str">
        <f>$G$24</f>
        <v>....1.1</v>
      </c>
      <c r="M24" s="513" t="s">
        <v>486</v>
      </c>
      <c r="N24" s="527"/>
      <c r="O24" s="2472"/>
      <c r="P24" s="2473"/>
      <c r="Q24" s="2473"/>
      <c r="R24" s="2473"/>
      <c r="S24" s="2473"/>
      <c r="T24" s="2473"/>
      <c r="U24" s="2473"/>
      <c r="V24" s="2473"/>
      <c r="W24" s="2474"/>
      <c r="X24" s="1485" t="s">
        <v>487</v>
      </c>
      <c r="Z24" s="727"/>
      <c r="AA24" s="727" t="str">
        <f>IF(M24="","",M24)</f>
        <v>Группа потребителей</v>
      </c>
      <c r="AB24" s="727"/>
      <c r="AC24" s="727"/>
      <c r="AD24" s="1382">
        <v>82</v>
      </c>
    </row>
    <row customHeight="1" ht="11.549999999999999">
      <c r="A25" s="1590" t="s">
        <v>249</v>
      </c>
      <c r="B25" s="1590" t="s">
        <v>250</v>
      </c>
      <c r="C25" s="1590" t="s">
        <v>251</v>
      </c>
      <c r="D25" s="1590" t="s">
        <v>252</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489</v>
      </c>
      <c r="Y25" s="738">
        <f>STRCHECKDATE(O26:W26)</f>
      </c>
      <c r="Z25" s="727"/>
      <c r="AA25" s="727" t="str">
        <f>IF(M25="","",M25)</f>
        <v/>
      </c>
      <c r="AB25" s="727"/>
      <c r="AC25" s="727"/>
      <c r="AD25" s="1382">
        <v>11</v>
      </c>
    </row>
    <row customHeight="1" ht="11.549999999999999">
      <c r="A26" s="1590" t="s">
        <v>249</v>
      </c>
      <c r="B26" s="1590" t="s">
        <v>250</v>
      </c>
      <c r="C26" s="1590" t="s">
        <v>251</v>
      </c>
      <c r="D26" s="1590" t="s">
        <v>252</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249</v>
      </c>
      <c r="B27" s="1590" t="s">
        <v>250</v>
      </c>
      <c r="C27" s="1590" t="s">
        <v>251</v>
      </c>
      <c r="D27" s="1590" t="s">
        <v>252</v>
      </c>
      <c r="E27" s="1590"/>
      <c r="F27" s="2834"/>
      <c r="G27" s="2444"/>
      <c r="I27" s="2484"/>
      <c r="J27" s="2484"/>
      <c r="K27" s="583"/>
      <c r="L27" s="1505"/>
      <c r="M27" s="515" t="s">
        <v>490</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249</v>
      </c>
      <c r="B28" s="1590" t="s">
        <v>250</v>
      </c>
      <c r="C28" s="1590" t="s">
        <v>251</v>
      </c>
      <c r="D28" s="1590" t="s">
        <v>252</v>
      </c>
      <c r="E28" s="1590"/>
      <c r="F28" s="2834"/>
      <c r="I28" s="2484"/>
      <c r="J28" s="1518"/>
      <c r="K28" s="583"/>
      <c r="L28" s="1505"/>
      <c r="M28" s="514" t="s">
        <v>491</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249</v>
      </c>
      <c r="B29" s="1590" t="s">
        <v>250</v>
      </c>
      <c r="C29" s="1590" t="s">
        <v>251</v>
      </c>
      <c r="D29" s="1590" t="s">
        <v>252</v>
      </c>
      <c r="E29" s="1590"/>
      <c r="F29" s="1592"/>
      <c r="G29" s="1592"/>
      <c r="H29" s="764"/>
      <c r="I29" s="587"/>
      <c r="J29" s="602"/>
      <c r="K29" s="582"/>
      <c r="L29" s="1505"/>
      <c r="M29" s="592" t="s">
        <v>492</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249</v>
      </c>
      <c r="B30" s="1590" t="s">
        <v>250</v>
      </c>
      <c r="C30" s="1590" t="s">
        <v>251</v>
      </c>
      <c r="D30" s="1590"/>
      <c r="E30" s="1590" t="s">
        <v>686</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249</v>
      </c>
      <c r="B31" s="1590" t="s">
        <v>250</v>
      </c>
      <c r="C31" s="1590"/>
      <c r="D31" s="1590"/>
      <c r="E31" s="1590" t="s">
        <v>2399</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2400</v>
      </c>
      <c r="B32" s="1590"/>
      <c r="C32" s="1590"/>
      <c r="D32" s="1590"/>
      <c r="E32" s="1590" t="s">
        <v>110</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2391" customFormat="1" customHeight="1" ht="11.549999999999999">
      <c r="A33" s="1590"/>
      <c r="B33" s="1590"/>
      <c r="C33" s="1590"/>
      <c r="D33" s="1590"/>
      <c r="E33" s="1590" t="s">
        <v>527</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956</v>
      </c>
      <c r="M35" s="2512" t="s">
        <v>2401</v>
      </c>
      <c r="N35" s="2512"/>
      <c r="O35" s="2512"/>
      <c r="P35" s="2512"/>
      <c r="Q35" s="2512"/>
      <c r="R35" s="2512"/>
      <c r="S35" s="2512"/>
      <c r="T35" s="2512"/>
      <c r="U35" s="2512"/>
      <c r="V35" s="2512"/>
      <c r="W35" s="2512"/>
      <c r="X35" s="2512"/>
      <c r="AD35" s="1382">
        <v>27</v>
      </c>
    </row>
    <row customHeight="1" ht="109.19999999999999">
      <c r="H36" s="764"/>
      <c r="I36" s="1530"/>
      <c r="M36" s="2512" t="s">
        <v>2402</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2FDAD-0842-DB54-6EDE-7F8142D91D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71CB9-520E-AD2C-23FE-EE9689E1B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7F994-7D44-8602-2279-4FE641577C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AA7D3-FDB6-7BDE-982D-DDCF478A35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892574-7DFF-7C85-09D3-DEC866E126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334CF-12C8-FE9E-E0D6-B0192EF11C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2F117-E2FA-C1F4-0C36-65C6DFD20B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7D63A-07BE-DA81-3E7D-812D2FD116B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B9E91-0DDB-141C-D09A-A430F9494B1D}" mc:Ignorable="x14ac xr xr2 xr3">
  <dimension ref="A1:E8"/>
  <sheetViews>
    <sheetView topLeftCell="A1" showGridLines="0" workbookViewId="0">
      <selection activeCell="A1" sqref="A1"/>
    </sheetView>
  </sheetViews>
  <sheetFormatPr customHeight="1" defaultRowHeight="11.25"/>
  <cols>
    <col min="1" max="1" style="15892" width="10.57421875" customWidth="1"/>
    <col min="2" max="2" style="15892" width="8.7109375" customWidth="1"/>
    <col min="3" max="3" style="15892" width="18.140625" customWidth="1"/>
    <col min="4" max="4" style="15892" width="12.57421875" customWidth="1"/>
  </cols>
  <sheetData>
    <row customHeight="1" ht="11.25">
      <c r="A1" s="2842" t="s">
        <v>2403</v>
      </c>
      <c r="B1" s="2843" t="s">
        <v>2404</v>
      </c>
      <c r="C1" s="2844" t="s">
        <v>2405</v>
      </c>
      <c r="D1" s="2845"/>
      <c r="E1" s="1063" t="s">
        <v>2406</v>
      </c>
    </row>
    <row customHeight="1" ht="11.25">
      <c r="A2" s="2846"/>
      <c r="B2" s="992" t="s">
        <v>27</v>
      </c>
      <c r="C2" s="980"/>
      <c r="D2" s="991"/>
      <c r="E2" s="1063"/>
    </row>
    <row customHeight="1" ht="11.25">
      <c r="A3" s="2847"/>
      <c r="B3" s="2848" t="s">
        <v>33</v>
      </c>
      <c r="C3" s="980"/>
      <c r="D3" s="991"/>
      <c r="E3" s="1063"/>
    </row>
    <row customHeight="1" ht="11.25">
      <c r="A4" s="2849"/>
      <c r="B4" s="993" t="s">
        <v>1831</v>
      </c>
      <c r="C4" s="980"/>
      <c r="D4" s="991"/>
      <c r="E4" s="1063"/>
    </row>
    <row customHeight="1" ht="11.25">
      <c r="A5" s="2850"/>
      <c r="B5" s="993" t="s">
        <v>1825</v>
      </c>
      <c r="C5" s="2851" t="s">
        <v>2170</v>
      </c>
      <c r="D5" s="2852" t="s">
        <v>2407</v>
      </c>
      <c r="E5" s="1063"/>
    </row>
    <row s="12391" customFormat="1" customHeight="1" ht="11.25">
      <c r="A6" s="2853"/>
      <c r="B6" s="993" t="s">
        <v>1834</v>
      </c>
      <c r="C6" s="980"/>
      <c r="D6" s="991"/>
      <c r="E6" s="1063"/>
    </row>
    <row customHeight="1" ht="11.25">
      <c r="A7" s="2854"/>
      <c r="B7" s="993" t="s">
        <v>1842</v>
      </c>
      <c r="C7" s="980"/>
      <c r="D7" s="991"/>
      <c r="E7" s="1063"/>
    </row>
    <row customHeight="1" ht="11.25">
      <c r="A8" s="983"/>
      <c r="B8" s="993" t="s">
        <v>1837</v>
      </c>
      <c r="C8" s="980"/>
      <c r="D8" s="991"/>
      <c r="E8" s="106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86CFD-7A06-7028-9339-9732A4F1F0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D054E-D11F-43FD-FD37-7F23216E41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881BE-76F8-2DD7-E51E-D33025CB970C}" mc:Ignorable="x14ac xr xr2 xr3">
  <sheetPr>
    <tabColor rgb="FFFFCC99"/>
  </sheetPr>
  <dimension ref="A1:I1248"/>
  <sheetViews>
    <sheetView topLeftCell="A1" showGridLines="0" workbookViewId="0">
      <selection activeCell="A1" sqref="A1"/>
    </sheetView>
  </sheetViews>
  <sheetFormatPr defaultColWidth="9.140625" customHeight="1" defaultRowHeight="11.25"/>
  <cols>
    <col min="1" max="2" style="12391" width="9.140625"/>
    <col min="3" max="3" style="12391" width="20.7109375" customWidth="1"/>
    <col min="4" max="4" style="12391" width="25.140625" customWidth="1"/>
    <col min="5" max="9" style="12391" width="9.140625"/>
  </cols>
  <sheetData>
    <row customHeight="1" ht="11.25">
      <c r="A1" s="295" t="s">
        <v>2408</v>
      </c>
      <c r="B1" s="295" t="s">
        <v>2409</v>
      </c>
      <c r="C1" s="295" t="s">
        <v>2410</v>
      </c>
      <c r="D1" s="295" t="s">
        <v>2411</v>
      </c>
      <c r="E1" s="295" t="s">
        <v>2412</v>
      </c>
      <c r="F1" s="295" t="s">
        <v>2413</v>
      </c>
      <c r="G1" s="295" t="s">
        <v>2414</v>
      </c>
      <c r="H1" s="295" t="s">
        <v>2415</v>
      </c>
      <c r="I1" s="295" t="s">
        <v>2416</v>
      </c>
    </row>
    <row customHeight="1" ht="11.25">
      <c r="A2" s="4314" t="s">
        <v>2417</v>
      </c>
      <c r="B2" s="4314" t="s">
        <v>16</v>
      </c>
      <c r="C2" s="4314" t="s">
        <v>22</v>
      </c>
      <c r="D2" s="4314" t="s">
        <v>2418</v>
      </c>
      <c r="E2" s="4314" t="s">
        <v>2419</v>
      </c>
      <c r="F2" s="4314" t="s">
        <v>2420</v>
      </c>
      <c r="G2" s="4314" t="s">
        <v>22</v>
      </c>
      <c r="H2" s="4314" t="s">
        <v>22</v>
      </c>
      <c r="I2" s="4314" t="s">
        <v>960</v>
      </c>
    </row>
    <row customHeight="1" ht="11.25">
      <c r="A3" s="4314" t="s">
        <v>2417</v>
      </c>
      <c r="B3" s="4314" t="s">
        <v>16</v>
      </c>
      <c r="C3" s="4314" t="s">
        <v>22</v>
      </c>
      <c r="D3" s="4314" t="s">
        <v>2421</v>
      </c>
      <c r="E3" s="4314" t="s">
        <v>2422</v>
      </c>
      <c r="F3" s="4314" t="s">
        <v>2423</v>
      </c>
      <c r="G3" s="4314" t="s">
        <v>22</v>
      </c>
      <c r="H3" s="4314" t="s">
        <v>22</v>
      </c>
      <c r="I3" s="4314" t="s">
        <v>960</v>
      </c>
    </row>
    <row customHeight="1" ht="11.25">
      <c r="A4" s="4314" t="s">
        <v>2417</v>
      </c>
      <c r="B4" s="4314" t="s">
        <v>16</v>
      </c>
      <c r="C4" s="4314" t="s">
        <v>22</v>
      </c>
      <c r="D4" s="4314" t="s">
        <v>2424</v>
      </c>
      <c r="E4" s="4314" t="s">
        <v>2425</v>
      </c>
      <c r="F4" s="4314" t="s">
        <v>2426</v>
      </c>
      <c r="G4" s="4314" t="s">
        <v>22</v>
      </c>
      <c r="H4" s="4314" t="s">
        <v>22</v>
      </c>
      <c r="I4" s="4314" t="s">
        <v>960</v>
      </c>
    </row>
    <row customHeight="1" ht="11.25">
      <c r="A5" s="4314" t="s">
        <v>2417</v>
      </c>
      <c r="B5" s="4314" t="s">
        <v>16</v>
      </c>
      <c r="C5" s="4314" t="s">
        <v>22</v>
      </c>
      <c r="D5" s="4314" t="s">
        <v>2427</v>
      </c>
      <c r="E5" s="4314" t="s">
        <v>2428</v>
      </c>
      <c r="F5" s="4314" t="s">
        <v>2429</v>
      </c>
      <c r="G5" s="4314" t="s">
        <v>22</v>
      </c>
      <c r="H5" s="4314" t="s">
        <v>22</v>
      </c>
      <c r="I5" s="4314" t="s">
        <v>960</v>
      </c>
    </row>
    <row customHeight="1" ht="11.25">
      <c r="A6" s="4314" t="s">
        <v>2417</v>
      </c>
      <c r="B6" s="4314" t="s">
        <v>16</v>
      </c>
      <c r="C6" s="4314" t="s">
        <v>22</v>
      </c>
      <c r="D6" s="4314" t="s">
        <v>2430</v>
      </c>
      <c r="E6" s="4314" t="s">
        <v>2431</v>
      </c>
      <c r="F6" s="4314" t="s">
        <v>2432</v>
      </c>
      <c r="G6" s="4314" t="s">
        <v>22</v>
      </c>
      <c r="H6" s="4314" t="s">
        <v>22</v>
      </c>
      <c r="I6" s="4314" t="s">
        <v>960</v>
      </c>
    </row>
    <row customHeight="1" ht="11.25">
      <c r="A7" s="4314" t="s">
        <v>2417</v>
      </c>
      <c r="B7" s="4314" t="s">
        <v>16</v>
      </c>
      <c r="C7" s="4314" t="s">
        <v>22</v>
      </c>
      <c r="D7" s="4314" t="s">
        <v>2433</v>
      </c>
      <c r="E7" s="4314" t="s">
        <v>2434</v>
      </c>
      <c r="F7" s="4314" t="s">
        <v>2429</v>
      </c>
      <c r="G7" s="4314" t="s">
        <v>22</v>
      </c>
      <c r="H7" s="4314" t="s">
        <v>22</v>
      </c>
      <c r="I7" s="4314" t="s">
        <v>960</v>
      </c>
    </row>
    <row customHeight="1" ht="11.25">
      <c r="A8" s="4314" t="s">
        <v>2417</v>
      </c>
      <c r="B8" s="4314" t="s">
        <v>16</v>
      </c>
      <c r="C8" s="4314" t="s">
        <v>22</v>
      </c>
      <c r="D8" s="4314" t="s">
        <v>2435</v>
      </c>
      <c r="E8" s="4314" t="s">
        <v>2436</v>
      </c>
      <c r="F8" s="4314" t="s">
        <v>2426</v>
      </c>
      <c r="G8" s="4314" t="s">
        <v>22</v>
      </c>
      <c r="H8" s="4314" t="s">
        <v>22</v>
      </c>
      <c r="I8" s="4314" t="s">
        <v>960</v>
      </c>
    </row>
    <row customHeight="1" ht="11.25">
      <c r="A9" s="4314" t="s">
        <v>2417</v>
      </c>
      <c r="B9" s="4314" t="s">
        <v>16</v>
      </c>
      <c r="C9" s="4314" t="s">
        <v>22</v>
      </c>
      <c r="D9" s="4314" t="s">
        <v>2437</v>
      </c>
      <c r="E9" s="4314" t="s">
        <v>2438</v>
      </c>
      <c r="F9" s="4314" t="s">
        <v>2439</v>
      </c>
      <c r="G9" s="4314" t="s">
        <v>22</v>
      </c>
      <c r="H9" s="4314" t="s">
        <v>22</v>
      </c>
      <c r="I9" s="4314" t="s">
        <v>960</v>
      </c>
    </row>
    <row customHeight="1" ht="11.25">
      <c r="A10" s="4314" t="s">
        <v>2417</v>
      </c>
      <c r="B10" s="4314" t="s">
        <v>16</v>
      </c>
      <c r="C10" s="4314" t="s">
        <v>22</v>
      </c>
      <c r="D10" s="4314" t="s">
        <v>2440</v>
      </c>
      <c r="E10" s="4314" t="s">
        <v>2441</v>
      </c>
      <c r="F10" s="4314" t="s">
        <v>2442</v>
      </c>
      <c r="G10" s="4314" t="s">
        <v>22</v>
      </c>
      <c r="H10" s="4314" t="s">
        <v>22</v>
      </c>
      <c r="I10" s="4314" t="s">
        <v>960</v>
      </c>
    </row>
    <row customHeight="1" ht="11.25">
      <c r="A11" s="4314" t="s">
        <v>2417</v>
      </c>
      <c r="B11" s="4314" t="s">
        <v>16</v>
      </c>
      <c r="C11" s="4314" t="s">
        <v>22</v>
      </c>
      <c r="D11" s="4314" t="s">
        <v>2443</v>
      </c>
      <c r="E11" s="4314" t="s">
        <v>2444</v>
      </c>
      <c r="F11" s="4314" t="s">
        <v>50</v>
      </c>
      <c r="G11" s="4314" t="s">
        <v>22</v>
      </c>
      <c r="H11" s="4314" t="s">
        <v>22</v>
      </c>
      <c r="I11" s="4314" t="s">
        <v>960</v>
      </c>
    </row>
    <row customHeight="1" ht="11.25">
      <c r="A12" s="4314" t="s">
        <v>2417</v>
      </c>
      <c r="B12" s="4314" t="s">
        <v>16</v>
      </c>
      <c r="C12" s="4314" t="s">
        <v>22</v>
      </c>
      <c r="D12" s="4314" t="s">
        <v>2445</v>
      </c>
      <c r="E12" s="4314" t="s">
        <v>2446</v>
      </c>
      <c r="F12" s="4314" t="s">
        <v>2447</v>
      </c>
      <c r="G12" s="4314" t="s">
        <v>22</v>
      </c>
      <c r="H12" s="4314" t="s">
        <v>22</v>
      </c>
      <c r="I12" s="4314" t="s">
        <v>960</v>
      </c>
    </row>
    <row customHeight="1" ht="11.25">
      <c r="A13" s="4314" t="s">
        <v>2417</v>
      </c>
      <c r="B13" s="4314" t="s">
        <v>16</v>
      </c>
      <c r="C13" s="4314" t="s">
        <v>22</v>
      </c>
      <c r="D13" s="4314" t="s">
        <v>2448</v>
      </c>
      <c r="E13" s="4314" t="s">
        <v>2449</v>
      </c>
      <c r="F13" s="4314" t="s">
        <v>2450</v>
      </c>
      <c r="G13" s="4314" t="s">
        <v>22</v>
      </c>
      <c r="H13" s="4314" t="s">
        <v>22</v>
      </c>
      <c r="I13" s="4314" t="s">
        <v>960</v>
      </c>
    </row>
    <row customHeight="1" ht="11.25">
      <c r="A14" s="4314" t="s">
        <v>2417</v>
      </c>
      <c r="B14" s="4314" t="s">
        <v>16</v>
      </c>
      <c r="C14" s="4314" t="s">
        <v>22</v>
      </c>
      <c r="D14" s="4314" t="s">
        <v>2451</v>
      </c>
      <c r="E14" s="4314" t="s">
        <v>2452</v>
      </c>
      <c r="F14" s="4314" t="s">
        <v>2426</v>
      </c>
      <c r="G14" s="4314" t="s">
        <v>22</v>
      </c>
      <c r="H14" s="4314" t="s">
        <v>22</v>
      </c>
      <c r="I14" s="4314" t="s">
        <v>960</v>
      </c>
    </row>
    <row customHeight="1" ht="11.25">
      <c r="A15" s="4314" t="s">
        <v>2417</v>
      </c>
      <c r="B15" s="4314" t="s">
        <v>16</v>
      </c>
      <c r="C15" s="4314" t="s">
        <v>22</v>
      </c>
      <c r="D15" s="4314" t="s">
        <v>2453</v>
      </c>
      <c r="E15" s="4314" t="s">
        <v>2454</v>
      </c>
      <c r="F15" s="4314" t="s">
        <v>2429</v>
      </c>
      <c r="G15" s="4314" t="s">
        <v>22</v>
      </c>
      <c r="H15" s="4314" t="s">
        <v>22</v>
      </c>
      <c r="I15" s="4314" t="s">
        <v>960</v>
      </c>
    </row>
    <row customHeight="1" ht="11.25">
      <c r="A16" s="4314" t="s">
        <v>2417</v>
      </c>
      <c r="B16" s="4314" t="s">
        <v>16</v>
      </c>
      <c r="C16" s="4314" t="s">
        <v>22</v>
      </c>
      <c r="D16" s="4314" t="s">
        <v>2455</v>
      </c>
      <c r="E16" s="4314" t="s">
        <v>2456</v>
      </c>
      <c r="F16" s="4314" t="s">
        <v>2442</v>
      </c>
      <c r="G16" s="4314" t="s">
        <v>22</v>
      </c>
      <c r="H16" s="4314" t="s">
        <v>22</v>
      </c>
      <c r="I16" s="4314" t="s">
        <v>960</v>
      </c>
    </row>
    <row customHeight="1" ht="11.25">
      <c r="A17" s="4314" t="s">
        <v>2417</v>
      </c>
      <c r="B17" s="4314" t="s">
        <v>16</v>
      </c>
      <c r="C17" s="4314" t="s">
        <v>22</v>
      </c>
      <c r="D17" s="4314" t="s">
        <v>2457</v>
      </c>
      <c r="E17" s="4314" t="s">
        <v>2458</v>
      </c>
      <c r="F17" s="4314" t="s">
        <v>2429</v>
      </c>
      <c r="G17" s="4314" t="s">
        <v>22</v>
      </c>
      <c r="H17" s="4314" t="s">
        <v>22</v>
      </c>
      <c r="I17" s="4314" t="s">
        <v>960</v>
      </c>
    </row>
    <row customHeight="1" ht="11.25">
      <c r="A18" s="4314" t="s">
        <v>2417</v>
      </c>
      <c r="B18" s="4314" t="s">
        <v>16</v>
      </c>
      <c r="C18" s="4314" t="s">
        <v>22</v>
      </c>
      <c r="D18" s="4314" t="s">
        <v>2459</v>
      </c>
      <c r="E18" s="4314" t="s">
        <v>2460</v>
      </c>
      <c r="F18" s="4314" t="s">
        <v>2461</v>
      </c>
      <c r="G18" s="4314" t="s">
        <v>22</v>
      </c>
      <c r="H18" s="4314" t="s">
        <v>22</v>
      </c>
      <c r="I18" s="4314" t="s">
        <v>960</v>
      </c>
    </row>
    <row customHeight="1" ht="11.25">
      <c r="A19" s="4314" t="s">
        <v>2417</v>
      </c>
      <c r="B19" s="4314" t="s">
        <v>16</v>
      </c>
      <c r="C19" s="4314" t="s">
        <v>22</v>
      </c>
      <c r="D19" s="4314" t="s">
        <v>2462</v>
      </c>
      <c r="E19" s="4314" t="s">
        <v>2463</v>
      </c>
      <c r="F19" s="4314" t="s">
        <v>2461</v>
      </c>
      <c r="G19" s="4314" t="s">
        <v>22</v>
      </c>
      <c r="H19" s="4314" t="s">
        <v>22</v>
      </c>
      <c r="I19" s="4314" t="s">
        <v>960</v>
      </c>
    </row>
    <row customHeight="1" ht="11.25">
      <c r="A20" s="4314" t="s">
        <v>2417</v>
      </c>
      <c r="B20" s="4314" t="s">
        <v>16</v>
      </c>
      <c r="C20" s="4314" t="s">
        <v>22</v>
      </c>
      <c r="D20" s="4314" t="s">
        <v>2464</v>
      </c>
      <c r="E20" s="4314" t="s">
        <v>2465</v>
      </c>
      <c r="F20" s="4314" t="s">
        <v>2466</v>
      </c>
      <c r="G20" s="4314" t="s">
        <v>22</v>
      </c>
      <c r="H20" s="4314" t="s">
        <v>22</v>
      </c>
      <c r="I20" s="4314" t="s">
        <v>960</v>
      </c>
    </row>
    <row customHeight="1" ht="11.25">
      <c r="A21" s="4314" t="s">
        <v>2417</v>
      </c>
      <c r="B21" s="4314" t="s">
        <v>16</v>
      </c>
      <c r="C21" s="4314" t="s">
        <v>22</v>
      </c>
      <c r="D21" s="4314" t="s">
        <v>2467</v>
      </c>
      <c r="E21" s="4314" t="s">
        <v>2468</v>
      </c>
      <c r="F21" s="4314" t="s">
        <v>2432</v>
      </c>
      <c r="G21" s="4314" t="s">
        <v>22</v>
      </c>
      <c r="H21" s="4314" t="s">
        <v>22</v>
      </c>
      <c r="I21" s="4314" t="s">
        <v>960</v>
      </c>
    </row>
    <row customHeight="1" ht="11.25">
      <c r="A22" s="4314" t="s">
        <v>2417</v>
      </c>
      <c r="B22" s="4314" t="s">
        <v>16</v>
      </c>
      <c r="C22" s="4314" t="s">
        <v>22</v>
      </c>
      <c r="D22" s="4314" t="s">
        <v>2469</v>
      </c>
      <c r="E22" s="4314" t="s">
        <v>2470</v>
      </c>
      <c r="F22" s="4314" t="s">
        <v>2426</v>
      </c>
      <c r="G22" s="4314" t="s">
        <v>22</v>
      </c>
      <c r="H22" s="4314" t="s">
        <v>22</v>
      </c>
      <c r="I22" s="4314" t="s">
        <v>960</v>
      </c>
    </row>
    <row customHeight="1" ht="11.25">
      <c r="A23" s="4314" t="s">
        <v>2417</v>
      </c>
      <c r="B23" s="4314" t="s">
        <v>16</v>
      </c>
      <c r="C23" s="4314" t="s">
        <v>22</v>
      </c>
      <c r="D23" s="4314" t="s">
        <v>2471</v>
      </c>
      <c r="E23" s="4314" t="s">
        <v>2472</v>
      </c>
      <c r="F23" s="4314" t="s">
        <v>2473</v>
      </c>
      <c r="G23" s="4314" t="s">
        <v>22</v>
      </c>
      <c r="H23" s="4314" t="s">
        <v>22</v>
      </c>
      <c r="I23" s="4314" t="s">
        <v>960</v>
      </c>
    </row>
    <row customHeight="1" ht="11.25">
      <c r="A24" s="4314" t="s">
        <v>2417</v>
      </c>
      <c r="B24" s="4314" t="s">
        <v>16</v>
      </c>
      <c r="C24" s="4314" t="s">
        <v>22</v>
      </c>
      <c r="D24" s="4314" t="s">
        <v>2474</v>
      </c>
      <c r="E24" s="4314" t="s">
        <v>2475</v>
      </c>
      <c r="F24" s="4314" t="s">
        <v>2426</v>
      </c>
      <c r="G24" s="4314" t="s">
        <v>22</v>
      </c>
      <c r="H24" s="4314" t="s">
        <v>22</v>
      </c>
      <c r="I24" s="4314" t="s">
        <v>960</v>
      </c>
    </row>
    <row customHeight="1" ht="11.25">
      <c r="A25" s="4314" t="s">
        <v>2417</v>
      </c>
      <c r="B25" s="4314" t="s">
        <v>16</v>
      </c>
      <c r="C25" s="4314" t="s">
        <v>22</v>
      </c>
      <c r="D25" s="4314" t="s">
        <v>2476</v>
      </c>
      <c r="E25" s="4314" t="s">
        <v>2477</v>
      </c>
      <c r="F25" s="4314" t="s">
        <v>2478</v>
      </c>
      <c r="G25" s="4314" t="s">
        <v>22</v>
      </c>
      <c r="H25" s="4314" t="s">
        <v>22</v>
      </c>
      <c r="I25" s="4314" t="s">
        <v>960</v>
      </c>
    </row>
    <row customHeight="1" ht="11.25">
      <c r="A26" s="4314" t="s">
        <v>2417</v>
      </c>
      <c r="B26" s="4314" t="s">
        <v>16</v>
      </c>
      <c r="C26" s="4314" t="s">
        <v>22</v>
      </c>
      <c r="D26" s="4314" t="s">
        <v>2479</v>
      </c>
      <c r="E26" s="4314" t="s">
        <v>2480</v>
      </c>
      <c r="F26" s="4314" t="s">
        <v>2481</v>
      </c>
      <c r="G26" s="4314" t="s">
        <v>22</v>
      </c>
      <c r="H26" s="4314" t="s">
        <v>22</v>
      </c>
      <c r="I26" s="4314" t="s">
        <v>960</v>
      </c>
    </row>
    <row customHeight="1" ht="11.25">
      <c r="A27" s="4314" t="s">
        <v>2417</v>
      </c>
      <c r="B27" s="4314" t="s">
        <v>16</v>
      </c>
      <c r="C27" s="4314" t="s">
        <v>22</v>
      </c>
      <c r="D27" s="4314" t="s">
        <v>2482</v>
      </c>
      <c r="E27" s="4314" t="s">
        <v>2483</v>
      </c>
      <c r="F27" s="4314" t="s">
        <v>2478</v>
      </c>
      <c r="G27" s="4314" t="s">
        <v>22</v>
      </c>
      <c r="H27" s="4314" t="s">
        <v>22</v>
      </c>
      <c r="I27" s="4314" t="s">
        <v>960</v>
      </c>
    </row>
    <row customHeight="1" ht="11.25">
      <c r="A28" s="4314" t="s">
        <v>2417</v>
      </c>
      <c r="B28" s="4314" t="s">
        <v>16</v>
      </c>
      <c r="C28" s="4314" t="s">
        <v>22</v>
      </c>
      <c r="D28" s="4314" t="s">
        <v>2484</v>
      </c>
      <c r="E28" s="4314" t="s">
        <v>2485</v>
      </c>
      <c r="F28" s="4314" t="s">
        <v>2486</v>
      </c>
      <c r="G28" s="4314" t="s">
        <v>22</v>
      </c>
      <c r="H28" s="4314" t="s">
        <v>22</v>
      </c>
      <c r="I28" s="4314" t="s">
        <v>960</v>
      </c>
    </row>
    <row customHeight="1" ht="11.25">
      <c r="A29" s="4314" t="s">
        <v>2417</v>
      </c>
      <c r="B29" s="4314" t="s">
        <v>16</v>
      </c>
      <c r="C29" s="4314" t="s">
        <v>22</v>
      </c>
      <c r="D29" s="4314" t="s">
        <v>2487</v>
      </c>
      <c r="E29" s="4314" t="s">
        <v>2488</v>
      </c>
      <c r="F29" s="4314" t="s">
        <v>2478</v>
      </c>
      <c r="G29" s="4314" t="s">
        <v>22</v>
      </c>
      <c r="H29" s="4314" t="s">
        <v>22</v>
      </c>
      <c r="I29" s="4314" t="s">
        <v>960</v>
      </c>
    </row>
    <row customHeight="1" ht="11.25">
      <c r="A30" s="4314" t="s">
        <v>2417</v>
      </c>
      <c r="B30" s="4314" t="s">
        <v>16</v>
      </c>
      <c r="C30" s="4314" t="s">
        <v>22</v>
      </c>
      <c r="D30" s="4314" t="s">
        <v>2489</v>
      </c>
      <c r="E30" s="4314" t="s">
        <v>2490</v>
      </c>
      <c r="F30" s="4314" t="s">
        <v>2481</v>
      </c>
      <c r="G30" s="4314" t="s">
        <v>22</v>
      </c>
      <c r="H30" s="4314" t="s">
        <v>22</v>
      </c>
      <c r="I30" s="4314" t="s">
        <v>960</v>
      </c>
    </row>
    <row customHeight="1" ht="11.25">
      <c r="A31" s="4314" t="s">
        <v>2417</v>
      </c>
      <c r="B31" s="4314" t="s">
        <v>16</v>
      </c>
      <c r="C31" s="4314" t="s">
        <v>22</v>
      </c>
      <c r="D31" s="4314" t="s">
        <v>2491</v>
      </c>
      <c r="E31" s="4314" t="s">
        <v>2492</v>
      </c>
      <c r="F31" s="4314" t="s">
        <v>2478</v>
      </c>
      <c r="G31" s="4314" t="s">
        <v>22</v>
      </c>
      <c r="H31" s="4314" t="s">
        <v>22</v>
      </c>
      <c r="I31" s="4314" t="s">
        <v>960</v>
      </c>
    </row>
    <row customHeight="1" ht="11.25">
      <c r="A32" s="4314" t="s">
        <v>2417</v>
      </c>
      <c r="B32" s="4314" t="s">
        <v>16</v>
      </c>
      <c r="C32" s="4314" t="s">
        <v>22</v>
      </c>
      <c r="D32" s="4314" t="s">
        <v>2493</v>
      </c>
      <c r="E32" s="4314" t="s">
        <v>2494</v>
      </c>
      <c r="F32" s="4314" t="s">
        <v>2481</v>
      </c>
      <c r="G32" s="4314" t="s">
        <v>22</v>
      </c>
      <c r="H32" s="4314" t="s">
        <v>22</v>
      </c>
      <c r="I32" s="4314" t="s">
        <v>960</v>
      </c>
    </row>
    <row customHeight="1" ht="11.25">
      <c r="A33" s="4314" t="s">
        <v>2417</v>
      </c>
      <c r="B33" s="4314" t="s">
        <v>16</v>
      </c>
      <c r="C33" s="4314" t="s">
        <v>22</v>
      </c>
      <c r="D33" s="4314" t="s">
        <v>2495</v>
      </c>
      <c r="E33" s="4314" t="s">
        <v>2496</v>
      </c>
      <c r="F33" s="4314" t="s">
        <v>2481</v>
      </c>
      <c r="G33" s="4314" t="s">
        <v>22</v>
      </c>
      <c r="H33" s="4314" t="s">
        <v>22</v>
      </c>
      <c r="I33" s="4314" t="s">
        <v>960</v>
      </c>
    </row>
    <row customHeight="1" ht="11.25">
      <c r="A34" s="4314" t="s">
        <v>2417</v>
      </c>
      <c r="B34" s="4314" t="s">
        <v>16</v>
      </c>
      <c r="C34" s="4314" t="s">
        <v>22</v>
      </c>
      <c r="D34" s="4314" t="s">
        <v>2497</v>
      </c>
      <c r="E34" s="4314" t="s">
        <v>2498</v>
      </c>
      <c r="F34" s="4314" t="s">
        <v>2499</v>
      </c>
      <c r="G34" s="4314" t="s">
        <v>22</v>
      </c>
      <c r="H34" s="4314" t="s">
        <v>22</v>
      </c>
      <c r="I34" s="4314" t="s">
        <v>960</v>
      </c>
    </row>
    <row customHeight="1" ht="11.25">
      <c r="A35" s="4314" t="s">
        <v>2417</v>
      </c>
      <c r="B35" s="4314" t="s">
        <v>16</v>
      </c>
      <c r="C35" s="4314" t="s">
        <v>22</v>
      </c>
      <c r="D35" s="4314" t="s">
        <v>2500</v>
      </c>
      <c r="E35" s="4314" t="s">
        <v>2501</v>
      </c>
      <c r="F35" s="4314" t="s">
        <v>2432</v>
      </c>
      <c r="G35" s="4314" t="s">
        <v>22</v>
      </c>
      <c r="H35" s="4314" t="s">
        <v>22</v>
      </c>
      <c r="I35" s="4314" t="s">
        <v>960</v>
      </c>
    </row>
    <row customHeight="1" ht="11.25">
      <c r="A36" s="4314" t="s">
        <v>2417</v>
      </c>
      <c r="B36" s="4314" t="s">
        <v>16</v>
      </c>
      <c r="C36" s="4314" t="s">
        <v>22</v>
      </c>
      <c r="D36" s="4314" t="s">
        <v>2502</v>
      </c>
      <c r="E36" s="4314" t="s">
        <v>2503</v>
      </c>
      <c r="F36" s="4314" t="s">
        <v>2481</v>
      </c>
      <c r="G36" s="4314" t="s">
        <v>22</v>
      </c>
      <c r="H36" s="4314" t="s">
        <v>22</v>
      </c>
      <c r="I36" s="4314" t="s">
        <v>960</v>
      </c>
    </row>
    <row customHeight="1" ht="11.25">
      <c r="A37" s="4314" t="s">
        <v>2417</v>
      </c>
      <c r="B37" s="4314" t="s">
        <v>16</v>
      </c>
      <c r="C37" s="4314" t="s">
        <v>22</v>
      </c>
      <c r="D37" s="4314" t="s">
        <v>2504</v>
      </c>
      <c r="E37" s="4314" t="s">
        <v>2505</v>
      </c>
      <c r="F37" s="4314" t="s">
        <v>2486</v>
      </c>
      <c r="G37" s="4314" t="s">
        <v>22</v>
      </c>
      <c r="H37" s="4314" t="s">
        <v>22</v>
      </c>
      <c r="I37" s="4314" t="s">
        <v>960</v>
      </c>
    </row>
    <row customHeight="1" ht="11.25">
      <c r="A38" s="4314" t="s">
        <v>2417</v>
      </c>
      <c r="B38" s="4314" t="s">
        <v>16</v>
      </c>
      <c r="C38" s="4314" t="s">
        <v>22</v>
      </c>
      <c r="D38" s="4314" t="s">
        <v>2506</v>
      </c>
      <c r="E38" s="4314" t="s">
        <v>2507</v>
      </c>
      <c r="F38" s="4314" t="s">
        <v>2481</v>
      </c>
      <c r="G38" s="4314" t="s">
        <v>22</v>
      </c>
      <c r="H38" s="4314" t="s">
        <v>22</v>
      </c>
      <c r="I38" s="4314" t="s">
        <v>960</v>
      </c>
    </row>
    <row customHeight="1" ht="11.25">
      <c r="A39" s="4314" t="s">
        <v>2417</v>
      </c>
      <c r="B39" s="4314" t="s">
        <v>16</v>
      </c>
      <c r="C39" s="4314" t="s">
        <v>22</v>
      </c>
      <c r="D39" s="4314" t="s">
        <v>2508</v>
      </c>
      <c r="E39" s="4314" t="s">
        <v>2509</v>
      </c>
      <c r="F39" s="4314" t="s">
        <v>2510</v>
      </c>
      <c r="G39" s="4314" t="s">
        <v>22</v>
      </c>
      <c r="H39" s="4314" t="s">
        <v>22</v>
      </c>
      <c r="I39" s="4314" t="s">
        <v>960</v>
      </c>
    </row>
    <row customHeight="1" ht="11.25">
      <c r="A40" s="4314" t="s">
        <v>2417</v>
      </c>
      <c r="B40" s="4314" t="s">
        <v>16</v>
      </c>
      <c r="C40" s="4314" t="s">
        <v>22</v>
      </c>
      <c r="D40" s="4314" t="s">
        <v>2511</v>
      </c>
      <c r="E40" s="4314" t="s">
        <v>2512</v>
      </c>
      <c r="F40" s="4314" t="s">
        <v>2442</v>
      </c>
      <c r="G40" s="4314" t="s">
        <v>22</v>
      </c>
      <c r="H40" s="4314" t="s">
        <v>22</v>
      </c>
      <c r="I40" s="4314" t="s">
        <v>960</v>
      </c>
    </row>
    <row customHeight="1" ht="11.25">
      <c r="A41" s="4314" t="s">
        <v>2417</v>
      </c>
      <c r="B41" s="4314" t="s">
        <v>16</v>
      </c>
      <c r="C41" s="4314" t="s">
        <v>22</v>
      </c>
      <c r="D41" s="4314" t="s">
        <v>2513</v>
      </c>
      <c r="E41" s="4314" t="s">
        <v>2514</v>
      </c>
      <c r="F41" s="4314" t="s">
        <v>2432</v>
      </c>
      <c r="G41" s="4314" t="s">
        <v>22</v>
      </c>
      <c r="H41" s="4314" t="s">
        <v>22</v>
      </c>
      <c r="I41" s="4314" t="s">
        <v>960</v>
      </c>
    </row>
    <row customHeight="1" ht="11.25">
      <c r="A42" s="4314" t="s">
        <v>2417</v>
      </c>
      <c r="B42" s="4314" t="s">
        <v>16</v>
      </c>
      <c r="C42" s="4314" t="s">
        <v>22</v>
      </c>
      <c r="D42" s="4314" t="s">
        <v>2515</v>
      </c>
      <c r="E42" s="4314" t="s">
        <v>2516</v>
      </c>
      <c r="F42" s="4314" t="s">
        <v>2442</v>
      </c>
      <c r="G42" s="4314" t="s">
        <v>22</v>
      </c>
      <c r="H42" s="4314" t="s">
        <v>22</v>
      </c>
      <c r="I42" s="4314" t="s">
        <v>960</v>
      </c>
    </row>
    <row customHeight="1" ht="11.25">
      <c r="A43" s="4314" t="s">
        <v>2417</v>
      </c>
      <c r="B43" s="4314" t="s">
        <v>16</v>
      </c>
      <c r="C43" s="4314" t="s">
        <v>22</v>
      </c>
      <c r="D43" s="4314" t="s">
        <v>2517</v>
      </c>
      <c r="E43" s="4314" t="s">
        <v>2518</v>
      </c>
      <c r="F43" s="4314" t="s">
        <v>2461</v>
      </c>
      <c r="G43" s="4314" t="s">
        <v>22</v>
      </c>
      <c r="H43" s="4314" t="s">
        <v>22</v>
      </c>
      <c r="I43" s="4314" t="s">
        <v>960</v>
      </c>
    </row>
    <row customHeight="1" ht="11.25">
      <c r="A44" s="4314" t="s">
        <v>2417</v>
      </c>
      <c r="B44" s="4314" t="s">
        <v>16</v>
      </c>
      <c r="C44" s="4314" t="s">
        <v>22</v>
      </c>
      <c r="D44" s="4314" t="s">
        <v>2519</v>
      </c>
      <c r="E44" s="4314" t="s">
        <v>2520</v>
      </c>
      <c r="F44" s="4314" t="s">
        <v>2478</v>
      </c>
      <c r="G44" s="4314" t="s">
        <v>22</v>
      </c>
      <c r="H44" s="4314" t="s">
        <v>22</v>
      </c>
      <c r="I44" s="4314" t="s">
        <v>960</v>
      </c>
    </row>
    <row customHeight="1" ht="11.25">
      <c r="A45" s="4314" t="s">
        <v>2417</v>
      </c>
      <c r="B45" s="4314" t="s">
        <v>16</v>
      </c>
      <c r="C45" s="4314" t="s">
        <v>22</v>
      </c>
      <c r="D45" s="4314" t="s">
        <v>2521</v>
      </c>
      <c r="E45" s="4314" t="s">
        <v>2522</v>
      </c>
      <c r="F45" s="4314" t="s">
        <v>2442</v>
      </c>
      <c r="G45" s="4314" t="s">
        <v>22</v>
      </c>
      <c r="H45" s="4314" t="s">
        <v>22</v>
      </c>
      <c r="I45" s="4314" t="s">
        <v>960</v>
      </c>
    </row>
    <row customHeight="1" ht="11.25">
      <c r="A46" s="4314" t="s">
        <v>2417</v>
      </c>
      <c r="B46" s="4314" t="s">
        <v>16</v>
      </c>
      <c r="C46" s="4314" t="s">
        <v>22</v>
      </c>
      <c r="D46" s="4314" t="s">
        <v>2523</v>
      </c>
      <c r="E46" s="4314" t="s">
        <v>2524</v>
      </c>
      <c r="F46" s="4314" t="s">
        <v>2478</v>
      </c>
      <c r="G46" s="4314" t="s">
        <v>22</v>
      </c>
      <c r="H46" s="4314" t="s">
        <v>22</v>
      </c>
      <c r="I46" s="4314" t="s">
        <v>960</v>
      </c>
    </row>
    <row customHeight="1" ht="11.25">
      <c r="A47" s="4314" t="s">
        <v>2417</v>
      </c>
      <c r="B47" s="4314" t="s">
        <v>16</v>
      </c>
      <c r="C47" s="4314" t="s">
        <v>22</v>
      </c>
      <c r="D47" s="4314" t="s">
        <v>2525</v>
      </c>
      <c r="E47" s="4314" t="s">
        <v>2526</v>
      </c>
      <c r="F47" s="4314" t="s">
        <v>2527</v>
      </c>
      <c r="G47" s="4314" t="s">
        <v>22</v>
      </c>
      <c r="H47" s="4314" t="s">
        <v>22</v>
      </c>
      <c r="I47" s="4314" t="s">
        <v>960</v>
      </c>
    </row>
    <row customHeight="1" ht="11.25">
      <c r="A48" s="4314" t="s">
        <v>2417</v>
      </c>
      <c r="B48" s="4314" t="s">
        <v>16</v>
      </c>
      <c r="C48" s="4314" t="s">
        <v>22</v>
      </c>
      <c r="D48" s="4314" t="s">
        <v>2528</v>
      </c>
      <c r="E48" s="4314" t="s">
        <v>2529</v>
      </c>
      <c r="F48" s="4314" t="s">
        <v>2442</v>
      </c>
      <c r="G48" s="4314" t="s">
        <v>22</v>
      </c>
      <c r="H48" s="4314" t="s">
        <v>22</v>
      </c>
      <c r="I48" s="4314" t="s">
        <v>960</v>
      </c>
    </row>
    <row customHeight="1" ht="11.25">
      <c r="A49" s="4314" t="s">
        <v>2417</v>
      </c>
      <c r="B49" s="4314" t="s">
        <v>16</v>
      </c>
      <c r="C49" s="4314" t="s">
        <v>22</v>
      </c>
      <c r="D49" s="4314" t="s">
        <v>2530</v>
      </c>
      <c r="E49" s="4314" t="s">
        <v>2531</v>
      </c>
      <c r="F49" s="4314" t="s">
        <v>2442</v>
      </c>
      <c r="G49" s="4314" t="s">
        <v>22</v>
      </c>
      <c r="H49" s="4314" t="s">
        <v>22</v>
      </c>
      <c r="I49" s="4314" t="s">
        <v>960</v>
      </c>
    </row>
    <row customHeight="1" ht="11.25">
      <c r="A50" s="4314" t="s">
        <v>2417</v>
      </c>
      <c r="B50" s="4314" t="s">
        <v>16</v>
      </c>
      <c r="C50" s="4314" t="s">
        <v>22</v>
      </c>
      <c r="D50" s="4314" t="s">
        <v>2532</v>
      </c>
      <c r="E50" s="4314" t="s">
        <v>2533</v>
      </c>
      <c r="F50" s="4314" t="s">
        <v>2442</v>
      </c>
      <c r="G50" s="4314" t="s">
        <v>22</v>
      </c>
      <c r="H50" s="4314" t="s">
        <v>22</v>
      </c>
      <c r="I50" s="4314" t="s">
        <v>960</v>
      </c>
    </row>
    <row customHeight="1" ht="11.25">
      <c r="A51" s="4314" t="s">
        <v>2417</v>
      </c>
      <c r="B51" s="4314" t="s">
        <v>16</v>
      </c>
      <c r="C51" s="4314" t="s">
        <v>22</v>
      </c>
      <c r="D51" s="4314" t="s">
        <v>2534</v>
      </c>
      <c r="E51" s="4314" t="s">
        <v>2535</v>
      </c>
      <c r="F51" s="4314" t="s">
        <v>2461</v>
      </c>
      <c r="G51" s="4314" t="s">
        <v>22</v>
      </c>
      <c r="H51" s="4314" t="s">
        <v>22</v>
      </c>
      <c r="I51" s="4314" t="s">
        <v>960</v>
      </c>
    </row>
    <row customHeight="1" ht="11.25">
      <c r="A52" s="4314" t="s">
        <v>2417</v>
      </c>
      <c r="B52" s="4314" t="s">
        <v>16</v>
      </c>
      <c r="C52" s="4314" t="s">
        <v>22</v>
      </c>
      <c r="D52" s="4314" t="s">
        <v>2536</v>
      </c>
      <c r="E52" s="4314" t="s">
        <v>2537</v>
      </c>
      <c r="F52" s="4314" t="s">
        <v>2538</v>
      </c>
      <c r="G52" s="4314" t="s">
        <v>22</v>
      </c>
      <c r="H52" s="4314" t="s">
        <v>22</v>
      </c>
      <c r="I52" s="4314" t="s">
        <v>960</v>
      </c>
    </row>
    <row customHeight="1" ht="11.25">
      <c r="A53" s="4314" t="s">
        <v>2417</v>
      </c>
      <c r="B53" s="4314" t="s">
        <v>16</v>
      </c>
      <c r="C53" s="4314" t="s">
        <v>22</v>
      </c>
      <c r="D53" s="4314" t="s">
        <v>2539</v>
      </c>
      <c r="E53" s="4314" t="s">
        <v>2540</v>
      </c>
      <c r="F53" s="4314" t="s">
        <v>2439</v>
      </c>
      <c r="G53" s="4314" t="s">
        <v>22</v>
      </c>
      <c r="H53" s="4314" t="s">
        <v>22</v>
      </c>
      <c r="I53" s="4314" t="s">
        <v>960</v>
      </c>
    </row>
    <row customHeight="1" ht="11.25">
      <c r="A54" s="4314" t="s">
        <v>2417</v>
      </c>
      <c r="B54" s="4314" t="s">
        <v>16</v>
      </c>
      <c r="C54" s="4314" t="s">
        <v>22</v>
      </c>
      <c r="D54" s="4314" t="s">
        <v>2541</v>
      </c>
      <c r="E54" s="4314" t="s">
        <v>2542</v>
      </c>
      <c r="F54" s="4314" t="s">
        <v>2432</v>
      </c>
      <c r="G54" s="4314" t="s">
        <v>22</v>
      </c>
      <c r="H54" s="4314" t="s">
        <v>22</v>
      </c>
      <c r="I54" s="4314" t="s">
        <v>960</v>
      </c>
    </row>
    <row customHeight="1" ht="11.25">
      <c r="A55" s="4314" t="s">
        <v>2417</v>
      </c>
      <c r="B55" s="4314" t="s">
        <v>16</v>
      </c>
      <c r="C55" s="4314" t="s">
        <v>22</v>
      </c>
      <c r="D55" s="4314" t="s">
        <v>2543</v>
      </c>
      <c r="E55" s="4314" t="s">
        <v>2544</v>
      </c>
      <c r="F55" s="4314" t="s">
        <v>2442</v>
      </c>
      <c r="G55" s="4314" t="s">
        <v>22</v>
      </c>
      <c r="H55" s="4314" t="s">
        <v>22</v>
      </c>
      <c r="I55" s="4314" t="s">
        <v>960</v>
      </c>
    </row>
    <row customHeight="1" ht="11.25">
      <c r="A56" s="4314" t="s">
        <v>2417</v>
      </c>
      <c r="B56" s="4314" t="s">
        <v>16</v>
      </c>
      <c r="C56" s="4314" t="s">
        <v>2545</v>
      </c>
      <c r="D56" s="4314" t="s">
        <v>2546</v>
      </c>
      <c r="E56" s="4314" t="s">
        <v>2547</v>
      </c>
      <c r="F56" s="4314" t="s">
        <v>2548</v>
      </c>
      <c r="G56" s="4314" t="s">
        <v>2549</v>
      </c>
      <c r="H56" s="4314" t="s">
        <v>22</v>
      </c>
      <c r="I56" s="4314" t="s">
        <v>960</v>
      </c>
    </row>
    <row customHeight="1" ht="11.25">
      <c r="A57" s="4314" t="s">
        <v>2417</v>
      </c>
      <c r="B57" s="4314" t="s">
        <v>16</v>
      </c>
      <c r="C57" s="4314" t="s">
        <v>2550</v>
      </c>
      <c r="D57" s="4314" t="s">
        <v>2551</v>
      </c>
      <c r="E57" s="4314" t="s">
        <v>2552</v>
      </c>
      <c r="F57" s="4314" t="s">
        <v>2420</v>
      </c>
      <c r="G57" s="4314" t="s">
        <v>2553</v>
      </c>
      <c r="H57" s="4314" t="s">
        <v>22</v>
      </c>
      <c r="I57" s="4314" t="s">
        <v>960</v>
      </c>
    </row>
    <row customHeight="1" ht="11.25">
      <c r="A58" s="4314" t="s">
        <v>2417</v>
      </c>
      <c r="B58" s="4314" t="s">
        <v>16</v>
      </c>
      <c r="C58" s="4314" t="s">
        <v>13</v>
      </c>
      <c r="D58" s="4314" t="s">
        <v>45</v>
      </c>
      <c r="E58" s="4314" t="s">
        <v>48</v>
      </c>
      <c r="F58" s="4314" t="s">
        <v>50</v>
      </c>
      <c r="G58" s="4314" t="s">
        <v>2554</v>
      </c>
      <c r="H58" s="4314" t="s">
        <v>22</v>
      </c>
      <c r="I58" s="4314" t="s">
        <v>960</v>
      </c>
    </row>
    <row customHeight="1" ht="11.25">
      <c r="A59" s="4314" t="s">
        <v>2417</v>
      </c>
      <c r="B59" s="4314" t="s">
        <v>16</v>
      </c>
      <c r="C59" s="4314" t="s">
        <v>2555</v>
      </c>
      <c r="D59" s="4314" t="s">
        <v>2556</v>
      </c>
      <c r="E59" s="4314" t="s">
        <v>2557</v>
      </c>
      <c r="F59" s="4314" t="s">
        <v>2426</v>
      </c>
      <c r="G59" s="4314" t="s">
        <v>2558</v>
      </c>
      <c r="H59" s="4314" t="s">
        <v>22</v>
      </c>
      <c r="I59" s="4314" t="s">
        <v>960</v>
      </c>
    </row>
    <row customHeight="1" ht="11.25">
      <c r="A60" s="4314" t="s">
        <v>2417</v>
      </c>
      <c r="B60" s="4314" t="s">
        <v>16</v>
      </c>
      <c r="C60" s="4314" t="s">
        <v>2559</v>
      </c>
      <c r="D60" s="4314" t="s">
        <v>2560</v>
      </c>
      <c r="E60" s="4314" t="s">
        <v>2561</v>
      </c>
      <c r="F60" s="4314" t="s">
        <v>2562</v>
      </c>
      <c r="G60" s="4314" t="s">
        <v>2563</v>
      </c>
      <c r="H60" s="4314" t="s">
        <v>22</v>
      </c>
      <c r="I60" s="4314" t="s">
        <v>960</v>
      </c>
    </row>
    <row customHeight="1" ht="11.25">
      <c r="A61" s="4314" t="s">
        <v>2417</v>
      </c>
      <c r="B61" s="4314" t="s">
        <v>16</v>
      </c>
      <c r="C61" s="4314" t="s">
        <v>2564</v>
      </c>
      <c r="D61" s="4314" t="s">
        <v>2565</v>
      </c>
      <c r="E61" s="4314" t="s">
        <v>2566</v>
      </c>
      <c r="F61" s="4314" t="s">
        <v>2567</v>
      </c>
      <c r="G61" s="4314" t="s">
        <v>2568</v>
      </c>
      <c r="H61" s="4314" t="s">
        <v>22</v>
      </c>
      <c r="I61" s="4314" t="s">
        <v>960</v>
      </c>
    </row>
    <row customHeight="1" ht="11.25">
      <c r="A62" s="4314" t="s">
        <v>2417</v>
      </c>
      <c r="B62" s="4314" t="s">
        <v>16</v>
      </c>
      <c r="C62" s="4314" t="s">
        <v>2569</v>
      </c>
      <c r="D62" s="4314" t="s">
        <v>2565</v>
      </c>
      <c r="E62" s="4314" t="s">
        <v>2566</v>
      </c>
      <c r="F62" s="4314" t="s">
        <v>2570</v>
      </c>
      <c r="G62" s="4314" t="s">
        <v>2568</v>
      </c>
      <c r="H62" s="4314" t="s">
        <v>22</v>
      </c>
      <c r="I62" s="4314" t="s">
        <v>960</v>
      </c>
    </row>
    <row customHeight="1" ht="11.25">
      <c r="A63" s="4314" t="s">
        <v>2417</v>
      </c>
      <c r="B63" s="4314" t="s">
        <v>16</v>
      </c>
      <c r="C63" s="4314" t="s">
        <v>2571</v>
      </c>
      <c r="D63" s="4314" t="s">
        <v>2572</v>
      </c>
      <c r="E63" s="4314" t="s">
        <v>2573</v>
      </c>
      <c r="F63" s="4314" t="s">
        <v>2574</v>
      </c>
      <c r="G63" s="4314" t="s">
        <v>2575</v>
      </c>
      <c r="H63" s="4314" t="s">
        <v>22</v>
      </c>
      <c r="I63" s="4314" t="s">
        <v>960</v>
      </c>
    </row>
    <row customHeight="1" ht="11.25">
      <c r="A64" s="4314" t="s">
        <v>2417</v>
      </c>
      <c r="B64" s="4314" t="s">
        <v>16</v>
      </c>
      <c r="C64" s="4314" t="s">
        <v>2576</v>
      </c>
      <c r="D64" s="4314" t="s">
        <v>2577</v>
      </c>
      <c r="E64" s="4314" t="s">
        <v>2573</v>
      </c>
      <c r="F64" s="4314" t="s">
        <v>2578</v>
      </c>
      <c r="G64" s="4314" t="s">
        <v>2575</v>
      </c>
      <c r="H64" s="4314" t="s">
        <v>22</v>
      </c>
      <c r="I64" s="4314" t="s">
        <v>960</v>
      </c>
    </row>
    <row customHeight="1" ht="11.25">
      <c r="A65" s="4314" t="s">
        <v>2417</v>
      </c>
      <c r="B65" s="4314" t="s">
        <v>16</v>
      </c>
      <c r="C65" s="4314" t="s">
        <v>2579</v>
      </c>
      <c r="D65" s="4314" t="s">
        <v>2580</v>
      </c>
      <c r="E65" s="4314" t="s">
        <v>2573</v>
      </c>
      <c r="F65" s="4314" t="s">
        <v>2581</v>
      </c>
      <c r="G65" s="4314" t="s">
        <v>2575</v>
      </c>
      <c r="H65" s="4314" t="s">
        <v>22</v>
      </c>
      <c r="I65" s="4314" t="s">
        <v>960</v>
      </c>
    </row>
    <row customHeight="1" ht="11.25">
      <c r="A66" s="4314" t="s">
        <v>2417</v>
      </c>
      <c r="B66" s="4314" t="s">
        <v>16</v>
      </c>
      <c r="C66" s="4314" t="s">
        <v>2582</v>
      </c>
      <c r="D66" s="4314" t="s">
        <v>2583</v>
      </c>
      <c r="E66" s="4314" t="s">
        <v>2584</v>
      </c>
      <c r="F66" s="4314" t="s">
        <v>2585</v>
      </c>
      <c r="G66" s="4314" t="s">
        <v>2586</v>
      </c>
      <c r="H66" s="4314" t="s">
        <v>22</v>
      </c>
      <c r="I66" s="4314" t="s">
        <v>960</v>
      </c>
    </row>
    <row customHeight="1" ht="11.25">
      <c r="A67" s="4314" t="s">
        <v>2417</v>
      </c>
      <c r="B67" s="4314" t="s">
        <v>16</v>
      </c>
      <c r="C67" s="4314" t="s">
        <v>2587</v>
      </c>
      <c r="D67" s="4314" t="s">
        <v>2588</v>
      </c>
      <c r="E67" s="4314" t="s">
        <v>2589</v>
      </c>
      <c r="F67" s="4314" t="s">
        <v>2423</v>
      </c>
      <c r="G67" s="4314" t="s">
        <v>2590</v>
      </c>
      <c r="H67" s="4314" t="s">
        <v>22</v>
      </c>
      <c r="I67" s="4314" t="s">
        <v>960</v>
      </c>
    </row>
    <row customHeight="1" ht="11.25">
      <c r="A68" s="4314" t="s">
        <v>2417</v>
      </c>
      <c r="B68" s="4314" t="s">
        <v>16</v>
      </c>
      <c r="C68" s="4314" t="s">
        <v>2591</v>
      </c>
      <c r="D68" s="4314" t="s">
        <v>2592</v>
      </c>
      <c r="E68" s="4314" t="s">
        <v>2593</v>
      </c>
      <c r="F68" s="4314" t="s">
        <v>2594</v>
      </c>
      <c r="G68" s="4314" t="s">
        <v>22</v>
      </c>
      <c r="H68" s="4314" t="s">
        <v>22</v>
      </c>
      <c r="I68" s="4314" t="s">
        <v>960</v>
      </c>
    </row>
    <row customHeight="1" ht="11.25">
      <c r="A69" s="4314" t="s">
        <v>2417</v>
      </c>
      <c r="B69" s="4314" t="s">
        <v>16</v>
      </c>
      <c r="C69" s="4314" t="s">
        <v>2595</v>
      </c>
      <c r="D69" s="4314" t="s">
        <v>2596</v>
      </c>
      <c r="E69" s="4314" t="s">
        <v>2597</v>
      </c>
      <c r="F69" s="4314" t="s">
        <v>50</v>
      </c>
      <c r="G69" s="4314" t="s">
        <v>2598</v>
      </c>
      <c r="H69" s="4314" t="s">
        <v>22</v>
      </c>
      <c r="I69" s="4314" t="s">
        <v>960</v>
      </c>
    </row>
    <row customHeight="1" ht="11.25">
      <c r="A70" s="4314" t="s">
        <v>2417</v>
      </c>
      <c r="B70" s="4314" t="s">
        <v>16</v>
      </c>
      <c r="C70" s="4314" t="s">
        <v>2599</v>
      </c>
      <c r="D70" s="4314" t="s">
        <v>2600</v>
      </c>
      <c r="E70" s="4314" t="s">
        <v>2601</v>
      </c>
      <c r="F70" s="4314" t="s">
        <v>50</v>
      </c>
      <c r="G70" s="4314" t="s">
        <v>2602</v>
      </c>
      <c r="H70" s="4314" t="s">
        <v>22</v>
      </c>
      <c r="I70" s="4314" t="s">
        <v>960</v>
      </c>
    </row>
    <row customHeight="1" ht="11.25">
      <c r="A71" s="4314" t="s">
        <v>2417</v>
      </c>
      <c r="B71" s="4314" t="s">
        <v>16</v>
      </c>
      <c r="C71" s="4314" t="s">
        <v>2603</v>
      </c>
      <c r="D71" s="4314" t="s">
        <v>2604</v>
      </c>
      <c r="E71" s="4314" t="s">
        <v>2605</v>
      </c>
      <c r="F71" s="4314" t="s">
        <v>2447</v>
      </c>
      <c r="G71" s="4314" t="s">
        <v>2606</v>
      </c>
      <c r="H71" s="4314" t="s">
        <v>22</v>
      </c>
      <c r="I71" s="4314" t="s">
        <v>960</v>
      </c>
    </row>
    <row customHeight="1" ht="11.25">
      <c r="A72" s="4314" t="s">
        <v>2417</v>
      </c>
      <c r="B72" s="4314" t="s">
        <v>16</v>
      </c>
      <c r="C72" s="4314" t="s">
        <v>2607</v>
      </c>
      <c r="D72" s="4314" t="s">
        <v>2608</v>
      </c>
      <c r="E72" s="4314" t="s">
        <v>2609</v>
      </c>
      <c r="F72" s="4314" t="s">
        <v>2610</v>
      </c>
      <c r="G72" s="4314" t="s">
        <v>2611</v>
      </c>
      <c r="H72" s="4314" t="s">
        <v>22</v>
      </c>
      <c r="I72" s="4314" t="s">
        <v>960</v>
      </c>
    </row>
    <row customHeight="1" ht="11.25">
      <c r="A73" s="4314" t="s">
        <v>2417</v>
      </c>
      <c r="B73" s="4314" t="s">
        <v>16</v>
      </c>
      <c r="C73" s="4314" t="s">
        <v>2612</v>
      </c>
      <c r="D73" s="4314" t="s">
        <v>2613</v>
      </c>
      <c r="E73" s="4314" t="s">
        <v>2614</v>
      </c>
      <c r="F73" s="4314" t="s">
        <v>2615</v>
      </c>
      <c r="G73" s="4314" t="s">
        <v>2616</v>
      </c>
      <c r="H73" s="4314" t="s">
        <v>22</v>
      </c>
      <c r="I73" s="4314" t="s">
        <v>960</v>
      </c>
    </row>
    <row customHeight="1" ht="11.25">
      <c r="A74" s="4314" t="s">
        <v>2417</v>
      </c>
      <c r="B74" s="4314" t="s">
        <v>16</v>
      </c>
      <c r="C74" s="4314" t="s">
        <v>2617</v>
      </c>
      <c r="D74" s="4314" t="s">
        <v>2618</v>
      </c>
      <c r="E74" s="4314" t="s">
        <v>2619</v>
      </c>
      <c r="F74" s="4314" t="s">
        <v>2423</v>
      </c>
      <c r="G74" s="4314" t="s">
        <v>2620</v>
      </c>
      <c r="H74" s="4314" t="s">
        <v>22</v>
      </c>
      <c r="I74" s="4314" t="s">
        <v>960</v>
      </c>
    </row>
    <row customHeight="1" ht="11.25">
      <c r="A75" s="4314" t="s">
        <v>2417</v>
      </c>
      <c r="B75" s="4314" t="s">
        <v>16</v>
      </c>
      <c r="C75" s="4314" t="s">
        <v>2621</v>
      </c>
      <c r="D75" s="4314" t="s">
        <v>2622</v>
      </c>
      <c r="E75" s="4314" t="s">
        <v>2623</v>
      </c>
      <c r="F75" s="4314" t="s">
        <v>2442</v>
      </c>
      <c r="G75" s="4314" t="s">
        <v>22</v>
      </c>
      <c r="H75" s="4314" t="s">
        <v>22</v>
      </c>
      <c r="I75" s="4314" t="s">
        <v>960</v>
      </c>
    </row>
    <row customHeight="1" ht="11.25">
      <c r="A76" s="4314" t="s">
        <v>2417</v>
      </c>
      <c r="B76" s="4314" t="s">
        <v>16</v>
      </c>
      <c r="C76" s="4314" t="s">
        <v>2624</v>
      </c>
      <c r="D76" s="4314" t="s">
        <v>2625</v>
      </c>
      <c r="E76" s="4314" t="s">
        <v>2626</v>
      </c>
      <c r="F76" s="4314" t="s">
        <v>2426</v>
      </c>
      <c r="G76" s="4314" t="s">
        <v>2627</v>
      </c>
      <c r="H76" s="4314" t="s">
        <v>22</v>
      </c>
      <c r="I76" s="4314" t="s">
        <v>960</v>
      </c>
    </row>
    <row customHeight="1" ht="11.25">
      <c r="A77" s="4314" t="s">
        <v>2417</v>
      </c>
      <c r="B77" s="4314" t="s">
        <v>16</v>
      </c>
      <c r="C77" s="4314" t="s">
        <v>2628</v>
      </c>
      <c r="D77" s="4314" t="s">
        <v>2629</v>
      </c>
      <c r="E77" s="4314" t="s">
        <v>2630</v>
      </c>
      <c r="F77" s="4314" t="s">
        <v>675</v>
      </c>
      <c r="G77" s="4314" t="s">
        <v>2631</v>
      </c>
      <c r="H77" s="4314" t="s">
        <v>22</v>
      </c>
      <c r="I77" s="4314" t="s">
        <v>960</v>
      </c>
    </row>
    <row customHeight="1" ht="11.25">
      <c r="A78" s="4314" t="s">
        <v>2417</v>
      </c>
      <c r="B78" s="4314" t="s">
        <v>16</v>
      </c>
      <c r="C78" s="4314" t="s">
        <v>2632</v>
      </c>
      <c r="D78" s="4314" t="s">
        <v>2633</v>
      </c>
      <c r="E78" s="4314" t="s">
        <v>2634</v>
      </c>
      <c r="F78" s="4314" t="s">
        <v>675</v>
      </c>
      <c r="G78" s="4314" t="s">
        <v>22</v>
      </c>
      <c r="H78" s="4314" t="s">
        <v>22</v>
      </c>
      <c r="I78" s="4314" t="s">
        <v>960</v>
      </c>
    </row>
    <row customHeight="1" ht="11.25">
      <c r="A79" s="4314" t="s">
        <v>2417</v>
      </c>
      <c r="B79" s="4314" t="s">
        <v>16</v>
      </c>
      <c r="C79" s="4314" t="s">
        <v>2635</v>
      </c>
      <c r="D79" s="4314" t="s">
        <v>2636</v>
      </c>
      <c r="E79" s="4314" t="s">
        <v>2637</v>
      </c>
      <c r="F79" s="4314" t="s">
        <v>675</v>
      </c>
      <c r="G79" s="4314" t="s">
        <v>2638</v>
      </c>
      <c r="H79" s="4314" t="s">
        <v>22</v>
      </c>
      <c r="I79" s="4314" t="s">
        <v>960</v>
      </c>
    </row>
    <row customHeight="1" ht="11.25">
      <c r="A80" s="4314" t="s">
        <v>2417</v>
      </c>
      <c r="B80" s="4314" t="s">
        <v>16</v>
      </c>
      <c r="C80" s="4314" t="s">
        <v>2639</v>
      </c>
      <c r="D80" s="4314" t="s">
        <v>2640</v>
      </c>
      <c r="E80" s="4314" t="s">
        <v>2641</v>
      </c>
      <c r="F80" s="4314" t="s">
        <v>675</v>
      </c>
      <c r="G80" s="4314" t="s">
        <v>2642</v>
      </c>
      <c r="H80" s="4314" t="s">
        <v>22</v>
      </c>
      <c r="I80" s="4314" t="s">
        <v>960</v>
      </c>
    </row>
    <row customHeight="1" ht="11.25">
      <c r="A81" s="4314" t="s">
        <v>2417</v>
      </c>
      <c r="B81" s="4314" t="s">
        <v>16</v>
      </c>
      <c r="C81" s="4314" t="s">
        <v>2643</v>
      </c>
      <c r="D81" s="4314" t="s">
        <v>2644</v>
      </c>
      <c r="E81" s="4314" t="s">
        <v>2645</v>
      </c>
      <c r="F81" s="4314" t="s">
        <v>675</v>
      </c>
      <c r="G81" s="4314" t="s">
        <v>2646</v>
      </c>
      <c r="H81" s="4314" t="s">
        <v>22</v>
      </c>
      <c r="I81" s="4314" t="s">
        <v>960</v>
      </c>
    </row>
    <row customHeight="1" ht="11.25">
      <c r="A82" s="4314" t="s">
        <v>2417</v>
      </c>
      <c r="B82" s="4314" t="s">
        <v>16</v>
      </c>
      <c r="C82" s="4314" t="s">
        <v>2647</v>
      </c>
      <c r="D82" s="4314" t="s">
        <v>2648</v>
      </c>
      <c r="E82" s="4314" t="s">
        <v>2649</v>
      </c>
      <c r="F82" s="4314" t="s">
        <v>675</v>
      </c>
      <c r="G82" s="4314" t="s">
        <v>2650</v>
      </c>
      <c r="H82" s="4314" t="s">
        <v>22</v>
      </c>
      <c r="I82" s="4314" t="s">
        <v>960</v>
      </c>
    </row>
    <row customHeight="1" ht="11.25">
      <c r="A83" s="4314" t="s">
        <v>2417</v>
      </c>
      <c r="B83" s="4314" t="s">
        <v>16</v>
      </c>
      <c r="C83" s="4314" t="s">
        <v>2651</v>
      </c>
      <c r="D83" s="4314" t="s">
        <v>2652</v>
      </c>
      <c r="E83" s="4314" t="s">
        <v>2653</v>
      </c>
      <c r="F83" s="4314" t="s">
        <v>675</v>
      </c>
      <c r="G83" s="4314" t="s">
        <v>2654</v>
      </c>
      <c r="H83" s="4314" t="s">
        <v>22</v>
      </c>
      <c r="I83" s="4314" t="s">
        <v>960</v>
      </c>
    </row>
    <row customHeight="1" ht="11.25">
      <c r="A84" s="4314" t="s">
        <v>2417</v>
      </c>
      <c r="B84" s="4314" t="s">
        <v>16</v>
      </c>
      <c r="C84" s="4314" t="s">
        <v>2655</v>
      </c>
      <c r="D84" s="4314" t="s">
        <v>2656</v>
      </c>
      <c r="E84" s="4314" t="s">
        <v>2657</v>
      </c>
      <c r="F84" s="4314" t="s">
        <v>675</v>
      </c>
      <c r="G84" s="4314" t="s">
        <v>2658</v>
      </c>
      <c r="H84" s="4314" t="s">
        <v>22</v>
      </c>
      <c r="I84" s="4314" t="s">
        <v>960</v>
      </c>
    </row>
    <row customHeight="1" ht="11.25">
      <c r="A85" s="4314" t="s">
        <v>2417</v>
      </c>
      <c r="B85" s="4314" t="s">
        <v>16</v>
      </c>
      <c r="C85" s="4314" t="s">
        <v>2659</v>
      </c>
      <c r="D85" s="4314" t="s">
        <v>2660</v>
      </c>
      <c r="E85" s="4314" t="s">
        <v>2661</v>
      </c>
      <c r="F85" s="4314" t="s">
        <v>675</v>
      </c>
      <c r="G85" s="4314" t="s">
        <v>2662</v>
      </c>
      <c r="H85" s="4314" t="s">
        <v>22</v>
      </c>
      <c r="I85" s="4314" t="s">
        <v>960</v>
      </c>
    </row>
    <row customHeight="1" ht="11.25">
      <c r="A86" s="4314" t="s">
        <v>2417</v>
      </c>
      <c r="B86" s="4314" t="s">
        <v>16</v>
      </c>
      <c r="C86" s="4314" t="s">
        <v>2663</v>
      </c>
      <c r="D86" s="4314" t="s">
        <v>2664</v>
      </c>
      <c r="E86" s="4314" t="s">
        <v>2665</v>
      </c>
      <c r="F86" s="4314" t="s">
        <v>675</v>
      </c>
      <c r="G86" s="4314" t="s">
        <v>22</v>
      </c>
      <c r="H86" s="4314" t="s">
        <v>22</v>
      </c>
      <c r="I86" s="4314" t="s">
        <v>960</v>
      </c>
    </row>
    <row customHeight="1" ht="11.25">
      <c r="A87" s="4314" t="s">
        <v>2417</v>
      </c>
      <c r="B87" s="4314" t="s">
        <v>16</v>
      </c>
      <c r="C87" s="4314" t="s">
        <v>2666</v>
      </c>
      <c r="D87" s="4314" t="s">
        <v>2667</v>
      </c>
      <c r="E87" s="4314" t="s">
        <v>2668</v>
      </c>
      <c r="F87" s="4314" t="s">
        <v>675</v>
      </c>
      <c r="G87" s="4314" t="s">
        <v>2669</v>
      </c>
      <c r="H87" s="4314" t="s">
        <v>22</v>
      </c>
      <c r="I87" s="4314" t="s">
        <v>960</v>
      </c>
    </row>
    <row customHeight="1" ht="11.25">
      <c r="A88" s="4314" t="s">
        <v>2417</v>
      </c>
      <c r="B88" s="4314" t="s">
        <v>16</v>
      </c>
      <c r="C88" s="4314" t="s">
        <v>2670</v>
      </c>
      <c r="D88" s="4314" t="s">
        <v>2671</v>
      </c>
      <c r="E88" s="4314" t="s">
        <v>2672</v>
      </c>
      <c r="F88" s="4314" t="s">
        <v>675</v>
      </c>
      <c r="G88" s="4314" t="s">
        <v>2673</v>
      </c>
      <c r="H88" s="4314" t="s">
        <v>2674</v>
      </c>
      <c r="I88" s="4314" t="s">
        <v>960</v>
      </c>
    </row>
    <row customHeight="1" ht="11.25">
      <c r="A89" s="4314" t="s">
        <v>2417</v>
      </c>
      <c r="B89" s="4314" t="s">
        <v>16</v>
      </c>
      <c r="C89" s="4314" t="s">
        <v>2675</v>
      </c>
      <c r="D89" s="4314" t="s">
        <v>2676</v>
      </c>
      <c r="E89" s="4314" t="s">
        <v>2677</v>
      </c>
      <c r="F89" s="4314" t="s">
        <v>675</v>
      </c>
      <c r="G89" s="4314" t="s">
        <v>2678</v>
      </c>
      <c r="H89" s="4314" t="s">
        <v>22</v>
      </c>
      <c r="I89" s="4314" t="s">
        <v>960</v>
      </c>
    </row>
    <row customHeight="1" ht="11.25">
      <c r="A90" s="4314" t="s">
        <v>2417</v>
      </c>
      <c r="B90" s="4314" t="s">
        <v>16</v>
      </c>
      <c r="C90" s="4314" t="s">
        <v>2679</v>
      </c>
      <c r="D90" s="4314" t="s">
        <v>2680</v>
      </c>
      <c r="E90" s="4314" t="s">
        <v>2681</v>
      </c>
      <c r="F90" s="4314" t="s">
        <v>675</v>
      </c>
      <c r="G90" s="4314" t="s">
        <v>2682</v>
      </c>
      <c r="H90" s="4314" t="s">
        <v>22</v>
      </c>
      <c r="I90" s="4314" t="s">
        <v>960</v>
      </c>
    </row>
    <row customHeight="1" ht="11.25">
      <c r="A91" s="4314" t="s">
        <v>2417</v>
      </c>
      <c r="B91" s="4314" t="s">
        <v>16</v>
      </c>
      <c r="C91" s="4314" t="s">
        <v>2683</v>
      </c>
      <c r="D91" s="4314" t="s">
        <v>2684</v>
      </c>
      <c r="E91" s="4314" t="s">
        <v>2685</v>
      </c>
      <c r="F91" s="4314" t="s">
        <v>675</v>
      </c>
      <c r="G91" s="4314" t="s">
        <v>2686</v>
      </c>
      <c r="H91" s="4314" t="s">
        <v>22</v>
      </c>
      <c r="I91" s="4314" t="s">
        <v>960</v>
      </c>
    </row>
    <row customHeight="1" ht="11.25">
      <c r="A92" s="4314" t="s">
        <v>2417</v>
      </c>
      <c r="B92" s="4314" t="s">
        <v>16</v>
      </c>
      <c r="C92" s="4314" t="s">
        <v>2687</v>
      </c>
      <c r="D92" s="4314" t="s">
        <v>2688</v>
      </c>
      <c r="E92" s="4314" t="s">
        <v>2689</v>
      </c>
      <c r="F92" s="4314" t="s">
        <v>675</v>
      </c>
      <c r="G92" s="4314" t="s">
        <v>2690</v>
      </c>
      <c r="H92" s="4314" t="s">
        <v>22</v>
      </c>
      <c r="I92" s="4314" t="s">
        <v>960</v>
      </c>
    </row>
    <row customHeight="1" ht="11.25">
      <c r="A93" s="4314" t="s">
        <v>2417</v>
      </c>
      <c r="B93" s="4314" t="s">
        <v>16</v>
      </c>
      <c r="C93" s="4314" t="s">
        <v>22</v>
      </c>
      <c r="D93" s="4314" t="s">
        <v>2691</v>
      </c>
      <c r="E93" s="4314" t="s">
        <v>2692</v>
      </c>
      <c r="F93" s="4314" t="s">
        <v>2423</v>
      </c>
      <c r="G93" s="4314" t="s">
        <v>22</v>
      </c>
      <c r="H93" s="4314" t="s">
        <v>22</v>
      </c>
      <c r="I93" s="4314" t="s">
        <v>960</v>
      </c>
    </row>
    <row customHeight="1" ht="11.25">
      <c r="A94" s="4314" t="s">
        <v>2417</v>
      </c>
      <c r="B94" s="4314" t="s">
        <v>16</v>
      </c>
      <c r="C94" s="4314" t="s">
        <v>22</v>
      </c>
      <c r="D94" s="4314" t="s">
        <v>2693</v>
      </c>
      <c r="E94" s="4314" t="s">
        <v>2694</v>
      </c>
      <c r="F94" s="4314" t="s">
        <v>2423</v>
      </c>
      <c r="G94" s="4314" t="s">
        <v>22</v>
      </c>
      <c r="H94" s="4314" t="s">
        <v>22</v>
      </c>
      <c r="I94" s="4314" t="s">
        <v>960</v>
      </c>
    </row>
    <row customHeight="1" ht="11.25">
      <c r="A95" s="4314" t="s">
        <v>2417</v>
      </c>
      <c r="B95" s="4314" t="s">
        <v>16</v>
      </c>
      <c r="C95" s="4314" t="s">
        <v>2695</v>
      </c>
      <c r="D95" s="4314" t="s">
        <v>2696</v>
      </c>
      <c r="E95" s="4314" t="s">
        <v>2697</v>
      </c>
      <c r="F95" s="4314" t="s">
        <v>2442</v>
      </c>
      <c r="G95" s="4314" t="s">
        <v>2698</v>
      </c>
      <c r="H95" s="4314" t="s">
        <v>22</v>
      </c>
      <c r="I95" s="4314" t="s">
        <v>960</v>
      </c>
    </row>
    <row customHeight="1" ht="11.25">
      <c r="A96" s="4314" t="s">
        <v>2417</v>
      </c>
      <c r="B96" s="4314" t="s">
        <v>16</v>
      </c>
      <c r="C96" s="4314" t="s">
        <v>22</v>
      </c>
      <c r="D96" s="4314" t="s">
        <v>2699</v>
      </c>
      <c r="E96" s="4314" t="s">
        <v>2700</v>
      </c>
      <c r="F96" s="4314" t="s">
        <v>2478</v>
      </c>
      <c r="G96" s="4314" t="s">
        <v>22</v>
      </c>
      <c r="H96" s="4314" t="s">
        <v>22</v>
      </c>
      <c r="I96" s="4314" t="s">
        <v>960</v>
      </c>
    </row>
    <row customHeight="1" ht="11.25">
      <c r="A97" s="4314" t="s">
        <v>2417</v>
      </c>
      <c r="B97" s="4314" t="s">
        <v>16</v>
      </c>
      <c r="C97" s="4314" t="s">
        <v>2701</v>
      </c>
      <c r="D97" s="4314" t="s">
        <v>2702</v>
      </c>
      <c r="E97" s="4314" t="s">
        <v>2703</v>
      </c>
      <c r="F97" s="4314" t="s">
        <v>2704</v>
      </c>
      <c r="G97" s="4314" t="s">
        <v>2705</v>
      </c>
      <c r="H97" s="4314" t="s">
        <v>22</v>
      </c>
      <c r="I97" s="4314" t="s">
        <v>960</v>
      </c>
    </row>
    <row customHeight="1" ht="11.25">
      <c r="A98" s="4314" t="s">
        <v>2417</v>
      </c>
      <c r="B98" s="4314" t="s">
        <v>16</v>
      </c>
      <c r="C98" s="4314" t="s">
        <v>2706</v>
      </c>
      <c r="D98" s="4314" t="s">
        <v>2707</v>
      </c>
      <c r="E98" s="4314" t="s">
        <v>2708</v>
      </c>
      <c r="F98" s="4314" t="s">
        <v>2709</v>
      </c>
      <c r="G98" s="4314" t="s">
        <v>22</v>
      </c>
      <c r="H98" s="4314" t="s">
        <v>22</v>
      </c>
      <c r="I98" s="4314" t="s">
        <v>960</v>
      </c>
    </row>
    <row customHeight="1" ht="11.25">
      <c r="A99" s="4314" t="s">
        <v>2417</v>
      </c>
      <c r="B99" s="4314" t="s">
        <v>16</v>
      </c>
      <c r="C99" s="4314" t="s">
        <v>2710</v>
      </c>
      <c r="D99" s="4314" t="s">
        <v>2711</v>
      </c>
      <c r="E99" s="4314" t="s">
        <v>2712</v>
      </c>
      <c r="F99" s="4314" t="s">
        <v>2510</v>
      </c>
      <c r="G99" s="4314" t="s">
        <v>2713</v>
      </c>
      <c r="H99" s="4314" t="s">
        <v>22</v>
      </c>
      <c r="I99" s="4314" t="s">
        <v>960</v>
      </c>
    </row>
    <row customHeight="1" ht="11.25">
      <c r="A100" s="4314" t="s">
        <v>2417</v>
      </c>
      <c r="B100" s="4314" t="s">
        <v>16</v>
      </c>
      <c r="C100" s="4314" t="s">
        <v>2714</v>
      </c>
      <c r="D100" s="4314" t="s">
        <v>2715</v>
      </c>
      <c r="E100" s="4314" t="s">
        <v>2716</v>
      </c>
      <c r="F100" s="4314" t="s">
        <v>2481</v>
      </c>
      <c r="G100" s="4314" t="s">
        <v>2717</v>
      </c>
      <c r="H100" s="4314" t="s">
        <v>22</v>
      </c>
      <c r="I100" s="4314" t="s">
        <v>960</v>
      </c>
    </row>
    <row customHeight="1" ht="11.25">
      <c r="A101" s="4314" t="s">
        <v>2417</v>
      </c>
      <c r="B101" s="4314" t="s">
        <v>16</v>
      </c>
      <c r="C101" s="4314" t="s">
        <v>2718</v>
      </c>
      <c r="D101" s="4314" t="s">
        <v>2719</v>
      </c>
      <c r="E101" s="4314" t="s">
        <v>2720</v>
      </c>
      <c r="F101" s="4314" t="s">
        <v>2420</v>
      </c>
      <c r="G101" s="4314" t="s">
        <v>2721</v>
      </c>
      <c r="H101" s="4314" t="s">
        <v>22</v>
      </c>
      <c r="I101" s="4314" t="s">
        <v>960</v>
      </c>
    </row>
    <row customHeight="1" ht="11.25">
      <c r="A102" s="4314" t="s">
        <v>2417</v>
      </c>
      <c r="B102" s="4314" t="s">
        <v>16</v>
      </c>
      <c r="C102" s="4314" t="s">
        <v>2722</v>
      </c>
      <c r="D102" s="4314" t="s">
        <v>2723</v>
      </c>
      <c r="E102" s="4314" t="s">
        <v>2724</v>
      </c>
      <c r="F102" s="4314" t="s">
        <v>2499</v>
      </c>
      <c r="G102" s="4314" t="s">
        <v>2725</v>
      </c>
      <c r="H102" s="4314" t="s">
        <v>22</v>
      </c>
      <c r="I102" s="4314" t="s">
        <v>960</v>
      </c>
    </row>
    <row customHeight="1" ht="11.25">
      <c r="A103" s="4314" t="s">
        <v>2417</v>
      </c>
      <c r="B103" s="4314" t="s">
        <v>16</v>
      </c>
      <c r="C103" s="4314" t="s">
        <v>22</v>
      </c>
      <c r="D103" s="4314" t="s">
        <v>2726</v>
      </c>
      <c r="E103" s="4314" t="s">
        <v>2727</v>
      </c>
      <c r="F103" s="4314" t="s">
        <v>2423</v>
      </c>
      <c r="G103" s="4314" t="s">
        <v>22</v>
      </c>
      <c r="H103" s="4314" t="s">
        <v>22</v>
      </c>
      <c r="I103" s="4314" t="s">
        <v>960</v>
      </c>
    </row>
    <row customHeight="1" ht="11.25">
      <c r="A104" s="4314" t="s">
        <v>2417</v>
      </c>
      <c r="B104" s="4314" t="s">
        <v>16</v>
      </c>
      <c r="C104" s="4314" t="s">
        <v>22</v>
      </c>
      <c r="D104" s="4314" t="s">
        <v>2728</v>
      </c>
      <c r="E104" s="4314" t="s">
        <v>2729</v>
      </c>
      <c r="F104" s="4314" t="s">
        <v>2527</v>
      </c>
      <c r="G104" s="4314" t="s">
        <v>22</v>
      </c>
      <c r="H104" s="4314" t="s">
        <v>22</v>
      </c>
      <c r="I104" s="4314" t="s">
        <v>960</v>
      </c>
    </row>
    <row customHeight="1" ht="11.25">
      <c r="A105" s="4314" t="s">
        <v>2417</v>
      </c>
      <c r="B105" s="4314" t="s">
        <v>16</v>
      </c>
      <c r="C105" s="4314" t="s">
        <v>22</v>
      </c>
      <c r="D105" s="4314" t="s">
        <v>2730</v>
      </c>
      <c r="E105" s="4314" t="s">
        <v>2731</v>
      </c>
      <c r="F105" s="4314" t="s">
        <v>2510</v>
      </c>
      <c r="G105" s="4314" t="s">
        <v>22</v>
      </c>
      <c r="H105" s="4314" t="s">
        <v>22</v>
      </c>
      <c r="I105" s="4314" t="s">
        <v>960</v>
      </c>
    </row>
    <row customHeight="1" ht="11.25">
      <c r="A106" s="4314" t="s">
        <v>2417</v>
      </c>
      <c r="B106" s="4314" t="s">
        <v>16</v>
      </c>
      <c r="C106" s="4314" t="s">
        <v>22</v>
      </c>
      <c r="D106" s="4314" t="s">
        <v>2732</v>
      </c>
      <c r="E106" s="4314" t="s">
        <v>2733</v>
      </c>
      <c r="F106" s="4314" t="s">
        <v>2423</v>
      </c>
      <c r="G106" s="4314" t="s">
        <v>22</v>
      </c>
      <c r="H106" s="4314" t="s">
        <v>22</v>
      </c>
      <c r="I106" s="4314" t="s">
        <v>960</v>
      </c>
    </row>
    <row customHeight="1" ht="11.25">
      <c r="A107" s="4314" t="s">
        <v>2417</v>
      </c>
      <c r="B107" s="4314" t="s">
        <v>16</v>
      </c>
      <c r="C107" s="4314" t="s">
        <v>22</v>
      </c>
      <c r="D107" s="4314" t="s">
        <v>2734</v>
      </c>
      <c r="E107" s="4314" t="s">
        <v>2735</v>
      </c>
      <c r="F107" s="4314" t="s">
        <v>2527</v>
      </c>
      <c r="G107" s="4314" t="s">
        <v>22</v>
      </c>
      <c r="H107" s="4314" t="s">
        <v>22</v>
      </c>
      <c r="I107" s="4314" t="s">
        <v>960</v>
      </c>
    </row>
    <row customHeight="1" ht="11.25">
      <c r="A108" s="4314" t="s">
        <v>2417</v>
      </c>
      <c r="B108" s="4314" t="s">
        <v>16</v>
      </c>
      <c r="C108" s="4314" t="s">
        <v>2736</v>
      </c>
      <c r="D108" s="4314" t="s">
        <v>2737</v>
      </c>
      <c r="E108" s="4314" t="s">
        <v>2738</v>
      </c>
      <c r="F108" s="4314" t="s">
        <v>2739</v>
      </c>
      <c r="G108" s="4314" t="s">
        <v>2740</v>
      </c>
      <c r="H108" s="4314" t="s">
        <v>22</v>
      </c>
      <c r="I108" s="4314" t="s">
        <v>960</v>
      </c>
    </row>
    <row customHeight="1" ht="11.25">
      <c r="A109" s="4314" t="s">
        <v>2417</v>
      </c>
      <c r="B109" s="4314" t="s">
        <v>16</v>
      </c>
      <c r="C109" s="4314" t="s">
        <v>2741</v>
      </c>
      <c r="D109" s="4314" t="s">
        <v>2742</v>
      </c>
      <c r="E109" s="4314" t="s">
        <v>2743</v>
      </c>
      <c r="F109" s="4314" t="s">
        <v>2499</v>
      </c>
      <c r="G109" s="4314" t="s">
        <v>2744</v>
      </c>
      <c r="H109" s="4314" t="s">
        <v>22</v>
      </c>
      <c r="I109" s="4314" t="s">
        <v>960</v>
      </c>
    </row>
    <row customHeight="1" ht="11.25">
      <c r="A110" s="4314" t="s">
        <v>2417</v>
      </c>
      <c r="B110" s="4314" t="s">
        <v>16</v>
      </c>
      <c r="C110" s="4314" t="s">
        <v>2745</v>
      </c>
      <c r="D110" s="4314" t="s">
        <v>2746</v>
      </c>
      <c r="E110" s="4314" t="s">
        <v>2747</v>
      </c>
      <c r="F110" s="4314" t="s">
        <v>2510</v>
      </c>
      <c r="G110" s="4314" t="s">
        <v>2748</v>
      </c>
      <c r="H110" s="4314" t="s">
        <v>22</v>
      </c>
      <c r="I110" s="4314" t="s">
        <v>960</v>
      </c>
    </row>
    <row customHeight="1" ht="11.25">
      <c r="A111" s="4314" t="s">
        <v>2417</v>
      </c>
      <c r="B111" s="4314" t="s">
        <v>16</v>
      </c>
      <c r="C111" s="4314" t="s">
        <v>2749</v>
      </c>
      <c r="D111" s="4314" t="s">
        <v>2750</v>
      </c>
      <c r="E111" s="4314" t="s">
        <v>2751</v>
      </c>
      <c r="F111" s="4314" t="s">
        <v>2752</v>
      </c>
      <c r="G111" s="4314" t="s">
        <v>2753</v>
      </c>
      <c r="H111" s="4314" t="s">
        <v>22</v>
      </c>
      <c r="I111" s="4314" t="s">
        <v>960</v>
      </c>
    </row>
    <row customHeight="1" ht="11.25">
      <c r="A112" s="4314" t="s">
        <v>2417</v>
      </c>
      <c r="B112" s="4314" t="s">
        <v>16</v>
      </c>
      <c r="C112" s="4314" t="s">
        <v>2754</v>
      </c>
      <c r="D112" s="4314" t="s">
        <v>2755</v>
      </c>
      <c r="E112" s="4314" t="s">
        <v>2756</v>
      </c>
      <c r="F112" s="4314" t="s">
        <v>2757</v>
      </c>
      <c r="G112" s="4314" t="s">
        <v>2758</v>
      </c>
      <c r="H112" s="4314" t="s">
        <v>22</v>
      </c>
      <c r="I112" s="4314" t="s">
        <v>960</v>
      </c>
    </row>
    <row customHeight="1" ht="11.25">
      <c r="A113" s="4314" t="s">
        <v>2417</v>
      </c>
      <c r="B113" s="4314" t="s">
        <v>16</v>
      </c>
      <c r="C113" s="4314" t="s">
        <v>2759</v>
      </c>
      <c r="D113" s="4314" t="s">
        <v>2760</v>
      </c>
      <c r="E113" s="4314" t="s">
        <v>2761</v>
      </c>
      <c r="F113" s="4314" t="s">
        <v>2762</v>
      </c>
      <c r="G113" s="4314" t="s">
        <v>2763</v>
      </c>
      <c r="H113" s="4314" t="s">
        <v>22</v>
      </c>
      <c r="I113" s="4314" t="s">
        <v>960</v>
      </c>
    </row>
    <row customHeight="1" ht="11.25">
      <c r="A114" s="4314" t="s">
        <v>2417</v>
      </c>
      <c r="B114" s="4314" t="s">
        <v>16</v>
      </c>
      <c r="C114" s="4314" t="s">
        <v>2764</v>
      </c>
      <c r="D114" s="4314" t="s">
        <v>2765</v>
      </c>
      <c r="E114" s="4314" t="s">
        <v>2766</v>
      </c>
      <c r="F114" s="4314" t="s">
        <v>2767</v>
      </c>
      <c r="G114" s="4314" t="s">
        <v>2768</v>
      </c>
      <c r="H114" s="4314" t="s">
        <v>22</v>
      </c>
      <c r="I114" s="4314" t="s">
        <v>960</v>
      </c>
    </row>
    <row customHeight="1" ht="11.25">
      <c r="A115" s="4314" t="s">
        <v>2417</v>
      </c>
      <c r="B115" s="4314" t="s">
        <v>16</v>
      </c>
      <c r="C115" s="4314" t="s">
        <v>2769</v>
      </c>
      <c r="D115" s="4314" t="s">
        <v>2770</v>
      </c>
      <c r="E115" s="4314" t="s">
        <v>2771</v>
      </c>
      <c r="F115" s="4314" t="s">
        <v>2442</v>
      </c>
      <c r="G115" s="4314" t="s">
        <v>2772</v>
      </c>
      <c r="H115" s="4314" t="s">
        <v>2773</v>
      </c>
      <c r="I115" s="4314" t="s">
        <v>960</v>
      </c>
    </row>
    <row customHeight="1" ht="11.25">
      <c r="A116" s="4314" t="s">
        <v>2417</v>
      </c>
      <c r="B116" s="4314" t="s">
        <v>16</v>
      </c>
      <c r="C116" s="4314" t="s">
        <v>2774</v>
      </c>
      <c r="D116" s="4314" t="s">
        <v>2775</v>
      </c>
      <c r="E116" s="4314" t="s">
        <v>2776</v>
      </c>
      <c r="F116" s="4314" t="s">
        <v>2752</v>
      </c>
      <c r="G116" s="4314" t="s">
        <v>2777</v>
      </c>
      <c r="H116" s="4314" t="s">
        <v>22</v>
      </c>
      <c r="I116" s="4314" t="s">
        <v>960</v>
      </c>
    </row>
    <row customHeight="1" ht="11.25">
      <c r="A117" s="4314" t="s">
        <v>2417</v>
      </c>
      <c r="B117" s="4314" t="s">
        <v>16</v>
      </c>
      <c r="C117" s="4314" t="s">
        <v>2778</v>
      </c>
      <c r="D117" s="4314" t="s">
        <v>2779</v>
      </c>
      <c r="E117" s="4314" t="s">
        <v>2780</v>
      </c>
      <c r="F117" s="4314" t="s">
        <v>2499</v>
      </c>
      <c r="G117" s="4314" t="s">
        <v>2781</v>
      </c>
      <c r="H117" s="4314" t="s">
        <v>22</v>
      </c>
      <c r="I117" s="4314" t="s">
        <v>960</v>
      </c>
    </row>
    <row customHeight="1" ht="11.25">
      <c r="A118" s="4314" t="s">
        <v>2417</v>
      </c>
      <c r="B118" s="4314" t="s">
        <v>16</v>
      </c>
      <c r="C118" s="4314" t="s">
        <v>2782</v>
      </c>
      <c r="D118" s="4314" t="s">
        <v>2783</v>
      </c>
      <c r="E118" s="4314" t="s">
        <v>2784</v>
      </c>
      <c r="F118" s="4314" t="s">
        <v>2527</v>
      </c>
      <c r="G118" s="4314" t="s">
        <v>2785</v>
      </c>
      <c r="H118" s="4314" t="s">
        <v>22</v>
      </c>
      <c r="I118" s="4314" t="s">
        <v>960</v>
      </c>
    </row>
    <row customHeight="1" ht="11.25">
      <c r="A119" s="4314" t="s">
        <v>2417</v>
      </c>
      <c r="B119" s="4314" t="s">
        <v>16</v>
      </c>
      <c r="C119" s="4314" t="s">
        <v>2786</v>
      </c>
      <c r="D119" s="4314" t="s">
        <v>2787</v>
      </c>
      <c r="E119" s="4314" t="s">
        <v>2788</v>
      </c>
      <c r="F119" s="4314" t="s">
        <v>2538</v>
      </c>
      <c r="G119" s="4314" t="s">
        <v>2789</v>
      </c>
      <c r="H119" s="4314" t="s">
        <v>22</v>
      </c>
      <c r="I119" s="4314" t="s">
        <v>960</v>
      </c>
    </row>
    <row customHeight="1" ht="11.25">
      <c r="A120" s="4314" t="s">
        <v>2417</v>
      </c>
      <c r="B120" s="4314" t="s">
        <v>16</v>
      </c>
      <c r="C120" s="4314" t="s">
        <v>2790</v>
      </c>
      <c r="D120" s="4314" t="s">
        <v>2791</v>
      </c>
      <c r="E120" s="4314" t="s">
        <v>2792</v>
      </c>
      <c r="F120" s="4314" t="s">
        <v>2752</v>
      </c>
      <c r="G120" s="4314" t="s">
        <v>2793</v>
      </c>
      <c r="H120" s="4314" t="s">
        <v>22</v>
      </c>
      <c r="I120" s="4314" t="s">
        <v>960</v>
      </c>
    </row>
    <row customHeight="1" ht="11.25">
      <c r="A121" s="4314" t="s">
        <v>2417</v>
      </c>
      <c r="B121" s="4314" t="s">
        <v>16</v>
      </c>
      <c r="C121" s="4314" t="s">
        <v>2794</v>
      </c>
      <c r="D121" s="4314" t="s">
        <v>2795</v>
      </c>
      <c r="E121" s="4314" t="s">
        <v>2796</v>
      </c>
      <c r="F121" s="4314" t="s">
        <v>2442</v>
      </c>
      <c r="G121" s="4314" t="s">
        <v>2797</v>
      </c>
      <c r="H121" s="4314" t="s">
        <v>22</v>
      </c>
      <c r="I121" s="4314" t="s">
        <v>960</v>
      </c>
    </row>
    <row customHeight="1" ht="11.25">
      <c r="A122" s="4314" t="s">
        <v>2417</v>
      </c>
      <c r="B122" s="4314" t="s">
        <v>16</v>
      </c>
      <c r="C122" s="4314" t="s">
        <v>2798</v>
      </c>
      <c r="D122" s="4314" t="s">
        <v>2799</v>
      </c>
      <c r="E122" s="4314" t="s">
        <v>2800</v>
      </c>
      <c r="F122" s="4314" t="s">
        <v>2426</v>
      </c>
      <c r="G122" s="4314" t="s">
        <v>2801</v>
      </c>
      <c r="H122" s="4314" t="s">
        <v>22</v>
      </c>
      <c r="I122" s="4314" t="s">
        <v>960</v>
      </c>
    </row>
    <row customHeight="1" ht="11.25">
      <c r="A123" s="4314" t="s">
        <v>2417</v>
      </c>
      <c r="B123" s="4314" t="s">
        <v>16</v>
      </c>
      <c r="C123" s="4314" t="s">
        <v>2802</v>
      </c>
      <c r="D123" s="4314" t="s">
        <v>2803</v>
      </c>
      <c r="E123" s="4314" t="s">
        <v>2804</v>
      </c>
      <c r="F123" s="4314" t="s">
        <v>2752</v>
      </c>
      <c r="G123" s="4314" t="s">
        <v>2805</v>
      </c>
      <c r="H123" s="4314" t="s">
        <v>22</v>
      </c>
      <c r="I123" s="4314" t="s">
        <v>960</v>
      </c>
    </row>
    <row customHeight="1" ht="11.25">
      <c r="A124" s="4314" t="s">
        <v>2417</v>
      </c>
      <c r="B124" s="4314" t="s">
        <v>16</v>
      </c>
      <c r="C124" s="4314" t="s">
        <v>2806</v>
      </c>
      <c r="D124" s="4314" t="s">
        <v>2807</v>
      </c>
      <c r="E124" s="4314" t="s">
        <v>2808</v>
      </c>
      <c r="F124" s="4314" t="s">
        <v>2461</v>
      </c>
      <c r="G124" s="4314" t="s">
        <v>2809</v>
      </c>
      <c r="H124" s="4314" t="s">
        <v>22</v>
      </c>
      <c r="I124" s="4314" t="s">
        <v>960</v>
      </c>
    </row>
    <row customHeight="1" ht="11.25">
      <c r="A125" s="4314" t="s">
        <v>2417</v>
      </c>
      <c r="B125" s="4314" t="s">
        <v>16</v>
      </c>
      <c r="C125" s="4314" t="s">
        <v>2810</v>
      </c>
      <c r="D125" s="4314" t="s">
        <v>2811</v>
      </c>
      <c r="E125" s="4314" t="s">
        <v>2812</v>
      </c>
      <c r="F125" s="4314" t="s">
        <v>2442</v>
      </c>
      <c r="G125" s="4314" t="s">
        <v>2813</v>
      </c>
      <c r="H125" s="4314" t="s">
        <v>22</v>
      </c>
      <c r="I125" s="4314" t="s">
        <v>960</v>
      </c>
    </row>
    <row customHeight="1" ht="11.25">
      <c r="A126" s="4314" t="s">
        <v>2417</v>
      </c>
      <c r="B126" s="4314" t="s">
        <v>16</v>
      </c>
      <c r="C126" s="4314" t="s">
        <v>2814</v>
      </c>
      <c r="D126" s="4314" t="s">
        <v>2815</v>
      </c>
      <c r="E126" s="4314" t="s">
        <v>2816</v>
      </c>
      <c r="F126" s="4314" t="s">
        <v>2538</v>
      </c>
      <c r="G126" s="4314" t="s">
        <v>2817</v>
      </c>
      <c r="H126" s="4314" t="s">
        <v>22</v>
      </c>
      <c r="I126" s="4314" t="s">
        <v>960</v>
      </c>
    </row>
    <row customHeight="1" ht="11.25">
      <c r="A127" s="4314" t="s">
        <v>2417</v>
      </c>
      <c r="B127" s="4314" t="s">
        <v>16</v>
      </c>
      <c r="C127" s="4314" t="s">
        <v>2818</v>
      </c>
      <c r="D127" s="4314" t="s">
        <v>2819</v>
      </c>
      <c r="E127" s="4314" t="s">
        <v>2820</v>
      </c>
      <c r="F127" s="4314" t="s">
        <v>2461</v>
      </c>
      <c r="G127" s="4314" t="s">
        <v>2821</v>
      </c>
      <c r="H127" s="4314" t="s">
        <v>22</v>
      </c>
      <c r="I127" s="4314" t="s">
        <v>960</v>
      </c>
    </row>
    <row customHeight="1" ht="11.25">
      <c r="A128" s="4314" t="s">
        <v>2417</v>
      </c>
      <c r="B128" s="4314" t="s">
        <v>16</v>
      </c>
      <c r="C128" s="4314" t="s">
        <v>2822</v>
      </c>
      <c r="D128" s="4314" t="s">
        <v>2823</v>
      </c>
      <c r="E128" s="4314" t="s">
        <v>2824</v>
      </c>
      <c r="F128" s="4314" t="s">
        <v>2499</v>
      </c>
      <c r="G128" s="4314" t="s">
        <v>2825</v>
      </c>
      <c r="H128" s="4314" t="s">
        <v>22</v>
      </c>
      <c r="I128" s="4314" t="s">
        <v>960</v>
      </c>
    </row>
    <row customHeight="1" ht="11.25">
      <c r="A129" s="4314" t="s">
        <v>2417</v>
      </c>
      <c r="B129" s="4314" t="s">
        <v>16</v>
      </c>
      <c r="C129" s="4314" t="s">
        <v>2826</v>
      </c>
      <c r="D129" s="4314" t="s">
        <v>2827</v>
      </c>
      <c r="E129" s="4314" t="s">
        <v>2828</v>
      </c>
      <c r="F129" s="4314" t="s">
        <v>2478</v>
      </c>
      <c r="G129" s="4314" t="s">
        <v>2829</v>
      </c>
      <c r="H129" s="4314" t="s">
        <v>22</v>
      </c>
      <c r="I129" s="4314" t="s">
        <v>960</v>
      </c>
    </row>
    <row customHeight="1" ht="11.25">
      <c r="A130" s="4314" t="s">
        <v>2417</v>
      </c>
      <c r="B130" s="4314" t="s">
        <v>16</v>
      </c>
      <c r="C130" s="4314" t="s">
        <v>2830</v>
      </c>
      <c r="D130" s="4314" t="s">
        <v>2831</v>
      </c>
      <c r="E130" s="4314" t="s">
        <v>2832</v>
      </c>
      <c r="F130" s="4314" t="s">
        <v>2752</v>
      </c>
      <c r="G130" s="4314" t="s">
        <v>2833</v>
      </c>
      <c r="H130" s="4314" t="s">
        <v>22</v>
      </c>
      <c r="I130" s="4314" t="s">
        <v>960</v>
      </c>
    </row>
    <row customHeight="1" ht="11.25">
      <c r="A131" s="4314" t="s">
        <v>2417</v>
      </c>
      <c r="B131" s="4314" t="s">
        <v>16</v>
      </c>
      <c r="C131" s="4314" t="s">
        <v>2834</v>
      </c>
      <c r="D131" s="4314" t="s">
        <v>2835</v>
      </c>
      <c r="E131" s="4314" t="s">
        <v>2836</v>
      </c>
      <c r="F131" s="4314" t="s">
        <v>2499</v>
      </c>
      <c r="G131" s="4314" t="s">
        <v>2837</v>
      </c>
      <c r="H131" s="4314" t="s">
        <v>22</v>
      </c>
      <c r="I131" s="4314" t="s">
        <v>960</v>
      </c>
    </row>
    <row customHeight="1" ht="11.25">
      <c r="A132" s="4314" t="s">
        <v>2417</v>
      </c>
      <c r="B132" s="4314" t="s">
        <v>16</v>
      </c>
      <c r="C132" s="4314" t="s">
        <v>2838</v>
      </c>
      <c r="D132" s="4314" t="s">
        <v>2839</v>
      </c>
      <c r="E132" s="4314" t="s">
        <v>2840</v>
      </c>
      <c r="F132" s="4314" t="s">
        <v>2752</v>
      </c>
      <c r="G132" s="4314" t="s">
        <v>2841</v>
      </c>
      <c r="H132" s="4314" t="s">
        <v>22</v>
      </c>
      <c r="I132" s="4314" t="s">
        <v>960</v>
      </c>
    </row>
    <row customHeight="1" ht="11.25">
      <c r="A133" s="4314" t="s">
        <v>2417</v>
      </c>
      <c r="B133" s="4314" t="s">
        <v>16</v>
      </c>
      <c r="C133" s="4314" t="s">
        <v>2842</v>
      </c>
      <c r="D133" s="4314" t="s">
        <v>2843</v>
      </c>
      <c r="E133" s="4314" t="s">
        <v>2844</v>
      </c>
      <c r="F133" s="4314" t="s">
        <v>2499</v>
      </c>
      <c r="G133" s="4314" t="s">
        <v>2845</v>
      </c>
      <c r="H133" s="4314" t="s">
        <v>22</v>
      </c>
      <c r="I133" s="4314" t="s">
        <v>960</v>
      </c>
    </row>
    <row customHeight="1" ht="11.25">
      <c r="A134" s="4314" t="s">
        <v>2417</v>
      </c>
      <c r="B134" s="4314" t="s">
        <v>16</v>
      </c>
      <c r="C134" s="4314" t="s">
        <v>2846</v>
      </c>
      <c r="D134" s="4314" t="s">
        <v>2847</v>
      </c>
      <c r="E134" s="4314" t="s">
        <v>2848</v>
      </c>
      <c r="F134" s="4314" t="s">
        <v>2752</v>
      </c>
      <c r="G134" s="4314" t="s">
        <v>2849</v>
      </c>
      <c r="H134" s="4314" t="s">
        <v>22</v>
      </c>
      <c r="I134" s="4314" t="s">
        <v>960</v>
      </c>
    </row>
    <row customHeight="1" ht="11.25">
      <c r="A135" s="4314" t="s">
        <v>2417</v>
      </c>
      <c r="B135" s="4314" t="s">
        <v>16</v>
      </c>
      <c r="C135" s="4314" t="s">
        <v>2850</v>
      </c>
      <c r="D135" s="4314" t="s">
        <v>2851</v>
      </c>
      <c r="E135" s="4314" t="s">
        <v>2852</v>
      </c>
      <c r="F135" s="4314" t="s">
        <v>2752</v>
      </c>
      <c r="G135" s="4314" t="s">
        <v>2853</v>
      </c>
      <c r="H135" s="4314" t="s">
        <v>22</v>
      </c>
      <c r="I135" s="4314" t="s">
        <v>960</v>
      </c>
    </row>
    <row customHeight="1" ht="11.25">
      <c r="A136" s="4314" t="s">
        <v>2417</v>
      </c>
      <c r="B136" s="4314" t="s">
        <v>16</v>
      </c>
      <c r="C136" s="4314" t="s">
        <v>2854</v>
      </c>
      <c r="D136" s="4314" t="s">
        <v>2855</v>
      </c>
      <c r="E136" s="4314" t="s">
        <v>2856</v>
      </c>
      <c r="F136" s="4314" t="s">
        <v>2423</v>
      </c>
      <c r="G136" s="4314" t="s">
        <v>2857</v>
      </c>
      <c r="H136" s="4314" t="s">
        <v>22</v>
      </c>
      <c r="I136" s="4314" t="s">
        <v>960</v>
      </c>
    </row>
    <row customHeight="1" ht="11.25">
      <c r="A137" s="4314" t="s">
        <v>2417</v>
      </c>
      <c r="B137" s="4314" t="s">
        <v>16</v>
      </c>
      <c r="C137" s="4314" t="s">
        <v>2858</v>
      </c>
      <c r="D137" s="4314" t="s">
        <v>2859</v>
      </c>
      <c r="E137" s="4314" t="s">
        <v>2860</v>
      </c>
      <c r="F137" s="4314" t="s">
        <v>2423</v>
      </c>
      <c r="G137" s="4314" t="s">
        <v>2861</v>
      </c>
      <c r="H137" s="4314" t="s">
        <v>22</v>
      </c>
      <c r="I137" s="4314" t="s">
        <v>960</v>
      </c>
    </row>
    <row customHeight="1" ht="11.25">
      <c r="A138" s="4314" t="s">
        <v>2417</v>
      </c>
      <c r="B138" s="4314" t="s">
        <v>16</v>
      </c>
      <c r="C138" s="4314" t="s">
        <v>2862</v>
      </c>
      <c r="D138" s="4314" t="s">
        <v>2863</v>
      </c>
      <c r="E138" s="4314" t="s">
        <v>2864</v>
      </c>
      <c r="F138" s="4314" t="s">
        <v>2423</v>
      </c>
      <c r="G138" s="4314" t="s">
        <v>22</v>
      </c>
      <c r="H138" s="4314" t="s">
        <v>22</v>
      </c>
      <c r="I138" s="4314" t="s">
        <v>960</v>
      </c>
    </row>
    <row customHeight="1" ht="11.25">
      <c r="A139" s="4314" t="s">
        <v>2417</v>
      </c>
      <c r="B139" s="4314" t="s">
        <v>16</v>
      </c>
      <c r="C139" s="4314" t="s">
        <v>2865</v>
      </c>
      <c r="D139" s="4314" t="s">
        <v>2866</v>
      </c>
      <c r="E139" s="4314" t="s">
        <v>2867</v>
      </c>
      <c r="F139" s="4314" t="s">
        <v>2478</v>
      </c>
      <c r="G139" s="4314" t="s">
        <v>22</v>
      </c>
      <c r="H139" s="4314" t="s">
        <v>22</v>
      </c>
      <c r="I139" s="4314" t="s">
        <v>960</v>
      </c>
    </row>
    <row customHeight="1" ht="11.25">
      <c r="A140" s="4314" t="s">
        <v>2417</v>
      </c>
      <c r="B140" s="4314" t="s">
        <v>16</v>
      </c>
      <c r="C140" s="4314" t="s">
        <v>2868</v>
      </c>
      <c r="D140" s="4314" t="s">
        <v>2869</v>
      </c>
      <c r="E140" s="4314" t="s">
        <v>2870</v>
      </c>
      <c r="F140" s="4314" t="s">
        <v>2426</v>
      </c>
      <c r="G140" s="4314" t="s">
        <v>2871</v>
      </c>
      <c r="H140" s="4314" t="s">
        <v>22</v>
      </c>
      <c r="I140" s="4314" t="s">
        <v>960</v>
      </c>
    </row>
    <row customHeight="1" ht="11.25">
      <c r="A141" s="4314" t="s">
        <v>2417</v>
      </c>
      <c r="B141" s="4314" t="s">
        <v>16</v>
      </c>
      <c r="C141" s="4314" t="s">
        <v>2872</v>
      </c>
      <c r="D141" s="4314" t="s">
        <v>2873</v>
      </c>
      <c r="E141" s="4314" t="s">
        <v>2874</v>
      </c>
      <c r="F141" s="4314" t="s">
        <v>2510</v>
      </c>
      <c r="G141" s="4314" t="s">
        <v>2875</v>
      </c>
      <c r="H141" s="4314" t="s">
        <v>22</v>
      </c>
      <c r="I141" s="4314" t="s">
        <v>960</v>
      </c>
    </row>
    <row customHeight="1" ht="11.25">
      <c r="A142" s="4314" t="s">
        <v>2417</v>
      </c>
      <c r="B142" s="4314" t="s">
        <v>16</v>
      </c>
      <c r="C142" s="4314" t="s">
        <v>2876</v>
      </c>
      <c r="D142" s="4314" t="s">
        <v>2877</v>
      </c>
      <c r="E142" s="4314" t="s">
        <v>2878</v>
      </c>
      <c r="F142" s="4314" t="s">
        <v>2752</v>
      </c>
      <c r="G142" s="4314" t="s">
        <v>22</v>
      </c>
      <c r="H142" s="4314" t="s">
        <v>22</v>
      </c>
      <c r="I142" s="4314" t="s">
        <v>960</v>
      </c>
    </row>
    <row customHeight="1" ht="11.25">
      <c r="A143" s="4314" t="s">
        <v>2417</v>
      </c>
      <c r="B143" s="4314" t="s">
        <v>16</v>
      </c>
      <c r="C143" s="4314" t="s">
        <v>2879</v>
      </c>
      <c r="D143" s="4314" t="s">
        <v>2880</v>
      </c>
      <c r="E143" s="4314" t="s">
        <v>2881</v>
      </c>
      <c r="F143" s="4314" t="s">
        <v>2473</v>
      </c>
      <c r="G143" s="4314" t="s">
        <v>2882</v>
      </c>
      <c r="H143" s="4314" t="s">
        <v>22</v>
      </c>
      <c r="I143" s="4314" t="s">
        <v>960</v>
      </c>
    </row>
    <row customHeight="1" ht="11.25">
      <c r="A144" s="4314" t="s">
        <v>2417</v>
      </c>
      <c r="B144" s="4314" t="s">
        <v>16</v>
      </c>
      <c r="C144" s="4314" t="s">
        <v>2883</v>
      </c>
      <c r="D144" s="4314" t="s">
        <v>2884</v>
      </c>
      <c r="E144" s="4314" t="s">
        <v>2885</v>
      </c>
      <c r="F144" s="4314" t="s">
        <v>2426</v>
      </c>
      <c r="G144" s="4314" t="s">
        <v>2886</v>
      </c>
      <c r="H144" s="4314" t="s">
        <v>22</v>
      </c>
      <c r="I144" s="4314" t="s">
        <v>960</v>
      </c>
    </row>
    <row customHeight="1" ht="11.25">
      <c r="A145" s="4314" t="s">
        <v>2417</v>
      </c>
      <c r="B145" s="4314" t="s">
        <v>16</v>
      </c>
      <c r="C145" s="4314" t="s">
        <v>2887</v>
      </c>
      <c r="D145" s="4314" t="s">
        <v>2888</v>
      </c>
      <c r="E145" s="4314" t="s">
        <v>2889</v>
      </c>
      <c r="F145" s="4314" t="s">
        <v>2426</v>
      </c>
      <c r="G145" s="4314" t="s">
        <v>2890</v>
      </c>
      <c r="H145" s="4314" t="s">
        <v>22</v>
      </c>
      <c r="I145" s="4314" t="s">
        <v>960</v>
      </c>
    </row>
    <row customHeight="1" ht="11.25">
      <c r="A146" s="4314" t="s">
        <v>2417</v>
      </c>
      <c r="B146" s="4314" t="s">
        <v>16</v>
      </c>
      <c r="C146" s="4314" t="s">
        <v>2891</v>
      </c>
      <c r="D146" s="4314" t="s">
        <v>2892</v>
      </c>
      <c r="E146" s="4314" t="s">
        <v>2893</v>
      </c>
      <c r="F146" s="4314" t="s">
        <v>2478</v>
      </c>
      <c r="G146" s="4314" t="s">
        <v>2894</v>
      </c>
      <c r="H146" s="4314" t="s">
        <v>22</v>
      </c>
      <c r="I146" s="4314" t="s">
        <v>960</v>
      </c>
    </row>
    <row customHeight="1" ht="11.25">
      <c r="A147" s="4314" t="s">
        <v>2417</v>
      </c>
      <c r="B147" s="4314" t="s">
        <v>16</v>
      </c>
      <c r="C147" s="4314" t="s">
        <v>2895</v>
      </c>
      <c r="D147" s="4314" t="s">
        <v>2896</v>
      </c>
      <c r="E147" s="4314" t="s">
        <v>2897</v>
      </c>
      <c r="F147" s="4314" t="s">
        <v>2499</v>
      </c>
      <c r="G147" s="4314" t="s">
        <v>2898</v>
      </c>
      <c r="H147" s="4314" t="s">
        <v>22</v>
      </c>
      <c r="I147" s="4314" t="s">
        <v>960</v>
      </c>
    </row>
    <row customHeight="1" ht="11.25">
      <c r="A148" s="4314" t="s">
        <v>2417</v>
      </c>
      <c r="B148" s="4314" t="s">
        <v>16</v>
      </c>
      <c r="C148" s="4314" t="s">
        <v>2899</v>
      </c>
      <c r="D148" s="4314" t="s">
        <v>2900</v>
      </c>
      <c r="E148" s="4314" t="s">
        <v>2901</v>
      </c>
      <c r="F148" s="4314" t="s">
        <v>2478</v>
      </c>
      <c r="G148" s="4314" t="s">
        <v>22</v>
      </c>
      <c r="H148" s="4314" t="s">
        <v>22</v>
      </c>
      <c r="I148" s="4314" t="s">
        <v>960</v>
      </c>
    </row>
    <row customHeight="1" ht="11.25">
      <c r="A149" s="4314" t="s">
        <v>2417</v>
      </c>
      <c r="B149" s="4314" t="s">
        <v>16</v>
      </c>
      <c r="C149" s="4314" t="s">
        <v>2902</v>
      </c>
      <c r="D149" s="4314" t="s">
        <v>2903</v>
      </c>
      <c r="E149" s="4314" t="s">
        <v>2904</v>
      </c>
      <c r="F149" s="4314" t="s">
        <v>2905</v>
      </c>
      <c r="G149" s="4314" t="s">
        <v>22</v>
      </c>
      <c r="H149" s="4314" t="s">
        <v>22</v>
      </c>
      <c r="I149" s="4314" t="s">
        <v>960</v>
      </c>
    </row>
    <row customHeight="1" ht="11.25">
      <c r="A150" s="4314" t="s">
        <v>2417</v>
      </c>
      <c r="B150" s="4314" t="s">
        <v>16</v>
      </c>
      <c r="C150" s="4314" t="s">
        <v>2906</v>
      </c>
      <c r="D150" s="4314" t="s">
        <v>2907</v>
      </c>
      <c r="E150" s="4314" t="s">
        <v>2908</v>
      </c>
      <c r="F150" s="4314" t="s">
        <v>2909</v>
      </c>
      <c r="G150" s="4314" t="s">
        <v>2910</v>
      </c>
      <c r="H150" s="4314" t="s">
        <v>22</v>
      </c>
      <c r="I150" s="4314" t="s">
        <v>960</v>
      </c>
    </row>
    <row customHeight="1" ht="11.25">
      <c r="A151" s="4314" t="s">
        <v>2417</v>
      </c>
      <c r="B151" s="4314" t="s">
        <v>16</v>
      </c>
      <c r="C151" s="4314" t="s">
        <v>2911</v>
      </c>
      <c r="D151" s="4314" t="s">
        <v>2912</v>
      </c>
      <c r="E151" s="4314" t="s">
        <v>2913</v>
      </c>
      <c r="F151" s="4314" t="s">
        <v>2473</v>
      </c>
      <c r="G151" s="4314" t="s">
        <v>2914</v>
      </c>
      <c r="H151" s="4314" t="s">
        <v>22</v>
      </c>
      <c r="I151" s="4314" t="s">
        <v>960</v>
      </c>
    </row>
    <row customHeight="1" ht="11.25">
      <c r="A152" s="4314" t="s">
        <v>2417</v>
      </c>
      <c r="B152" s="4314" t="s">
        <v>16</v>
      </c>
      <c r="C152" s="4314" t="s">
        <v>2915</v>
      </c>
      <c r="D152" s="4314" t="s">
        <v>2916</v>
      </c>
      <c r="E152" s="4314" t="s">
        <v>2917</v>
      </c>
      <c r="F152" s="4314" t="s">
        <v>2757</v>
      </c>
      <c r="G152" s="4314" t="s">
        <v>2918</v>
      </c>
      <c r="H152" s="4314" t="s">
        <v>22</v>
      </c>
      <c r="I152" s="4314" t="s">
        <v>960</v>
      </c>
    </row>
    <row customHeight="1" ht="11.25">
      <c r="A153" s="4314" t="s">
        <v>2417</v>
      </c>
      <c r="B153" s="4314" t="s">
        <v>16</v>
      </c>
      <c r="C153" s="4314" t="s">
        <v>2919</v>
      </c>
      <c r="D153" s="4314" t="s">
        <v>2920</v>
      </c>
      <c r="E153" s="4314" t="s">
        <v>2921</v>
      </c>
      <c r="F153" s="4314" t="s">
        <v>2478</v>
      </c>
      <c r="G153" s="4314" t="s">
        <v>2922</v>
      </c>
      <c r="H153" s="4314" t="s">
        <v>22</v>
      </c>
      <c r="I153" s="4314" t="s">
        <v>960</v>
      </c>
    </row>
    <row customHeight="1" ht="11.25">
      <c r="A154" s="4314" t="s">
        <v>2417</v>
      </c>
      <c r="B154" s="4314" t="s">
        <v>16</v>
      </c>
      <c r="C154" s="4314" t="s">
        <v>2923</v>
      </c>
      <c r="D154" s="4314" t="s">
        <v>2924</v>
      </c>
      <c r="E154" s="4314" t="s">
        <v>2925</v>
      </c>
      <c r="F154" s="4314" t="s">
        <v>2499</v>
      </c>
      <c r="G154" s="4314" t="s">
        <v>2926</v>
      </c>
      <c r="H154" s="4314" t="s">
        <v>22</v>
      </c>
      <c r="I154" s="4314" t="s">
        <v>960</v>
      </c>
    </row>
    <row customHeight="1" ht="11.25">
      <c r="A155" s="4314" t="s">
        <v>2417</v>
      </c>
      <c r="B155" s="4314" t="s">
        <v>16</v>
      </c>
      <c r="C155" s="4314" t="s">
        <v>2927</v>
      </c>
      <c r="D155" s="4314" t="s">
        <v>2924</v>
      </c>
      <c r="E155" s="4314" t="s">
        <v>2928</v>
      </c>
      <c r="F155" s="4314" t="s">
        <v>2752</v>
      </c>
      <c r="G155" s="4314" t="s">
        <v>2929</v>
      </c>
      <c r="H155" s="4314" t="s">
        <v>22</v>
      </c>
      <c r="I155" s="4314" t="s">
        <v>960</v>
      </c>
    </row>
    <row customHeight="1" ht="11.25">
      <c r="A156" s="4314" t="s">
        <v>2417</v>
      </c>
      <c r="B156" s="4314" t="s">
        <v>16</v>
      </c>
      <c r="C156" s="4314" t="s">
        <v>2930</v>
      </c>
      <c r="D156" s="4314" t="s">
        <v>2931</v>
      </c>
      <c r="E156" s="4314" t="s">
        <v>2932</v>
      </c>
      <c r="F156" s="4314" t="s">
        <v>2420</v>
      </c>
      <c r="G156" s="4314" t="s">
        <v>2933</v>
      </c>
      <c r="H156" s="4314" t="s">
        <v>22</v>
      </c>
      <c r="I156" s="4314" t="s">
        <v>960</v>
      </c>
    </row>
    <row customHeight="1" ht="11.25">
      <c r="A157" s="4314" t="s">
        <v>2417</v>
      </c>
      <c r="B157" s="4314" t="s">
        <v>16</v>
      </c>
      <c r="C157" s="4314" t="s">
        <v>2934</v>
      </c>
      <c r="D157" s="4314" t="s">
        <v>2935</v>
      </c>
      <c r="E157" s="4314" t="s">
        <v>2936</v>
      </c>
      <c r="F157" s="4314" t="s">
        <v>2752</v>
      </c>
      <c r="G157" s="4314" t="s">
        <v>2937</v>
      </c>
      <c r="H157" s="4314" t="s">
        <v>22</v>
      </c>
      <c r="I157" s="4314" t="s">
        <v>960</v>
      </c>
    </row>
    <row customHeight="1" ht="11.25">
      <c r="A158" s="4314" t="s">
        <v>2417</v>
      </c>
      <c r="B158" s="4314" t="s">
        <v>16</v>
      </c>
      <c r="C158" s="4314" t="s">
        <v>2938</v>
      </c>
      <c r="D158" s="4314" t="s">
        <v>2939</v>
      </c>
      <c r="E158" s="4314" t="s">
        <v>2940</v>
      </c>
      <c r="F158" s="4314" t="s">
        <v>2499</v>
      </c>
      <c r="G158" s="4314" t="s">
        <v>2941</v>
      </c>
      <c r="H158" s="4314" t="s">
        <v>22</v>
      </c>
      <c r="I158" s="4314" t="s">
        <v>960</v>
      </c>
    </row>
    <row customHeight="1" ht="11.25">
      <c r="A159" s="4314" t="s">
        <v>2417</v>
      </c>
      <c r="B159" s="4314" t="s">
        <v>16</v>
      </c>
      <c r="C159" s="4314" t="s">
        <v>2942</v>
      </c>
      <c r="D159" s="4314" t="s">
        <v>2943</v>
      </c>
      <c r="E159" s="4314" t="s">
        <v>2944</v>
      </c>
      <c r="F159" s="4314" t="s">
        <v>2499</v>
      </c>
      <c r="G159" s="4314" t="s">
        <v>2945</v>
      </c>
      <c r="H159" s="4314" t="s">
        <v>22</v>
      </c>
      <c r="I159" s="4314" t="s">
        <v>960</v>
      </c>
    </row>
    <row customHeight="1" ht="11.25">
      <c r="A160" s="4314" t="s">
        <v>2417</v>
      </c>
      <c r="B160" s="4314" t="s">
        <v>16</v>
      </c>
      <c r="C160" s="4314" t="s">
        <v>2946</v>
      </c>
      <c r="D160" s="4314" t="s">
        <v>2947</v>
      </c>
      <c r="E160" s="4314" t="s">
        <v>2948</v>
      </c>
      <c r="F160" s="4314" t="s">
        <v>2499</v>
      </c>
      <c r="G160" s="4314" t="s">
        <v>2949</v>
      </c>
      <c r="H160" s="4314" t="s">
        <v>22</v>
      </c>
      <c r="I160" s="4314" t="s">
        <v>960</v>
      </c>
    </row>
    <row customHeight="1" ht="11.25">
      <c r="A161" s="4314" t="s">
        <v>2417</v>
      </c>
      <c r="B161" s="4314" t="s">
        <v>16</v>
      </c>
      <c r="C161" s="4314" t="s">
        <v>2950</v>
      </c>
      <c r="D161" s="4314" t="s">
        <v>2951</v>
      </c>
      <c r="E161" s="4314" t="s">
        <v>2952</v>
      </c>
      <c r="F161" s="4314" t="s">
        <v>2447</v>
      </c>
      <c r="G161" s="4314" t="s">
        <v>2953</v>
      </c>
      <c r="H161" s="4314" t="s">
        <v>22</v>
      </c>
      <c r="I161" s="4314" t="s">
        <v>960</v>
      </c>
    </row>
    <row customHeight="1" ht="11.25">
      <c r="A162" s="4314" t="s">
        <v>2417</v>
      </c>
      <c r="B162" s="4314" t="s">
        <v>16</v>
      </c>
      <c r="C162" s="4314" t="s">
        <v>2954</v>
      </c>
      <c r="D162" s="4314" t="s">
        <v>2955</v>
      </c>
      <c r="E162" s="4314" t="s">
        <v>2956</v>
      </c>
      <c r="F162" s="4314" t="s">
        <v>2432</v>
      </c>
      <c r="G162" s="4314" t="s">
        <v>2957</v>
      </c>
      <c r="H162" s="4314" t="s">
        <v>22</v>
      </c>
      <c r="I162" s="4314" t="s">
        <v>960</v>
      </c>
    </row>
    <row customHeight="1" ht="11.25">
      <c r="A163" s="4314" t="s">
        <v>2417</v>
      </c>
      <c r="B163" s="4314" t="s">
        <v>16</v>
      </c>
      <c r="C163" s="4314" t="s">
        <v>2958</v>
      </c>
      <c r="D163" s="4314" t="s">
        <v>2959</v>
      </c>
      <c r="E163" s="4314" t="s">
        <v>2960</v>
      </c>
      <c r="F163" s="4314" t="s">
        <v>2510</v>
      </c>
      <c r="G163" s="4314" t="s">
        <v>22</v>
      </c>
      <c r="H163" s="4314" t="s">
        <v>22</v>
      </c>
      <c r="I163" s="4314" t="s">
        <v>960</v>
      </c>
    </row>
    <row customHeight="1" ht="11.25">
      <c r="A164" s="4314" t="s">
        <v>2417</v>
      </c>
      <c r="B164" s="4314" t="s">
        <v>16</v>
      </c>
      <c r="C164" s="4314" t="s">
        <v>2961</v>
      </c>
      <c r="D164" s="4314" t="s">
        <v>2962</v>
      </c>
      <c r="E164" s="4314" t="s">
        <v>2963</v>
      </c>
      <c r="F164" s="4314" t="s">
        <v>2752</v>
      </c>
      <c r="G164" s="4314" t="s">
        <v>22</v>
      </c>
      <c r="H164" s="4314" t="s">
        <v>22</v>
      </c>
      <c r="I164" s="4314" t="s">
        <v>960</v>
      </c>
    </row>
    <row customHeight="1" ht="11.25">
      <c r="A165" s="4314" t="s">
        <v>2417</v>
      </c>
      <c r="B165" s="4314" t="s">
        <v>16</v>
      </c>
      <c r="C165" s="4314" t="s">
        <v>2964</v>
      </c>
      <c r="D165" s="4314" t="s">
        <v>2965</v>
      </c>
      <c r="E165" s="4314" t="s">
        <v>2966</v>
      </c>
      <c r="F165" s="4314" t="s">
        <v>2967</v>
      </c>
      <c r="G165" s="4314" t="s">
        <v>2968</v>
      </c>
      <c r="H165" s="4314" t="s">
        <v>22</v>
      </c>
      <c r="I165" s="4314" t="s">
        <v>960</v>
      </c>
    </row>
    <row customHeight="1" ht="11.25">
      <c r="A166" s="4314" t="s">
        <v>2417</v>
      </c>
      <c r="B166" s="4314" t="s">
        <v>16</v>
      </c>
      <c r="C166" s="4314" t="s">
        <v>2969</v>
      </c>
      <c r="D166" s="4314" t="s">
        <v>2970</v>
      </c>
      <c r="E166" s="4314" t="s">
        <v>2971</v>
      </c>
      <c r="F166" s="4314" t="s">
        <v>2972</v>
      </c>
      <c r="G166" s="4314" t="s">
        <v>22</v>
      </c>
      <c r="H166" s="4314" t="s">
        <v>22</v>
      </c>
      <c r="I166" s="4314" t="s">
        <v>960</v>
      </c>
    </row>
    <row customHeight="1" ht="11.25">
      <c r="A167" s="4314" t="s">
        <v>2417</v>
      </c>
      <c r="B167" s="4314" t="s">
        <v>16</v>
      </c>
      <c r="C167" s="4314" t="s">
        <v>2973</v>
      </c>
      <c r="D167" s="4314" t="s">
        <v>2974</v>
      </c>
      <c r="E167" s="4314" t="s">
        <v>2975</v>
      </c>
      <c r="F167" s="4314" t="s">
        <v>2976</v>
      </c>
      <c r="G167" s="4314" t="s">
        <v>2977</v>
      </c>
      <c r="H167" s="4314" t="s">
        <v>22</v>
      </c>
      <c r="I167" s="4314" t="s">
        <v>960</v>
      </c>
    </row>
    <row customHeight="1" ht="11.25">
      <c r="A168" s="4314" t="s">
        <v>2417</v>
      </c>
      <c r="B168" s="4314" t="s">
        <v>16</v>
      </c>
      <c r="C168" s="4314" t="s">
        <v>2978</v>
      </c>
      <c r="D168" s="4314" t="s">
        <v>2979</v>
      </c>
      <c r="E168" s="4314" t="s">
        <v>2980</v>
      </c>
      <c r="F168" s="4314" t="s">
        <v>2767</v>
      </c>
      <c r="G168" s="4314" t="s">
        <v>2981</v>
      </c>
      <c r="H168" s="4314" t="s">
        <v>2982</v>
      </c>
      <c r="I168" s="4314" t="s">
        <v>960</v>
      </c>
    </row>
    <row customHeight="1" ht="11.25">
      <c r="A169" s="4314" t="s">
        <v>2417</v>
      </c>
      <c r="B169" s="4314" t="s">
        <v>16</v>
      </c>
      <c r="C169" s="4314" t="s">
        <v>2983</v>
      </c>
      <c r="D169" s="4314" t="s">
        <v>2984</v>
      </c>
      <c r="E169" s="4314" t="s">
        <v>2985</v>
      </c>
      <c r="F169" s="4314" t="s">
        <v>2426</v>
      </c>
      <c r="G169" s="4314" t="s">
        <v>2986</v>
      </c>
      <c r="H169" s="4314" t="s">
        <v>22</v>
      </c>
      <c r="I169" s="4314" t="s">
        <v>960</v>
      </c>
    </row>
    <row customHeight="1" ht="11.25">
      <c r="A170" s="4314" t="s">
        <v>2417</v>
      </c>
      <c r="B170" s="4314" t="s">
        <v>16</v>
      </c>
      <c r="C170" s="4314" t="s">
        <v>2987</v>
      </c>
      <c r="D170" s="4314" t="s">
        <v>2988</v>
      </c>
      <c r="E170" s="4314" t="s">
        <v>2989</v>
      </c>
      <c r="F170" s="4314" t="s">
        <v>2752</v>
      </c>
      <c r="G170" s="4314" t="s">
        <v>2990</v>
      </c>
      <c r="H170" s="4314" t="s">
        <v>2991</v>
      </c>
      <c r="I170" s="4314" t="s">
        <v>960</v>
      </c>
    </row>
    <row customHeight="1" ht="11.25">
      <c r="A171" s="4314" t="s">
        <v>2417</v>
      </c>
      <c r="B171" s="4314" t="s">
        <v>16</v>
      </c>
      <c r="C171" s="4314" t="s">
        <v>2992</v>
      </c>
      <c r="D171" s="4314" t="s">
        <v>2993</v>
      </c>
      <c r="E171" s="4314" t="s">
        <v>2994</v>
      </c>
      <c r="F171" s="4314" t="s">
        <v>2423</v>
      </c>
      <c r="G171" s="4314" t="s">
        <v>2995</v>
      </c>
      <c r="H171" s="4314" t="s">
        <v>22</v>
      </c>
      <c r="I171" s="4314" t="s">
        <v>960</v>
      </c>
    </row>
    <row customHeight="1" ht="11.25">
      <c r="A172" s="4314" t="s">
        <v>2417</v>
      </c>
      <c r="B172" s="4314" t="s">
        <v>16</v>
      </c>
      <c r="C172" s="4314" t="s">
        <v>2996</v>
      </c>
      <c r="D172" s="4314" t="s">
        <v>2997</v>
      </c>
      <c r="E172" s="4314" t="s">
        <v>2998</v>
      </c>
      <c r="F172" s="4314" t="s">
        <v>2999</v>
      </c>
      <c r="G172" s="4314" t="s">
        <v>3000</v>
      </c>
      <c r="H172" s="4314" t="s">
        <v>22</v>
      </c>
      <c r="I172" s="4314" t="s">
        <v>960</v>
      </c>
    </row>
    <row customHeight="1" ht="11.25">
      <c r="A173" s="4314" t="s">
        <v>2417</v>
      </c>
      <c r="B173" s="4314" t="s">
        <v>16</v>
      </c>
      <c r="C173" s="4314" t="s">
        <v>3001</v>
      </c>
      <c r="D173" s="4314" t="s">
        <v>3002</v>
      </c>
      <c r="E173" s="4314" t="s">
        <v>3003</v>
      </c>
      <c r="F173" s="4314" t="s">
        <v>2510</v>
      </c>
      <c r="G173" s="4314" t="s">
        <v>22</v>
      </c>
      <c r="H173" s="4314" t="s">
        <v>22</v>
      </c>
      <c r="I173" s="4314" t="s">
        <v>960</v>
      </c>
    </row>
    <row customHeight="1" ht="11.25">
      <c r="A174" s="4314" t="s">
        <v>2417</v>
      </c>
      <c r="B174" s="4314" t="s">
        <v>16</v>
      </c>
      <c r="C174" s="4314" t="s">
        <v>3004</v>
      </c>
      <c r="D174" s="4314" t="s">
        <v>3005</v>
      </c>
      <c r="E174" s="4314" t="s">
        <v>3006</v>
      </c>
      <c r="F174" s="4314" t="s">
        <v>2478</v>
      </c>
      <c r="G174" s="4314" t="s">
        <v>3007</v>
      </c>
      <c r="H174" s="4314" t="s">
        <v>22</v>
      </c>
      <c r="I174" s="4314" t="s">
        <v>960</v>
      </c>
    </row>
    <row customHeight="1" ht="11.25">
      <c r="A175" s="4314" t="s">
        <v>2417</v>
      </c>
      <c r="B175" s="4314" t="s">
        <v>16</v>
      </c>
      <c r="C175" s="4314" t="s">
        <v>3008</v>
      </c>
      <c r="D175" s="4314" t="s">
        <v>3009</v>
      </c>
      <c r="E175" s="4314" t="s">
        <v>3010</v>
      </c>
      <c r="F175" s="4314" t="s">
        <v>2709</v>
      </c>
      <c r="G175" s="4314" t="s">
        <v>3011</v>
      </c>
      <c r="H175" s="4314" t="s">
        <v>22</v>
      </c>
      <c r="I175" s="4314" t="s">
        <v>960</v>
      </c>
    </row>
    <row customHeight="1" ht="11.25">
      <c r="A176" s="4314" t="s">
        <v>2417</v>
      </c>
      <c r="B176" s="4314" t="s">
        <v>16</v>
      </c>
      <c r="C176" s="4314" t="s">
        <v>3012</v>
      </c>
      <c r="D176" s="4314" t="s">
        <v>3013</v>
      </c>
      <c r="E176" s="4314" t="s">
        <v>3014</v>
      </c>
      <c r="F176" s="4314" t="s">
        <v>2473</v>
      </c>
      <c r="G176" s="4314" t="s">
        <v>3015</v>
      </c>
      <c r="H176" s="4314" t="s">
        <v>22</v>
      </c>
      <c r="I176" s="4314" t="s">
        <v>960</v>
      </c>
    </row>
    <row customHeight="1" ht="11.25">
      <c r="A177" s="4314" t="s">
        <v>2417</v>
      </c>
      <c r="B177" s="4314" t="s">
        <v>16</v>
      </c>
      <c r="C177" s="4314" t="s">
        <v>3016</v>
      </c>
      <c r="D177" s="4314" t="s">
        <v>3017</v>
      </c>
      <c r="E177" s="4314" t="s">
        <v>3018</v>
      </c>
      <c r="F177" s="4314" t="s">
        <v>3019</v>
      </c>
      <c r="G177" s="4314" t="s">
        <v>3020</v>
      </c>
      <c r="H177" s="4314" t="s">
        <v>22</v>
      </c>
      <c r="I177" s="4314" t="s">
        <v>960</v>
      </c>
    </row>
    <row customHeight="1" ht="11.25">
      <c r="A178" s="4314" t="s">
        <v>2417</v>
      </c>
      <c r="B178" s="4314" t="s">
        <v>16</v>
      </c>
      <c r="C178" s="4314" t="s">
        <v>3021</v>
      </c>
      <c r="D178" s="4314" t="s">
        <v>3022</v>
      </c>
      <c r="E178" s="4314" t="s">
        <v>3023</v>
      </c>
      <c r="F178" s="4314" t="s">
        <v>2909</v>
      </c>
      <c r="G178" s="4314" t="s">
        <v>3024</v>
      </c>
      <c r="H178" s="4314" t="s">
        <v>22</v>
      </c>
      <c r="I178" s="4314" t="s">
        <v>960</v>
      </c>
    </row>
    <row customHeight="1" ht="11.25">
      <c r="A179" s="4314" t="s">
        <v>2417</v>
      </c>
      <c r="B179" s="4314" t="s">
        <v>16</v>
      </c>
      <c r="C179" s="4314" t="s">
        <v>3025</v>
      </c>
      <c r="D179" s="4314" t="s">
        <v>3022</v>
      </c>
      <c r="E179" s="4314" t="s">
        <v>3023</v>
      </c>
      <c r="F179" s="4314" t="s">
        <v>3026</v>
      </c>
      <c r="G179" s="4314" t="s">
        <v>3024</v>
      </c>
      <c r="H179" s="4314" t="s">
        <v>22</v>
      </c>
      <c r="I179" s="4314" t="s">
        <v>960</v>
      </c>
    </row>
    <row customHeight="1" ht="11.25">
      <c r="A180" s="4314" t="s">
        <v>2417</v>
      </c>
      <c r="B180" s="4314" t="s">
        <v>16</v>
      </c>
      <c r="C180" s="4314" t="s">
        <v>3027</v>
      </c>
      <c r="D180" s="4314" t="s">
        <v>3028</v>
      </c>
      <c r="E180" s="4314" t="s">
        <v>3029</v>
      </c>
      <c r="F180" s="4314" t="s">
        <v>2510</v>
      </c>
      <c r="G180" s="4314" t="s">
        <v>3030</v>
      </c>
      <c r="H180" s="4314" t="s">
        <v>22</v>
      </c>
      <c r="I180" s="4314" t="s">
        <v>960</v>
      </c>
    </row>
    <row customHeight="1" ht="11.25">
      <c r="A181" s="4314" t="s">
        <v>2417</v>
      </c>
      <c r="B181" s="4314" t="s">
        <v>16</v>
      </c>
      <c r="C181" s="4314" t="s">
        <v>3031</v>
      </c>
      <c r="D181" s="4314" t="s">
        <v>3032</v>
      </c>
      <c r="E181" s="4314" t="s">
        <v>3033</v>
      </c>
      <c r="F181" s="4314" t="s">
        <v>2466</v>
      </c>
      <c r="G181" s="4314" t="s">
        <v>3034</v>
      </c>
      <c r="H181" s="4314" t="s">
        <v>22</v>
      </c>
      <c r="I181" s="4314" t="s">
        <v>960</v>
      </c>
    </row>
    <row customHeight="1" ht="11.25">
      <c r="A182" s="4314" t="s">
        <v>2417</v>
      </c>
      <c r="B182" s="4314" t="s">
        <v>16</v>
      </c>
      <c r="C182" s="4314" t="s">
        <v>3035</v>
      </c>
      <c r="D182" s="4314" t="s">
        <v>3036</v>
      </c>
      <c r="E182" s="4314" t="s">
        <v>3037</v>
      </c>
      <c r="F182" s="4314" t="s">
        <v>2499</v>
      </c>
      <c r="G182" s="4314" t="s">
        <v>22</v>
      </c>
      <c r="H182" s="4314" t="s">
        <v>22</v>
      </c>
      <c r="I182" s="4314" t="s">
        <v>960</v>
      </c>
    </row>
    <row customHeight="1" ht="11.25">
      <c r="A183" s="4314" t="s">
        <v>2417</v>
      </c>
      <c r="B183" s="4314" t="s">
        <v>16</v>
      </c>
      <c r="C183" s="4314" t="s">
        <v>3038</v>
      </c>
      <c r="D183" s="4314" t="s">
        <v>3039</v>
      </c>
      <c r="E183" s="4314" t="s">
        <v>3040</v>
      </c>
      <c r="F183" s="4314" t="s">
        <v>2510</v>
      </c>
      <c r="G183" s="4314" t="s">
        <v>3041</v>
      </c>
      <c r="H183" s="4314" t="s">
        <v>22</v>
      </c>
      <c r="I183" s="4314" t="s">
        <v>960</v>
      </c>
    </row>
    <row customHeight="1" ht="11.25">
      <c r="A184" s="4314" t="s">
        <v>2417</v>
      </c>
      <c r="B184" s="4314" t="s">
        <v>16</v>
      </c>
      <c r="C184" s="4314" t="s">
        <v>3042</v>
      </c>
      <c r="D184" s="4314" t="s">
        <v>3043</v>
      </c>
      <c r="E184" s="4314" t="s">
        <v>3044</v>
      </c>
      <c r="F184" s="4314" t="s">
        <v>2423</v>
      </c>
      <c r="G184" s="4314" t="s">
        <v>3045</v>
      </c>
      <c r="H184" s="4314" t="s">
        <v>22</v>
      </c>
      <c r="I184" s="4314" t="s">
        <v>960</v>
      </c>
    </row>
    <row customHeight="1" ht="11.25">
      <c r="A185" s="4314" t="s">
        <v>2417</v>
      </c>
      <c r="B185" s="4314" t="s">
        <v>16</v>
      </c>
      <c r="C185" s="4314" t="s">
        <v>3046</v>
      </c>
      <c r="D185" s="4314" t="s">
        <v>3047</v>
      </c>
      <c r="E185" s="4314" t="s">
        <v>3048</v>
      </c>
      <c r="F185" s="4314" t="s">
        <v>2767</v>
      </c>
      <c r="G185" s="4314" t="s">
        <v>3049</v>
      </c>
      <c r="H185" s="4314" t="s">
        <v>22</v>
      </c>
      <c r="I185" s="4314" t="s">
        <v>960</v>
      </c>
    </row>
    <row customHeight="1" ht="11.25">
      <c r="A186" s="4314" t="s">
        <v>2417</v>
      </c>
      <c r="B186" s="4314" t="s">
        <v>16</v>
      </c>
      <c r="C186" s="4314" t="s">
        <v>3050</v>
      </c>
      <c r="D186" s="4314" t="s">
        <v>3051</v>
      </c>
      <c r="E186" s="4314" t="s">
        <v>3052</v>
      </c>
      <c r="F186" s="4314" t="s">
        <v>2538</v>
      </c>
      <c r="G186" s="4314" t="s">
        <v>3053</v>
      </c>
      <c r="H186" s="4314" t="s">
        <v>22</v>
      </c>
      <c r="I186" s="4314" t="s">
        <v>960</v>
      </c>
    </row>
    <row customHeight="1" ht="11.25">
      <c r="A187" s="4314" t="s">
        <v>2417</v>
      </c>
      <c r="B187" s="4314" t="s">
        <v>16</v>
      </c>
      <c r="C187" s="4314" t="s">
        <v>3054</v>
      </c>
      <c r="D187" s="4314" t="s">
        <v>3055</v>
      </c>
      <c r="E187" s="4314" t="s">
        <v>3056</v>
      </c>
      <c r="F187" s="4314" t="s">
        <v>2909</v>
      </c>
      <c r="G187" s="4314" t="s">
        <v>3057</v>
      </c>
      <c r="H187" s="4314" t="s">
        <v>22</v>
      </c>
      <c r="I187" s="4314" t="s">
        <v>960</v>
      </c>
    </row>
    <row customHeight="1" ht="11.25">
      <c r="A188" s="4314" t="s">
        <v>2417</v>
      </c>
      <c r="B188" s="4314" t="s">
        <v>16</v>
      </c>
      <c r="C188" s="4314" t="s">
        <v>3058</v>
      </c>
      <c r="D188" s="4314" t="s">
        <v>3059</v>
      </c>
      <c r="E188" s="4314" t="s">
        <v>3060</v>
      </c>
      <c r="F188" s="4314" t="s">
        <v>2447</v>
      </c>
      <c r="G188" s="4314" t="s">
        <v>22</v>
      </c>
      <c r="H188" s="4314" t="s">
        <v>22</v>
      </c>
      <c r="I188" s="4314" t="s">
        <v>960</v>
      </c>
    </row>
    <row customHeight="1" ht="11.25">
      <c r="A189" s="4314" t="s">
        <v>2417</v>
      </c>
      <c r="B189" s="4314" t="s">
        <v>16</v>
      </c>
      <c r="C189" s="4314" t="s">
        <v>3061</v>
      </c>
      <c r="D189" s="4314" t="s">
        <v>3062</v>
      </c>
      <c r="E189" s="4314" t="s">
        <v>3063</v>
      </c>
      <c r="F189" s="4314" t="s">
        <v>50</v>
      </c>
      <c r="G189" s="4314" t="s">
        <v>3064</v>
      </c>
      <c r="H189" s="4314" t="s">
        <v>22</v>
      </c>
      <c r="I189" s="4314" t="s">
        <v>960</v>
      </c>
    </row>
    <row customHeight="1" ht="11.25">
      <c r="A190" s="4314" t="s">
        <v>2417</v>
      </c>
      <c r="B190" s="4314" t="s">
        <v>16</v>
      </c>
      <c r="C190" s="4314" t="s">
        <v>3065</v>
      </c>
      <c r="D190" s="4314" t="s">
        <v>3066</v>
      </c>
      <c r="E190" s="4314" t="s">
        <v>3067</v>
      </c>
      <c r="F190" s="4314" t="s">
        <v>2473</v>
      </c>
      <c r="G190" s="4314" t="s">
        <v>3068</v>
      </c>
      <c r="H190" s="4314" t="s">
        <v>22</v>
      </c>
      <c r="I190" s="4314" t="s">
        <v>960</v>
      </c>
    </row>
    <row customHeight="1" ht="11.25">
      <c r="A191" s="4314" t="s">
        <v>2417</v>
      </c>
      <c r="B191" s="4314" t="s">
        <v>16</v>
      </c>
      <c r="C191" s="4314" t="s">
        <v>3069</v>
      </c>
      <c r="D191" s="4314" t="s">
        <v>3070</v>
      </c>
      <c r="E191" s="4314" t="s">
        <v>3071</v>
      </c>
      <c r="F191" s="4314" t="s">
        <v>2423</v>
      </c>
      <c r="G191" s="4314" t="s">
        <v>3072</v>
      </c>
      <c r="H191" s="4314" t="s">
        <v>22</v>
      </c>
      <c r="I191" s="4314" t="s">
        <v>960</v>
      </c>
    </row>
    <row customHeight="1" ht="11.25">
      <c r="A192" s="4314" t="s">
        <v>2417</v>
      </c>
      <c r="B192" s="4314" t="s">
        <v>16</v>
      </c>
      <c r="C192" s="4314" t="s">
        <v>3073</v>
      </c>
      <c r="D192" s="4314" t="s">
        <v>3074</v>
      </c>
      <c r="E192" s="4314" t="s">
        <v>3075</v>
      </c>
      <c r="F192" s="4314" t="s">
        <v>2442</v>
      </c>
      <c r="G192" s="4314" t="s">
        <v>3076</v>
      </c>
      <c r="H192" s="4314" t="s">
        <v>22</v>
      </c>
      <c r="I192" s="4314" t="s">
        <v>960</v>
      </c>
    </row>
    <row customHeight="1" ht="11.25">
      <c r="A193" s="4314" t="s">
        <v>2417</v>
      </c>
      <c r="B193" s="4314" t="s">
        <v>16</v>
      </c>
      <c r="C193" s="4314" t="s">
        <v>3077</v>
      </c>
      <c r="D193" s="4314" t="s">
        <v>3078</v>
      </c>
      <c r="E193" s="4314" t="s">
        <v>3079</v>
      </c>
      <c r="F193" s="4314" t="s">
        <v>2909</v>
      </c>
      <c r="G193" s="4314" t="s">
        <v>3080</v>
      </c>
      <c r="H193" s="4314" t="s">
        <v>22</v>
      </c>
      <c r="I193" s="4314" t="s">
        <v>960</v>
      </c>
    </row>
    <row customHeight="1" ht="11.25">
      <c r="A194" s="4314" t="s">
        <v>2417</v>
      </c>
      <c r="B194" s="4314" t="s">
        <v>16</v>
      </c>
      <c r="C194" s="4314" t="s">
        <v>3081</v>
      </c>
      <c r="D194" s="4314" t="s">
        <v>3082</v>
      </c>
      <c r="E194" s="4314" t="s">
        <v>3083</v>
      </c>
      <c r="F194" s="4314" t="s">
        <v>2752</v>
      </c>
      <c r="G194" s="4314" t="s">
        <v>3084</v>
      </c>
      <c r="H194" s="4314" t="s">
        <v>22</v>
      </c>
      <c r="I194" s="4314" t="s">
        <v>960</v>
      </c>
    </row>
    <row customHeight="1" ht="11.25">
      <c r="A195" s="4314" t="s">
        <v>2417</v>
      </c>
      <c r="B195" s="4314" t="s">
        <v>16</v>
      </c>
      <c r="C195" s="4314" t="s">
        <v>3085</v>
      </c>
      <c r="D195" s="4314" t="s">
        <v>3086</v>
      </c>
      <c r="E195" s="4314" t="s">
        <v>3087</v>
      </c>
      <c r="F195" s="4314" t="s">
        <v>2429</v>
      </c>
      <c r="G195" s="4314" t="s">
        <v>3088</v>
      </c>
      <c r="H195" s="4314" t="s">
        <v>22</v>
      </c>
      <c r="I195" s="4314" t="s">
        <v>960</v>
      </c>
    </row>
    <row customHeight="1" ht="11.25">
      <c r="A196" s="4314" t="s">
        <v>2417</v>
      </c>
      <c r="B196" s="4314" t="s">
        <v>16</v>
      </c>
      <c r="C196" s="4314" t="s">
        <v>3089</v>
      </c>
      <c r="D196" s="4314" t="s">
        <v>3090</v>
      </c>
      <c r="E196" s="4314" t="s">
        <v>3091</v>
      </c>
      <c r="F196" s="4314" t="s">
        <v>2909</v>
      </c>
      <c r="G196" s="4314" t="s">
        <v>3092</v>
      </c>
      <c r="H196" s="4314" t="s">
        <v>22</v>
      </c>
      <c r="I196" s="4314" t="s">
        <v>960</v>
      </c>
    </row>
    <row customHeight="1" ht="11.25">
      <c r="A197" s="4314" t="s">
        <v>2417</v>
      </c>
      <c r="B197" s="4314" t="s">
        <v>16</v>
      </c>
      <c r="C197" s="4314" t="s">
        <v>3093</v>
      </c>
      <c r="D197" s="4314" t="s">
        <v>3094</v>
      </c>
      <c r="E197" s="4314" t="s">
        <v>3095</v>
      </c>
      <c r="F197" s="4314" t="s">
        <v>2538</v>
      </c>
      <c r="G197" s="4314" t="s">
        <v>3096</v>
      </c>
      <c r="H197" s="4314" t="s">
        <v>22</v>
      </c>
      <c r="I197" s="4314" t="s">
        <v>960</v>
      </c>
    </row>
    <row customHeight="1" ht="11.25">
      <c r="A198" s="4314" t="s">
        <v>2417</v>
      </c>
      <c r="B198" s="4314" t="s">
        <v>16</v>
      </c>
      <c r="C198" s="4314" t="s">
        <v>3097</v>
      </c>
      <c r="D198" s="4314" t="s">
        <v>3098</v>
      </c>
      <c r="E198" s="4314" t="s">
        <v>3099</v>
      </c>
      <c r="F198" s="4314" t="s">
        <v>2909</v>
      </c>
      <c r="G198" s="4314" t="s">
        <v>3100</v>
      </c>
      <c r="H198" s="4314" t="s">
        <v>22</v>
      </c>
      <c r="I198" s="4314" t="s">
        <v>960</v>
      </c>
    </row>
    <row customHeight="1" ht="11.25">
      <c r="A199" s="4314" t="s">
        <v>2417</v>
      </c>
      <c r="B199" s="4314" t="s">
        <v>16</v>
      </c>
      <c r="C199" s="4314" t="s">
        <v>3101</v>
      </c>
      <c r="D199" s="4314" t="s">
        <v>3102</v>
      </c>
      <c r="E199" s="4314" t="s">
        <v>3103</v>
      </c>
      <c r="F199" s="4314" t="s">
        <v>2499</v>
      </c>
      <c r="G199" s="4314" t="s">
        <v>3104</v>
      </c>
      <c r="H199" s="4314" t="s">
        <v>22</v>
      </c>
      <c r="I199" s="4314" t="s">
        <v>960</v>
      </c>
    </row>
    <row customHeight="1" ht="11.25">
      <c r="A200" s="4314" t="s">
        <v>2417</v>
      </c>
      <c r="B200" s="4314" t="s">
        <v>16</v>
      </c>
      <c r="C200" s="4314" t="s">
        <v>3105</v>
      </c>
      <c r="D200" s="4314" t="s">
        <v>3106</v>
      </c>
      <c r="E200" s="4314" t="s">
        <v>3107</v>
      </c>
      <c r="F200" s="4314" t="s">
        <v>2461</v>
      </c>
      <c r="G200" s="4314" t="s">
        <v>3108</v>
      </c>
      <c r="H200" s="4314" t="s">
        <v>22</v>
      </c>
      <c r="I200" s="4314" t="s">
        <v>960</v>
      </c>
    </row>
    <row customHeight="1" ht="11.25">
      <c r="A201" s="4314" t="s">
        <v>2417</v>
      </c>
      <c r="B201" s="4314" t="s">
        <v>16</v>
      </c>
      <c r="C201" s="4314" t="s">
        <v>3109</v>
      </c>
      <c r="D201" s="4314" t="s">
        <v>3110</v>
      </c>
      <c r="E201" s="4314" t="s">
        <v>3111</v>
      </c>
      <c r="F201" s="4314" t="s">
        <v>2767</v>
      </c>
      <c r="G201" s="4314" t="s">
        <v>22</v>
      </c>
      <c r="H201" s="4314" t="s">
        <v>22</v>
      </c>
      <c r="I201" s="4314" t="s">
        <v>960</v>
      </c>
    </row>
    <row customHeight="1" ht="11.25">
      <c r="A202" s="4314" t="s">
        <v>2417</v>
      </c>
      <c r="B202" s="4314" t="s">
        <v>16</v>
      </c>
      <c r="C202" s="4314" t="s">
        <v>3112</v>
      </c>
      <c r="D202" s="4314" t="s">
        <v>3110</v>
      </c>
      <c r="E202" s="4314" t="s">
        <v>3113</v>
      </c>
      <c r="F202" s="4314" t="s">
        <v>2478</v>
      </c>
      <c r="G202" s="4314" t="s">
        <v>3114</v>
      </c>
      <c r="H202" s="4314" t="s">
        <v>22</v>
      </c>
      <c r="I202" s="4314" t="s">
        <v>960</v>
      </c>
    </row>
    <row customHeight="1" ht="11.25">
      <c r="A203" s="4314" t="s">
        <v>2417</v>
      </c>
      <c r="B203" s="4314" t="s">
        <v>16</v>
      </c>
      <c r="C203" s="4314" t="s">
        <v>3115</v>
      </c>
      <c r="D203" s="4314" t="s">
        <v>3116</v>
      </c>
      <c r="E203" s="4314" t="s">
        <v>3117</v>
      </c>
      <c r="F203" s="4314" t="s">
        <v>3118</v>
      </c>
      <c r="G203" s="4314" t="s">
        <v>3119</v>
      </c>
      <c r="H203" s="4314" t="s">
        <v>22</v>
      </c>
      <c r="I203" s="4314" t="s">
        <v>960</v>
      </c>
    </row>
    <row customHeight="1" ht="11.25">
      <c r="A204" s="4314" t="s">
        <v>2417</v>
      </c>
      <c r="B204" s="4314" t="s">
        <v>16</v>
      </c>
      <c r="C204" s="4314" t="s">
        <v>3120</v>
      </c>
      <c r="D204" s="4314" t="s">
        <v>3121</v>
      </c>
      <c r="E204" s="4314" t="s">
        <v>3122</v>
      </c>
      <c r="F204" s="4314" t="s">
        <v>2442</v>
      </c>
      <c r="G204" s="4314" t="s">
        <v>3123</v>
      </c>
      <c r="H204" s="4314" t="s">
        <v>22</v>
      </c>
      <c r="I204" s="4314" t="s">
        <v>960</v>
      </c>
    </row>
    <row customHeight="1" ht="11.25">
      <c r="A205" s="4314" t="s">
        <v>2417</v>
      </c>
      <c r="B205" s="4314" t="s">
        <v>16</v>
      </c>
      <c r="C205" s="4314" t="s">
        <v>3124</v>
      </c>
      <c r="D205" s="4314" t="s">
        <v>3125</v>
      </c>
      <c r="E205" s="4314" t="s">
        <v>3126</v>
      </c>
      <c r="F205" s="4314" t="s">
        <v>2767</v>
      </c>
      <c r="G205" s="4314" t="s">
        <v>3127</v>
      </c>
      <c r="H205" s="4314" t="s">
        <v>22</v>
      </c>
      <c r="I205" s="4314" t="s">
        <v>960</v>
      </c>
    </row>
    <row customHeight="1" ht="11.25">
      <c r="A206" s="4314" t="s">
        <v>2417</v>
      </c>
      <c r="B206" s="4314" t="s">
        <v>16</v>
      </c>
      <c r="C206" s="4314" t="s">
        <v>3128</v>
      </c>
      <c r="D206" s="4314" t="s">
        <v>3129</v>
      </c>
      <c r="E206" s="4314" t="s">
        <v>3130</v>
      </c>
      <c r="F206" s="4314" t="s">
        <v>3118</v>
      </c>
      <c r="G206" s="4314" t="s">
        <v>22</v>
      </c>
      <c r="H206" s="4314" t="s">
        <v>22</v>
      </c>
      <c r="I206" s="4314" t="s">
        <v>960</v>
      </c>
    </row>
    <row customHeight="1" ht="11.25">
      <c r="A207" s="4314" t="s">
        <v>2417</v>
      </c>
      <c r="B207" s="4314" t="s">
        <v>16</v>
      </c>
      <c r="C207" s="4314" t="s">
        <v>3131</v>
      </c>
      <c r="D207" s="4314" t="s">
        <v>3132</v>
      </c>
      <c r="E207" s="4314" t="s">
        <v>3133</v>
      </c>
      <c r="F207" s="4314" t="s">
        <v>2767</v>
      </c>
      <c r="G207" s="4314" t="s">
        <v>3134</v>
      </c>
      <c r="H207" s="4314" t="s">
        <v>22</v>
      </c>
      <c r="I207" s="4314" t="s">
        <v>960</v>
      </c>
    </row>
    <row customHeight="1" ht="11.25">
      <c r="A208" s="4314" t="s">
        <v>2417</v>
      </c>
      <c r="B208" s="4314" t="s">
        <v>16</v>
      </c>
      <c r="C208" s="4314" t="s">
        <v>3135</v>
      </c>
      <c r="D208" s="4314" t="s">
        <v>3136</v>
      </c>
      <c r="E208" s="4314" t="s">
        <v>3137</v>
      </c>
      <c r="F208" s="4314" t="s">
        <v>2909</v>
      </c>
      <c r="G208" s="4314" t="s">
        <v>3138</v>
      </c>
      <c r="H208" s="4314" t="s">
        <v>22</v>
      </c>
      <c r="I208" s="4314" t="s">
        <v>960</v>
      </c>
    </row>
    <row customHeight="1" ht="11.25">
      <c r="A209" s="4314" t="s">
        <v>2417</v>
      </c>
      <c r="B209" s="4314" t="s">
        <v>16</v>
      </c>
      <c r="C209" s="4314" t="s">
        <v>3139</v>
      </c>
      <c r="D209" s="4314" t="s">
        <v>3140</v>
      </c>
      <c r="E209" s="4314" t="s">
        <v>3141</v>
      </c>
      <c r="F209" s="4314" t="s">
        <v>2442</v>
      </c>
      <c r="G209" s="4314" t="s">
        <v>3142</v>
      </c>
      <c r="H209" s="4314" t="s">
        <v>22</v>
      </c>
      <c r="I209" s="4314" t="s">
        <v>960</v>
      </c>
    </row>
    <row customHeight="1" ht="11.25">
      <c r="A210" s="4314" t="s">
        <v>2417</v>
      </c>
      <c r="B210" s="4314" t="s">
        <v>16</v>
      </c>
      <c r="C210" s="4314" t="s">
        <v>3143</v>
      </c>
      <c r="D210" s="4314" t="s">
        <v>3144</v>
      </c>
      <c r="E210" s="4314" t="s">
        <v>3145</v>
      </c>
      <c r="F210" s="4314" t="s">
        <v>2909</v>
      </c>
      <c r="G210" s="4314" t="s">
        <v>22</v>
      </c>
      <c r="H210" s="4314" t="s">
        <v>22</v>
      </c>
      <c r="I210" s="4314" t="s">
        <v>960</v>
      </c>
    </row>
    <row customHeight="1" ht="11.25">
      <c r="A211" s="4314" t="s">
        <v>2417</v>
      </c>
      <c r="B211" s="4314" t="s">
        <v>16</v>
      </c>
      <c r="C211" s="4314" t="s">
        <v>3146</v>
      </c>
      <c r="D211" s="4314" t="s">
        <v>3147</v>
      </c>
      <c r="E211" s="4314" t="s">
        <v>3148</v>
      </c>
      <c r="F211" s="4314" t="s">
        <v>50</v>
      </c>
      <c r="G211" s="4314" t="s">
        <v>22</v>
      </c>
      <c r="H211" s="4314" t="s">
        <v>22</v>
      </c>
      <c r="I211" s="4314" t="s">
        <v>960</v>
      </c>
    </row>
    <row customHeight="1" ht="11.25">
      <c r="A212" s="4314" t="s">
        <v>2417</v>
      </c>
      <c r="B212" s="4314" t="s">
        <v>16</v>
      </c>
      <c r="C212" s="4314" t="s">
        <v>3149</v>
      </c>
      <c r="D212" s="4314" t="s">
        <v>3150</v>
      </c>
      <c r="E212" s="4314" t="s">
        <v>3151</v>
      </c>
      <c r="F212" s="4314" t="s">
        <v>50</v>
      </c>
      <c r="G212" s="4314" t="s">
        <v>22</v>
      </c>
      <c r="H212" s="4314" t="s">
        <v>22</v>
      </c>
      <c r="I212" s="4314" t="s">
        <v>960</v>
      </c>
    </row>
    <row customHeight="1" ht="11.25">
      <c r="A213" s="4314" t="s">
        <v>2417</v>
      </c>
      <c r="B213" s="4314" t="s">
        <v>16</v>
      </c>
      <c r="C213" s="4314" t="s">
        <v>3152</v>
      </c>
      <c r="D213" s="4314" t="s">
        <v>3153</v>
      </c>
      <c r="E213" s="4314" t="s">
        <v>3154</v>
      </c>
      <c r="F213" s="4314" t="s">
        <v>2461</v>
      </c>
      <c r="G213" s="4314" t="s">
        <v>3155</v>
      </c>
      <c r="H213" s="4314" t="s">
        <v>22</v>
      </c>
      <c r="I213" s="4314" t="s">
        <v>960</v>
      </c>
    </row>
    <row customHeight="1" ht="11.25">
      <c r="A214" s="4314" t="s">
        <v>2417</v>
      </c>
      <c r="B214" s="4314" t="s">
        <v>16</v>
      </c>
      <c r="C214" s="4314" t="s">
        <v>3156</v>
      </c>
      <c r="D214" s="4314" t="s">
        <v>3157</v>
      </c>
      <c r="E214" s="4314" t="s">
        <v>3158</v>
      </c>
      <c r="F214" s="4314" t="s">
        <v>2510</v>
      </c>
      <c r="G214" s="4314" t="s">
        <v>3159</v>
      </c>
      <c r="H214" s="4314" t="s">
        <v>22</v>
      </c>
      <c r="I214" s="4314" t="s">
        <v>960</v>
      </c>
    </row>
    <row customHeight="1" ht="11.25">
      <c r="A215" s="4314" t="s">
        <v>2417</v>
      </c>
      <c r="B215" s="4314" t="s">
        <v>16</v>
      </c>
      <c r="C215" s="4314" t="s">
        <v>3160</v>
      </c>
      <c r="D215" s="4314" t="s">
        <v>3161</v>
      </c>
      <c r="E215" s="4314" t="s">
        <v>3162</v>
      </c>
      <c r="F215" s="4314" t="s">
        <v>3163</v>
      </c>
      <c r="G215" s="4314" t="s">
        <v>3164</v>
      </c>
      <c r="H215" s="4314" t="s">
        <v>22</v>
      </c>
      <c r="I215" s="4314" t="s">
        <v>960</v>
      </c>
    </row>
    <row customHeight="1" ht="11.25">
      <c r="A216" s="4314" t="s">
        <v>2417</v>
      </c>
      <c r="B216" s="4314" t="s">
        <v>16</v>
      </c>
      <c r="C216" s="4314" t="s">
        <v>3165</v>
      </c>
      <c r="D216" s="4314" t="s">
        <v>3166</v>
      </c>
      <c r="E216" s="4314" t="s">
        <v>3167</v>
      </c>
      <c r="F216" s="4314" t="s">
        <v>2473</v>
      </c>
      <c r="G216" s="4314" t="s">
        <v>3168</v>
      </c>
      <c r="H216" s="4314" t="s">
        <v>22</v>
      </c>
      <c r="I216" s="4314" t="s">
        <v>960</v>
      </c>
    </row>
    <row customHeight="1" ht="11.25">
      <c r="A217" s="4314" t="s">
        <v>2417</v>
      </c>
      <c r="B217" s="4314" t="s">
        <v>16</v>
      </c>
      <c r="C217" s="4314" t="s">
        <v>3169</v>
      </c>
      <c r="D217" s="4314" t="s">
        <v>3170</v>
      </c>
      <c r="E217" s="4314" t="s">
        <v>3171</v>
      </c>
      <c r="F217" s="4314" t="s">
        <v>2752</v>
      </c>
      <c r="G217" s="4314" t="s">
        <v>3172</v>
      </c>
      <c r="H217" s="4314" t="s">
        <v>22</v>
      </c>
      <c r="I217" s="4314" t="s">
        <v>960</v>
      </c>
    </row>
    <row customHeight="1" ht="11.25">
      <c r="A218" s="4314" t="s">
        <v>2417</v>
      </c>
      <c r="B218" s="4314" t="s">
        <v>16</v>
      </c>
      <c r="C218" s="4314" t="s">
        <v>3173</v>
      </c>
      <c r="D218" s="4314" t="s">
        <v>3174</v>
      </c>
      <c r="E218" s="4314" t="s">
        <v>3175</v>
      </c>
      <c r="F218" s="4314" t="s">
        <v>2423</v>
      </c>
      <c r="G218" s="4314" t="s">
        <v>3176</v>
      </c>
      <c r="H218" s="4314" t="s">
        <v>22</v>
      </c>
      <c r="I218" s="4314" t="s">
        <v>960</v>
      </c>
    </row>
    <row customHeight="1" ht="11.25">
      <c r="A219" s="4314" t="s">
        <v>2417</v>
      </c>
      <c r="B219" s="4314" t="s">
        <v>16</v>
      </c>
      <c r="C219" s="4314" t="s">
        <v>3177</v>
      </c>
      <c r="D219" s="4314" t="s">
        <v>3178</v>
      </c>
      <c r="E219" s="4314" t="s">
        <v>3179</v>
      </c>
      <c r="F219" s="4314" t="s">
        <v>50</v>
      </c>
      <c r="G219" s="4314" t="s">
        <v>3180</v>
      </c>
      <c r="H219" s="4314" t="s">
        <v>22</v>
      </c>
      <c r="I219" s="4314" t="s">
        <v>960</v>
      </c>
    </row>
    <row customHeight="1" ht="11.25">
      <c r="A220" s="4314" t="s">
        <v>2417</v>
      </c>
      <c r="B220" s="4314" t="s">
        <v>16</v>
      </c>
      <c r="C220" s="4314" t="s">
        <v>3181</v>
      </c>
      <c r="D220" s="4314" t="s">
        <v>3182</v>
      </c>
      <c r="E220" s="4314" t="s">
        <v>3183</v>
      </c>
      <c r="F220" s="4314" t="s">
        <v>2442</v>
      </c>
      <c r="G220" s="4314" t="s">
        <v>3184</v>
      </c>
      <c r="H220" s="4314" t="s">
        <v>22</v>
      </c>
      <c r="I220" s="4314" t="s">
        <v>960</v>
      </c>
    </row>
    <row customHeight="1" ht="11.25">
      <c r="A221" s="4314" t="s">
        <v>2417</v>
      </c>
      <c r="B221" s="4314" t="s">
        <v>16</v>
      </c>
      <c r="C221" s="4314" t="s">
        <v>3185</v>
      </c>
      <c r="D221" s="4314" t="s">
        <v>3186</v>
      </c>
      <c r="E221" s="4314" t="s">
        <v>3187</v>
      </c>
      <c r="F221" s="4314" t="s">
        <v>2909</v>
      </c>
      <c r="G221" s="4314" t="s">
        <v>3188</v>
      </c>
      <c r="H221" s="4314" t="s">
        <v>22</v>
      </c>
      <c r="I221" s="4314" t="s">
        <v>960</v>
      </c>
    </row>
    <row customHeight="1" ht="11.25">
      <c r="A222" s="4314" t="s">
        <v>2417</v>
      </c>
      <c r="B222" s="4314" t="s">
        <v>16</v>
      </c>
      <c r="C222" s="4314" t="s">
        <v>3189</v>
      </c>
      <c r="D222" s="4314" t="s">
        <v>3190</v>
      </c>
      <c r="E222" s="4314" t="s">
        <v>3191</v>
      </c>
      <c r="F222" s="4314" t="s">
        <v>2527</v>
      </c>
      <c r="G222" s="4314" t="s">
        <v>22</v>
      </c>
      <c r="H222" s="4314" t="s">
        <v>22</v>
      </c>
      <c r="I222" s="4314" t="s">
        <v>960</v>
      </c>
    </row>
    <row customHeight="1" ht="11.25">
      <c r="A223" s="4314" t="s">
        <v>2417</v>
      </c>
      <c r="B223" s="4314" t="s">
        <v>16</v>
      </c>
      <c r="C223" s="4314" t="s">
        <v>3192</v>
      </c>
      <c r="D223" s="4314" t="s">
        <v>3193</v>
      </c>
      <c r="E223" s="4314" t="s">
        <v>3194</v>
      </c>
      <c r="F223" s="4314" t="s">
        <v>2538</v>
      </c>
      <c r="G223" s="4314" t="s">
        <v>3195</v>
      </c>
      <c r="H223" s="4314" t="s">
        <v>22</v>
      </c>
      <c r="I223" s="4314" t="s">
        <v>960</v>
      </c>
    </row>
    <row customHeight="1" ht="11.25">
      <c r="A224" s="4314" t="s">
        <v>2417</v>
      </c>
      <c r="B224" s="4314" t="s">
        <v>16</v>
      </c>
      <c r="C224" s="4314" t="s">
        <v>3196</v>
      </c>
      <c r="D224" s="4314" t="s">
        <v>3197</v>
      </c>
      <c r="E224" s="4314" t="s">
        <v>3198</v>
      </c>
      <c r="F224" s="4314" t="s">
        <v>2527</v>
      </c>
      <c r="G224" s="4314" t="s">
        <v>3199</v>
      </c>
      <c r="H224" s="4314" t="s">
        <v>22</v>
      </c>
      <c r="I224" s="4314" t="s">
        <v>960</v>
      </c>
    </row>
    <row customHeight="1" ht="11.25">
      <c r="A225" s="4314" t="s">
        <v>2417</v>
      </c>
      <c r="B225" s="4314" t="s">
        <v>16</v>
      </c>
      <c r="C225" s="4314" t="s">
        <v>3200</v>
      </c>
      <c r="D225" s="4314" t="s">
        <v>3201</v>
      </c>
      <c r="E225" s="4314" t="s">
        <v>3202</v>
      </c>
      <c r="F225" s="4314" t="s">
        <v>2429</v>
      </c>
      <c r="G225" s="4314" t="s">
        <v>3203</v>
      </c>
      <c r="H225" s="4314" t="s">
        <v>22</v>
      </c>
      <c r="I225" s="4314" t="s">
        <v>960</v>
      </c>
    </row>
    <row customHeight="1" ht="11.25">
      <c r="A226" s="4314" t="s">
        <v>2417</v>
      </c>
      <c r="B226" s="4314" t="s">
        <v>16</v>
      </c>
      <c r="C226" s="4314" t="s">
        <v>3204</v>
      </c>
      <c r="D226" s="4314" t="s">
        <v>3205</v>
      </c>
      <c r="E226" s="4314" t="s">
        <v>3206</v>
      </c>
      <c r="F226" s="4314" t="s">
        <v>2423</v>
      </c>
      <c r="G226" s="4314" t="s">
        <v>22</v>
      </c>
      <c r="H226" s="4314" t="s">
        <v>22</v>
      </c>
      <c r="I226" s="4314" t="s">
        <v>960</v>
      </c>
    </row>
    <row customHeight="1" ht="11.25">
      <c r="A227" s="4314" t="s">
        <v>2417</v>
      </c>
      <c r="B227" s="4314" t="s">
        <v>16</v>
      </c>
      <c r="C227" s="4314" t="s">
        <v>3207</v>
      </c>
      <c r="D227" s="4314" t="s">
        <v>3208</v>
      </c>
      <c r="E227" s="4314" t="s">
        <v>3209</v>
      </c>
      <c r="F227" s="4314" t="s">
        <v>2426</v>
      </c>
      <c r="G227" s="4314" t="s">
        <v>3210</v>
      </c>
      <c r="H227" s="4314" t="s">
        <v>22</v>
      </c>
      <c r="I227" s="4314" t="s">
        <v>960</v>
      </c>
    </row>
    <row customHeight="1" ht="11.25">
      <c r="A228" s="4314" t="s">
        <v>2417</v>
      </c>
      <c r="B228" s="4314" t="s">
        <v>16</v>
      </c>
      <c r="C228" s="4314" t="s">
        <v>3211</v>
      </c>
      <c r="D228" s="4314" t="s">
        <v>3212</v>
      </c>
      <c r="E228" s="4314" t="s">
        <v>3213</v>
      </c>
      <c r="F228" s="4314" t="s">
        <v>2767</v>
      </c>
      <c r="G228" s="4314" t="s">
        <v>3214</v>
      </c>
      <c r="H228" s="4314" t="s">
        <v>22</v>
      </c>
      <c r="I228" s="4314" t="s">
        <v>960</v>
      </c>
    </row>
    <row customHeight="1" ht="11.25">
      <c r="A229" s="4314" t="s">
        <v>2417</v>
      </c>
      <c r="B229" s="4314" t="s">
        <v>16</v>
      </c>
      <c r="C229" s="4314" t="s">
        <v>3215</v>
      </c>
      <c r="D229" s="4314" t="s">
        <v>3216</v>
      </c>
      <c r="E229" s="4314" t="s">
        <v>3217</v>
      </c>
      <c r="F229" s="4314" t="s">
        <v>2510</v>
      </c>
      <c r="G229" s="4314" t="s">
        <v>3218</v>
      </c>
      <c r="H229" s="4314" t="s">
        <v>22</v>
      </c>
      <c r="I229" s="4314" t="s">
        <v>960</v>
      </c>
    </row>
    <row customHeight="1" ht="11.25">
      <c r="A230" s="4314" t="s">
        <v>2417</v>
      </c>
      <c r="B230" s="4314" t="s">
        <v>16</v>
      </c>
      <c r="C230" s="4314" t="s">
        <v>3219</v>
      </c>
      <c r="D230" s="4314" t="s">
        <v>3220</v>
      </c>
      <c r="E230" s="4314" t="s">
        <v>3221</v>
      </c>
      <c r="F230" s="4314" t="s">
        <v>2420</v>
      </c>
      <c r="G230" s="4314" t="s">
        <v>22</v>
      </c>
      <c r="H230" s="4314" t="s">
        <v>22</v>
      </c>
      <c r="I230" s="4314" t="s">
        <v>960</v>
      </c>
    </row>
    <row customHeight="1" ht="11.25">
      <c r="A231" s="4314" t="s">
        <v>2417</v>
      </c>
      <c r="B231" s="4314" t="s">
        <v>16</v>
      </c>
      <c r="C231" s="4314" t="s">
        <v>3222</v>
      </c>
      <c r="D231" s="4314" t="s">
        <v>3223</v>
      </c>
      <c r="E231" s="4314" t="s">
        <v>3224</v>
      </c>
      <c r="F231" s="4314" t="s">
        <v>50</v>
      </c>
      <c r="G231" s="4314" t="s">
        <v>3225</v>
      </c>
      <c r="H231" s="4314" t="s">
        <v>22</v>
      </c>
      <c r="I231" s="4314" t="s">
        <v>960</v>
      </c>
    </row>
    <row customHeight="1" ht="11.25">
      <c r="A232" s="4314" t="s">
        <v>2417</v>
      </c>
      <c r="B232" s="4314" t="s">
        <v>16</v>
      </c>
      <c r="C232" s="4314" t="s">
        <v>3226</v>
      </c>
      <c r="D232" s="4314" t="s">
        <v>3227</v>
      </c>
      <c r="E232" s="4314" t="s">
        <v>3228</v>
      </c>
      <c r="F232" s="4314" t="s">
        <v>2499</v>
      </c>
      <c r="G232" s="4314" t="s">
        <v>3229</v>
      </c>
      <c r="H232" s="4314" t="s">
        <v>22</v>
      </c>
      <c r="I232" s="4314" t="s">
        <v>960</v>
      </c>
    </row>
    <row customHeight="1" ht="11.25">
      <c r="A233" s="4314" t="s">
        <v>2417</v>
      </c>
      <c r="B233" s="4314" t="s">
        <v>16</v>
      </c>
      <c r="C233" s="4314" t="s">
        <v>3230</v>
      </c>
      <c r="D233" s="4314" t="s">
        <v>3231</v>
      </c>
      <c r="E233" s="4314" t="s">
        <v>3232</v>
      </c>
      <c r="F233" s="4314" t="s">
        <v>2510</v>
      </c>
      <c r="G233" s="4314" t="s">
        <v>3233</v>
      </c>
      <c r="H233" s="4314" t="s">
        <v>22</v>
      </c>
      <c r="I233" s="4314" t="s">
        <v>960</v>
      </c>
    </row>
    <row customHeight="1" ht="11.25">
      <c r="A234" s="4314" t="s">
        <v>2417</v>
      </c>
      <c r="B234" s="4314" t="s">
        <v>16</v>
      </c>
      <c r="C234" s="4314" t="s">
        <v>3234</v>
      </c>
      <c r="D234" s="4314" t="s">
        <v>3235</v>
      </c>
      <c r="E234" s="4314" t="s">
        <v>3236</v>
      </c>
      <c r="F234" s="4314" t="s">
        <v>3237</v>
      </c>
      <c r="G234" s="4314" t="s">
        <v>3238</v>
      </c>
      <c r="H234" s="4314" t="s">
        <v>22</v>
      </c>
      <c r="I234" s="4314" t="s">
        <v>960</v>
      </c>
    </row>
    <row customHeight="1" ht="11.25">
      <c r="A235" s="4314" t="s">
        <v>2417</v>
      </c>
      <c r="B235" s="4314" t="s">
        <v>16</v>
      </c>
      <c r="C235" s="4314" t="s">
        <v>3239</v>
      </c>
      <c r="D235" s="4314" t="s">
        <v>3240</v>
      </c>
      <c r="E235" s="4314" t="s">
        <v>3241</v>
      </c>
      <c r="F235" s="4314" t="s">
        <v>3118</v>
      </c>
      <c r="G235" s="4314" t="s">
        <v>3242</v>
      </c>
      <c r="H235" s="4314" t="s">
        <v>22</v>
      </c>
      <c r="I235" s="4314" t="s">
        <v>960</v>
      </c>
    </row>
    <row customHeight="1" ht="11.25">
      <c r="A236" s="4314" t="s">
        <v>2417</v>
      </c>
      <c r="B236" s="4314" t="s">
        <v>16</v>
      </c>
      <c r="C236" s="4314" t="s">
        <v>3243</v>
      </c>
      <c r="D236" s="4314" t="s">
        <v>3244</v>
      </c>
      <c r="E236" s="4314" t="s">
        <v>3245</v>
      </c>
      <c r="F236" s="4314" t="s">
        <v>2909</v>
      </c>
      <c r="G236" s="4314" t="s">
        <v>3246</v>
      </c>
      <c r="H236" s="4314" t="s">
        <v>22</v>
      </c>
      <c r="I236" s="4314" t="s">
        <v>960</v>
      </c>
    </row>
    <row customHeight="1" ht="11.25">
      <c r="A237" s="4314" t="s">
        <v>2417</v>
      </c>
      <c r="B237" s="4314" t="s">
        <v>16</v>
      </c>
      <c r="C237" s="4314" t="s">
        <v>3247</v>
      </c>
      <c r="D237" s="4314" t="s">
        <v>3248</v>
      </c>
      <c r="E237" s="4314" t="s">
        <v>3249</v>
      </c>
      <c r="F237" s="4314" t="s">
        <v>2499</v>
      </c>
      <c r="G237" s="4314" t="s">
        <v>3250</v>
      </c>
      <c r="H237" s="4314" t="s">
        <v>22</v>
      </c>
      <c r="I237" s="4314" t="s">
        <v>960</v>
      </c>
    </row>
    <row customHeight="1" ht="11.25">
      <c r="A238" s="4314" t="s">
        <v>2417</v>
      </c>
      <c r="B238" s="4314" t="s">
        <v>16</v>
      </c>
      <c r="C238" s="4314" t="s">
        <v>3251</v>
      </c>
      <c r="D238" s="4314" t="s">
        <v>3252</v>
      </c>
      <c r="E238" s="4314" t="s">
        <v>3253</v>
      </c>
      <c r="F238" s="4314" t="s">
        <v>2767</v>
      </c>
      <c r="G238" s="4314" t="s">
        <v>3254</v>
      </c>
      <c r="H238" s="4314" t="s">
        <v>22</v>
      </c>
      <c r="I238" s="4314" t="s">
        <v>960</v>
      </c>
    </row>
    <row customHeight="1" ht="11.25">
      <c r="A239" s="4314" t="s">
        <v>2417</v>
      </c>
      <c r="B239" s="4314" t="s">
        <v>16</v>
      </c>
      <c r="C239" s="4314" t="s">
        <v>3255</v>
      </c>
      <c r="D239" s="4314" t="s">
        <v>3256</v>
      </c>
      <c r="E239" s="4314" t="s">
        <v>3257</v>
      </c>
      <c r="F239" s="4314" t="s">
        <v>2752</v>
      </c>
      <c r="G239" s="4314" t="s">
        <v>3258</v>
      </c>
      <c r="H239" s="4314" t="s">
        <v>22</v>
      </c>
      <c r="I239" s="4314" t="s">
        <v>960</v>
      </c>
    </row>
    <row customHeight="1" ht="11.25">
      <c r="A240" s="4314" t="s">
        <v>2417</v>
      </c>
      <c r="B240" s="4314" t="s">
        <v>16</v>
      </c>
      <c r="C240" s="4314" t="s">
        <v>3259</v>
      </c>
      <c r="D240" s="4314" t="s">
        <v>3260</v>
      </c>
      <c r="E240" s="4314" t="s">
        <v>3261</v>
      </c>
      <c r="F240" s="4314" t="s">
        <v>2752</v>
      </c>
      <c r="G240" s="4314" t="s">
        <v>3262</v>
      </c>
      <c r="H240" s="4314" t="s">
        <v>22</v>
      </c>
      <c r="I240" s="4314" t="s">
        <v>960</v>
      </c>
    </row>
    <row customHeight="1" ht="11.25">
      <c r="A241" s="4314" t="s">
        <v>2417</v>
      </c>
      <c r="B241" s="4314" t="s">
        <v>16</v>
      </c>
      <c r="C241" s="4314" t="s">
        <v>3263</v>
      </c>
      <c r="D241" s="4314" t="s">
        <v>3264</v>
      </c>
      <c r="E241" s="4314" t="s">
        <v>3265</v>
      </c>
      <c r="F241" s="4314" t="s">
        <v>50</v>
      </c>
      <c r="G241" s="4314" t="s">
        <v>3266</v>
      </c>
      <c r="H241" s="4314" t="s">
        <v>22</v>
      </c>
      <c r="I241" s="4314" t="s">
        <v>960</v>
      </c>
    </row>
    <row customHeight="1" ht="11.25">
      <c r="A242" s="4314" t="s">
        <v>2417</v>
      </c>
      <c r="B242" s="4314" t="s">
        <v>16</v>
      </c>
      <c r="C242" s="4314" t="s">
        <v>3267</v>
      </c>
      <c r="D242" s="4314" t="s">
        <v>3268</v>
      </c>
      <c r="E242" s="4314" t="s">
        <v>3269</v>
      </c>
      <c r="F242" s="4314" t="s">
        <v>2447</v>
      </c>
      <c r="G242" s="4314" t="s">
        <v>3270</v>
      </c>
      <c r="H242" s="4314" t="s">
        <v>22</v>
      </c>
      <c r="I242" s="4314" t="s">
        <v>960</v>
      </c>
    </row>
    <row customHeight="1" ht="11.25">
      <c r="A243" s="4314" t="s">
        <v>2417</v>
      </c>
      <c r="B243" s="4314" t="s">
        <v>16</v>
      </c>
      <c r="C243" s="4314" t="s">
        <v>3271</v>
      </c>
      <c r="D243" s="4314" t="s">
        <v>3272</v>
      </c>
      <c r="E243" s="4314" t="s">
        <v>3273</v>
      </c>
      <c r="F243" s="4314" t="s">
        <v>2499</v>
      </c>
      <c r="G243" s="4314" t="s">
        <v>3274</v>
      </c>
      <c r="H243" s="4314" t="s">
        <v>22</v>
      </c>
      <c r="I243" s="4314" t="s">
        <v>960</v>
      </c>
    </row>
    <row customHeight="1" ht="11.25">
      <c r="A244" s="4314" t="s">
        <v>2417</v>
      </c>
      <c r="B244" s="4314" t="s">
        <v>16</v>
      </c>
      <c r="C244" s="4314" t="s">
        <v>3275</v>
      </c>
      <c r="D244" s="4314" t="s">
        <v>3276</v>
      </c>
      <c r="E244" s="4314" t="s">
        <v>3277</v>
      </c>
      <c r="F244" s="4314" t="s">
        <v>2527</v>
      </c>
      <c r="G244" s="4314" t="s">
        <v>3278</v>
      </c>
      <c r="H244" s="4314" t="s">
        <v>22</v>
      </c>
      <c r="I244" s="4314" t="s">
        <v>960</v>
      </c>
    </row>
    <row customHeight="1" ht="11.25">
      <c r="A245" s="4314" t="s">
        <v>2417</v>
      </c>
      <c r="B245" s="4314" t="s">
        <v>16</v>
      </c>
      <c r="C245" s="4314" t="s">
        <v>3279</v>
      </c>
      <c r="D245" s="4314" t="s">
        <v>3280</v>
      </c>
      <c r="E245" s="4314" t="s">
        <v>3281</v>
      </c>
      <c r="F245" s="4314" t="s">
        <v>2752</v>
      </c>
      <c r="G245" s="4314" t="s">
        <v>3282</v>
      </c>
      <c r="H245" s="4314" t="s">
        <v>22</v>
      </c>
      <c r="I245" s="4314" t="s">
        <v>960</v>
      </c>
    </row>
    <row customHeight="1" ht="11.25">
      <c r="A246" s="4314" t="s">
        <v>2417</v>
      </c>
      <c r="B246" s="4314" t="s">
        <v>16</v>
      </c>
      <c r="C246" s="4314" t="s">
        <v>3283</v>
      </c>
      <c r="D246" s="4314" t="s">
        <v>3284</v>
      </c>
      <c r="E246" s="4314" t="s">
        <v>3285</v>
      </c>
      <c r="F246" s="4314" t="s">
        <v>2447</v>
      </c>
      <c r="G246" s="4314" t="s">
        <v>3286</v>
      </c>
      <c r="H246" s="4314" t="s">
        <v>22</v>
      </c>
      <c r="I246" s="4314" t="s">
        <v>960</v>
      </c>
    </row>
    <row customHeight="1" ht="11.25">
      <c r="A247" s="4314" t="s">
        <v>2417</v>
      </c>
      <c r="B247" s="4314" t="s">
        <v>16</v>
      </c>
      <c r="C247" s="4314" t="s">
        <v>3287</v>
      </c>
      <c r="D247" s="4314" t="s">
        <v>3288</v>
      </c>
      <c r="E247" s="4314" t="s">
        <v>3289</v>
      </c>
      <c r="F247" s="4314" t="s">
        <v>2510</v>
      </c>
      <c r="G247" s="4314" t="s">
        <v>3290</v>
      </c>
      <c r="H247" s="4314" t="s">
        <v>22</v>
      </c>
      <c r="I247" s="4314" t="s">
        <v>960</v>
      </c>
    </row>
    <row customHeight="1" ht="11.25">
      <c r="A248" s="4314" t="s">
        <v>2417</v>
      </c>
      <c r="B248" s="4314" t="s">
        <v>16</v>
      </c>
      <c r="C248" s="4314" t="s">
        <v>3291</v>
      </c>
      <c r="D248" s="4314" t="s">
        <v>3288</v>
      </c>
      <c r="E248" s="4314" t="s">
        <v>3292</v>
      </c>
      <c r="F248" s="4314" t="s">
        <v>2432</v>
      </c>
      <c r="G248" s="4314" t="s">
        <v>3293</v>
      </c>
      <c r="H248" s="4314" t="s">
        <v>22</v>
      </c>
      <c r="I248" s="4314" t="s">
        <v>960</v>
      </c>
    </row>
    <row customHeight="1" ht="11.25">
      <c r="A249" s="4314" t="s">
        <v>2417</v>
      </c>
      <c r="B249" s="4314" t="s">
        <v>16</v>
      </c>
      <c r="C249" s="4314" t="s">
        <v>3294</v>
      </c>
      <c r="D249" s="4314" t="s">
        <v>3295</v>
      </c>
      <c r="E249" s="4314" t="s">
        <v>3296</v>
      </c>
      <c r="F249" s="4314" t="s">
        <v>2499</v>
      </c>
      <c r="G249" s="4314" t="s">
        <v>3297</v>
      </c>
      <c r="H249" s="4314" t="s">
        <v>22</v>
      </c>
      <c r="I249" s="4314" t="s">
        <v>960</v>
      </c>
    </row>
    <row customHeight="1" ht="11.25">
      <c r="A250" s="4314" t="s">
        <v>2417</v>
      </c>
      <c r="B250" s="4314" t="s">
        <v>16</v>
      </c>
      <c r="C250" s="4314" t="s">
        <v>3298</v>
      </c>
      <c r="D250" s="4314" t="s">
        <v>3299</v>
      </c>
      <c r="E250" s="4314" t="s">
        <v>3300</v>
      </c>
      <c r="F250" s="4314" t="s">
        <v>2767</v>
      </c>
      <c r="G250" s="4314" t="s">
        <v>3301</v>
      </c>
      <c r="H250" s="4314" t="s">
        <v>22</v>
      </c>
      <c r="I250" s="4314" t="s">
        <v>960</v>
      </c>
    </row>
    <row customHeight="1" ht="11.25">
      <c r="A251" s="4314" t="s">
        <v>2417</v>
      </c>
      <c r="B251" s="4314" t="s">
        <v>16</v>
      </c>
      <c r="C251" s="4314" t="s">
        <v>3302</v>
      </c>
      <c r="D251" s="4314" t="s">
        <v>3303</v>
      </c>
      <c r="E251" s="4314" t="s">
        <v>3304</v>
      </c>
      <c r="F251" s="4314" t="s">
        <v>50</v>
      </c>
      <c r="G251" s="4314" t="s">
        <v>3305</v>
      </c>
      <c r="H251" s="4314" t="s">
        <v>22</v>
      </c>
      <c r="I251" s="4314" t="s">
        <v>960</v>
      </c>
    </row>
    <row customHeight="1" ht="11.25">
      <c r="A252" s="4314" t="s">
        <v>2417</v>
      </c>
      <c r="B252" s="4314" t="s">
        <v>16</v>
      </c>
      <c r="C252" s="4314" t="s">
        <v>3306</v>
      </c>
      <c r="D252" s="4314" t="s">
        <v>3307</v>
      </c>
      <c r="E252" s="4314" t="s">
        <v>3308</v>
      </c>
      <c r="F252" s="4314" t="s">
        <v>50</v>
      </c>
      <c r="G252" s="4314" t="s">
        <v>3309</v>
      </c>
      <c r="H252" s="4314" t="s">
        <v>22</v>
      </c>
      <c r="I252" s="4314" t="s">
        <v>960</v>
      </c>
    </row>
    <row customHeight="1" ht="11.25">
      <c r="A253" s="4314" t="s">
        <v>2417</v>
      </c>
      <c r="B253" s="4314" t="s">
        <v>16</v>
      </c>
      <c r="C253" s="4314" t="s">
        <v>3310</v>
      </c>
      <c r="D253" s="4314" t="s">
        <v>3311</v>
      </c>
      <c r="E253" s="4314" t="s">
        <v>3312</v>
      </c>
      <c r="F253" s="4314" t="s">
        <v>50</v>
      </c>
      <c r="G253" s="4314" t="s">
        <v>3313</v>
      </c>
      <c r="H253" s="4314" t="s">
        <v>22</v>
      </c>
      <c r="I253" s="4314" t="s">
        <v>960</v>
      </c>
    </row>
    <row customHeight="1" ht="11.25">
      <c r="A254" s="4314" t="s">
        <v>2417</v>
      </c>
      <c r="B254" s="4314" t="s">
        <v>16</v>
      </c>
      <c r="C254" s="4314" t="s">
        <v>3314</v>
      </c>
      <c r="D254" s="4314" t="s">
        <v>3315</v>
      </c>
      <c r="E254" s="4314" t="s">
        <v>3316</v>
      </c>
      <c r="F254" s="4314" t="s">
        <v>2510</v>
      </c>
      <c r="G254" s="4314" t="s">
        <v>3317</v>
      </c>
      <c r="H254" s="4314" t="s">
        <v>22</v>
      </c>
      <c r="I254" s="4314" t="s">
        <v>960</v>
      </c>
    </row>
    <row customHeight="1" ht="11.25">
      <c r="A255" s="4314" t="s">
        <v>2417</v>
      </c>
      <c r="B255" s="4314" t="s">
        <v>16</v>
      </c>
      <c r="C255" s="4314" t="s">
        <v>3318</v>
      </c>
      <c r="D255" s="4314" t="s">
        <v>3319</v>
      </c>
      <c r="E255" s="4314" t="s">
        <v>3320</v>
      </c>
      <c r="F255" s="4314" t="s">
        <v>50</v>
      </c>
      <c r="G255" s="4314" t="s">
        <v>3321</v>
      </c>
      <c r="H255" s="4314" t="s">
        <v>22</v>
      </c>
      <c r="I255" s="4314" t="s">
        <v>960</v>
      </c>
    </row>
    <row customHeight="1" ht="11.25">
      <c r="A256" s="4314" t="s">
        <v>2417</v>
      </c>
      <c r="B256" s="4314" t="s">
        <v>16</v>
      </c>
      <c r="C256" s="4314" t="s">
        <v>3322</v>
      </c>
      <c r="D256" s="4314" t="s">
        <v>3323</v>
      </c>
      <c r="E256" s="4314" t="s">
        <v>3324</v>
      </c>
      <c r="F256" s="4314" t="s">
        <v>2473</v>
      </c>
      <c r="G256" s="4314" t="s">
        <v>3325</v>
      </c>
      <c r="H256" s="4314" t="s">
        <v>22</v>
      </c>
      <c r="I256" s="4314" t="s">
        <v>960</v>
      </c>
    </row>
    <row customHeight="1" ht="11.25">
      <c r="A257" s="4314" t="s">
        <v>2417</v>
      </c>
      <c r="B257" s="4314" t="s">
        <v>16</v>
      </c>
      <c r="C257" s="4314" t="s">
        <v>3326</v>
      </c>
      <c r="D257" s="4314" t="s">
        <v>3327</v>
      </c>
      <c r="E257" s="4314" t="s">
        <v>3328</v>
      </c>
      <c r="F257" s="4314" t="s">
        <v>50</v>
      </c>
      <c r="G257" s="4314" t="s">
        <v>3329</v>
      </c>
      <c r="H257" s="4314" t="s">
        <v>22</v>
      </c>
      <c r="I257" s="4314" t="s">
        <v>960</v>
      </c>
    </row>
    <row customHeight="1" ht="11.25">
      <c r="A258" s="4314" t="s">
        <v>2417</v>
      </c>
      <c r="B258" s="4314" t="s">
        <v>16</v>
      </c>
      <c r="C258" s="4314" t="s">
        <v>3330</v>
      </c>
      <c r="D258" s="4314" t="s">
        <v>3331</v>
      </c>
      <c r="E258" s="4314" t="s">
        <v>3332</v>
      </c>
      <c r="F258" s="4314" t="s">
        <v>2423</v>
      </c>
      <c r="G258" s="4314" t="s">
        <v>3333</v>
      </c>
      <c r="H258" s="4314" t="s">
        <v>22</v>
      </c>
      <c r="I258" s="4314" t="s">
        <v>960</v>
      </c>
    </row>
    <row customHeight="1" ht="11.25">
      <c r="A259" s="4314" t="s">
        <v>2417</v>
      </c>
      <c r="B259" s="4314" t="s">
        <v>16</v>
      </c>
      <c r="C259" s="4314" t="s">
        <v>3334</v>
      </c>
      <c r="D259" s="4314" t="s">
        <v>3335</v>
      </c>
      <c r="E259" s="4314" t="s">
        <v>3336</v>
      </c>
      <c r="F259" s="4314" t="s">
        <v>2473</v>
      </c>
      <c r="G259" s="4314" t="s">
        <v>3337</v>
      </c>
      <c r="H259" s="4314" t="s">
        <v>22</v>
      </c>
      <c r="I259" s="4314" t="s">
        <v>960</v>
      </c>
    </row>
    <row customHeight="1" ht="11.25">
      <c r="A260" s="4314" t="s">
        <v>2417</v>
      </c>
      <c r="B260" s="4314" t="s">
        <v>16</v>
      </c>
      <c r="C260" s="4314" t="s">
        <v>3338</v>
      </c>
      <c r="D260" s="4314" t="s">
        <v>3339</v>
      </c>
      <c r="E260" s="4314" t="s">
        <v>3340</v>
      </c>
      <c r="F260" s="4314" t="s">
        <v>2909</v>
      </c>
      <c r="G260" s="4314" t="s">
        <v>3341</v>
      </c>
      <c r="H260" s="4314" t="s">
        <v>22</v>
      </c>
      <c r="I260" s="4314" t="s">
        <v>960</v>
      </c>
    </row>
    <row customHeight="1" ht="11.25">
      <c r="A261" s="4314" t="s">
        <v>2417</v>
      </c>
      <c r="B261" s="4314" t="s">
        <v>16</v>
      </c>
      <c r="C261" s="4314" t="s">
        <v>3342</v>
      </c>
      <c r="D261" s="4314" t="s">
        <v>3343</v>
      </c>
      <c r="E261" s="4314" t="s">
        <v>3344</v>
      </c>
      <c r="F261" s="4314" t="s">
        <v>2473</v>
      </c>
      <c r="G261" s="4314" t="s">
        <v>3345</v>
      </c>
      <c r="H261" s="4314" t="s">
        <v>22</v>
      </c>
      <c r="I261" s="4314" t="s">
        <v>960</v>
      </c>
    </row>
    <row customHeight="1" ht="11.25">
      <c r="A262" s="4314" t="s">
        <v>2417</v>
      </c>
      <c r="B262" s="4314" t="s">
        <v>16</v>
      </c>
      <c r="C262" s="4314" t="s">
        <v>3346</v>
      </c>
      <c r="D262" s="4314" t="s">
        <v>3347</v>
      </c>
      <c r="E262" s="4314" t="s">
        <v>3348</v>
      </c>
      <c r="F262" s="4314" t="s">
        <v>3118</v>
      </c>
      <c r="G262" s="4314" t="s">
        <v>3349</v>
      </c>
      <c r="H262" s="4314" t="s">
        <v>22</v>
      </c>
      <c r="I262" s="4314" t="s">
        <v>960</v>
      </c>
    </row>
    <row customHeight="1" ht="11.25">
      <c r="A263" s="4314" t="s">
        <v>2417</v>
      </c>
      <c r="B263" s="4314" t="s">
        <v>16</v>
      </c>
      <c r="C263" s="4314" t="s">
        <v>3350</v>
      </c>
      <c r="D263" s="4314" t="s">
        <v>3351</v>
      </c>
      <c r="E263" s="4314" t="s">
        <v>3352</v>
      </c>
      <c r="F263" s="4314" t="s">
        <v>2432</v>
      </c>
      <c r="G263" s="4314" t="s">
        <v>3353</v>
      </c>
      <c r="H263" s="4314" t="s">
        <v>22</v>
      </c>
      <c r="I263" s="4314" t="s">
        <v>960</v>
      </c>
    </row>
    <row customHeight="1" ht="11.25">
      <c r="A264" s="4314" t="s">
        <v>2417</v>
      </c>
      <c r="B264" s="4314" t="s">
        <v>16</v>
      </c>
      <c r="C264" s="4314" t="s">
        <v>3354</v>
      </c>
      <c r="D264" s="4314" t="s">
        <v>3355</v>
      </c>
      <c r="E264" s="4314" t="s">
        <v>3356</v>
      </c>
      <c r="F264" s="4314" t="s">
        <v>2439</v>
      </c>
      <c r="G264" s="4314" t="s">
        <v>3357</v>
      </c>
      <c r="H264" s="4314" t="s">
        <v>22</v>
      </c>
      <c r="I264" s="4314" t="s">
        <v>960</v>
      </c>
    </row>
    <row customHeight="1" ht="11.25">
      <c r="A265" s="4314" t="s">
        <v>2417</v>
      </c>
      <c r="B265" s="4314" t="s">
        <v>16</v>
      </c>
      <c r="C265" s="4314" t="s">
        <v>3358</v>
      </c>
      <c r="D265" s="4314" t="s">
        <v>3359</v>
      </c>
      <c r="E265" s="4314" t="s">
        <v>3360</v>
      </c>
      <c r="F265" s="4314" t="s">
        <v>2478</v>
      </c>
      <c r="G265" s="4314" t="s">
        <v>3361</v>
      </c>
      <c r="H265" s="4314" t="s">
        <v>22</v>
      </c>
      <c r="I265" s="4314" t="s">
        <v>960</v>
      </c>
    </row>
    <row customHeight="1" ht="11.25">
      <c r="A266" s="4314" t="s">
        <v>2417</v>
      </c>
      <c r="B266" s="4314" t="s">
        <v>16</v>
      </c>
      <c r="C266" s="4314" t="s">
        <v>3362</v>
      </c>
      <c r="D266" s="4314" t="s">
        <v>3363</v>
      </c>
      <c r="E266" s="4314" t="s">
        <v>3364</v>
      </c>
      <c r="F266" s="4314" t="s">
        <v>3365</v>
      </c>
      <c r="G266" s="4314" t="s">
        <v>3366</v>
      </c>
      <c r="H266" s="4314" t="s">
        <v>22</v>
      </c>
      <c r="I266" s="4314" t="s">
        <v>960</v>
      </c>
    </row>
    <row customHeight="1" ht="11.25">
      <c r="A267" s="4314" t="s">
        <v>2417</v>
      </c>
      <c r="B267" s="4314" t="s">
        <v>16</v>
      </c>
      <c r="C267" s="4314" t="s">
        <v>3367</v>
      </c>
      <c r="D267" s="4314" t="s">
        <v>3368</v>
      </c>
      <c r="E267" s="4314" t="s">
        <v>3369</v>
      </c>
      <c r="F267" s="4314" t="s">
        <v>2447</v>
      </c>
      <c r="G267" s="4314" t="s">
        <v>3370</v>
      </c>
      <c r="H267" s="4314" t="s">
        <v>22</v>
      </c>
      <c r="I267" s="4314" t="s">
        <v>960</v>
      </c>
    </row>
    <row customHeight="1" ht="11.25">
      <c r="A268" s="4314" t="s">
        <v>2417</v>
      </c>
      <c r="B268" s="4314" t="s">
        <v>16</v>
      </c>
      <c r="C268" s="4314" t="s">
        <v>3371</v>
      </c>
      <c r="D268" s="4314" t="s">
        <v>3372</v>
      </c>
      <c r="E268" s="4314" t="s">
        <v>3373</v>
      </c>
      <c r="F268" s="4314" t="s">
        <v>2447</v>
      </c>
      <c r="G268" s="4314" t="s">
        <v>22</v>
      </c>
      <c r="H268" s="4314" t="s">
        <v>22</v>
      </c>
      <c r="I268" s="4314" t="s">
        <v>960</v>
      </c>
    </row>
    <row customHeight="1" ht="11.25">
      <c r="A269" s="4314" t="s">
        <v>2417</v>
      </c>
      <c r="B269" s="4314" t="s">
        <v>16</v>
      </c>
      <c r="C269" s="4314" t="s">
        <v>3374</v>
      </c>
      <c r="D269" s="4314" t="s">
        <v>3375</v>
      </c>
      <c r="E269" s="4314" t="s">
        <v>3376</v>
      </c>
      <c r="F269" s="4314" t="s">
        <v>2426</v>
      </c>
      <c r="G269" s="4314" t="s">
        <v>3377</v>
      </c>
      <c r="H269" s="4314" t="s">
        <v>22</v>
      </c>
      <c r="I269" s="4314" t="s">
        <v>960</v>
      </c>
    </row>
    <row customHeight="1" ht="11.25">
      <c r="A270" s="4314" t="s">
        <v>2417</v>
      </c>
      <c r="B270" s="4314" t="s">
        <v>16</v>
      </c>
      <c r="C270" s="4314" t="s">
        <v>3378</v>
      </c>
      <c r="D270" s="4314" t="s">
        <v>3379</v>
      </c>
      <c r="E270" s="4314" t="s">
        <v>3380</v>
      </c>
      <c r="F270" s="4314" t="s">
        <v>50</v>
      </c>
      <c r="G270" s="4314" t="s">
        <v>3357</v>
      </c>
      <c r="H270" s="4314" t="s">
        <v>22</v>
      </c>
      <c r="I270" s="4314" t="s">
        <v>960</v>
      </c>
    </row>
    <row customHeight="1" ht="11.25">
      <c r="A271" s="4314" t="s">
        <v>2417</v>
      </c>
      <c r="B271" s="4314" t="s">
        <v>16</v>
      </c>
      <c r="C271" s="4314" t="s">
        <v>3381</v>
      </c>
      <c r="D271" s="4314" t="s">
        <v>3382</v>
      </c>
      <c r="E271" s="4314" t="s">
        <v>3383</v>
      </c>
      <c r="F271" s="4314" t="s">
        <v>2510</v>
      </c>
      <c r="G271" s="4314" t="s">
        <v>3384</v>
      </c>
      <c r="H271" s="4314" t="s">
        <v>22</v>
      </c>
      <c r="I271" s="4314" t="s">
        <v>960</v>
      </c>
    </row>
    <row customHeight="1" ht="11.25">
      <c r="A272" s="4314" t="s">
        <v>2417</v>
      </c>
      <c r="B272" s="4314" t="s">
        <v>16</v>
      </c>
      <c r="C272" s="4314" t="s">
        <v>3385</v>
      </c>
      <c r="D272" s="4314" t="s">
        <v>3386</v>
      </c>
      <c r="E272" s="4314" t="s">
        <v>3387</v>
      </c>
      <c r="F272" s="4314" t="s">
        <v>3237</v>
      </c>
      <c r="G272" s="4314" t="s">
        <v>22</v>
      </c>
      <c r="H272" s="4314" t="s">
        <v>22</v>
      </c>
      <c r="I272" s="4314" t="s">
        <v>960</v>
      </c>
    </row>
    <row customHeight="1" ht="11.25">
      <c r="A273" s="4314" t="s">
        <v>2417</v>
      </c>
      <c r="B273" s="4314" t="s">
        <v>16</v>
      </c>
      <c r="C273" s="4314" t="s">
        <v>3388</v>
      </c>
      <c r="D273" s="4314" t="s">
        <v>3389</v>
      </c>
      <c r="E273" s="4314" t="s">
        <v>3390</v>
      </c>
      <c r="F273" s="4314" t="s">
        <v>2538</v>
      </c>
      <c r="G273" s="4314" t="s">
        <v>3391</v>
      </c>
      <c r="H273" s="4314" t="s">
        <v>22</v>
      </c>
      <c r="I273" s="4314" t="s">
        <v>960</v>
      </c>
    </row>
    <row customHeight="1" ht="11.25">
      <c r="A274" s="4314" t="s">
        <v>2417</v>
      </c>
      <c r="B274" s="4314" t="s">
        <v>16</v>
      </c>
      <c r="C274" s="4314" t="s">
        <v>3392</v>
      </c>
      <c r="D274" s="4314" t="s">
        <v>3393</v>
      </c>
      <c r="E274" s="4314" t="s">
        <v>3394</v>
      </c>
      <c r="F274" s="4314" t="s">
        <v>2429</v>
      </c>
      <c r="G274" s="4314" t="s">
        <v>3395</v>
      </c>
      <c r="H274" s="4314" t="s">
        <v>22</v>
      </c>
      <c r="I274" s="4314" t="s">
        <v>960</v>
      </c>
    </row>
    <row customHeight="1" ht="11.25">
      <c r="A275" s="4314" t="s">
        <v>2417</v>
      </c>
      <c r="B275" s="4314" t="s">
        <v>16</v>
      </c>
      <c r="C275" s="4314" t="s">
        <v>3396</v>
      </c>
      <c r="D275" s="4314" t="s">
        <v>3393</v>
      </c>
      <c r="E275" s="4314" t="s">
        <v>3397</v>
      </c>
      <c r="F275" s="4314" t="s">
        <v>2423</v>
      </c>
      <c r="G275" s="4314" t="s">
        <v>22</v>
      </c>
      <c r="H275" s="4314" t="s">
        <v>22</v>
      </c>
      <c r="I275" s="4314" t="s">
        <v>960</v>
      </c>
    </row>
    <row customHeight="1" ht="11.25">
      <c r="A276" s="4314" t="s">
        <v>2417</v>
      </c>
      <c r="B276" s="4314" t="s">
        <v>16</v>
      </c>
      <c r="C276" s="4314" t="s">
        <v>3398</v>
      </c>
      <c r="D276" s="4314" t="s">
        <v>3399</v>
      </c>
      <c r="E276" s="4314" t="s">
        <v>3400</v>
      </c>
      <c r="F276" s="4314" t="s">
        <v>2442</v>
      </c>
      <c r="G276" s="4314" t="s">
        <v>3401</v>
      </c>
      <c r="H276" s="4314" t="s">
        <v>22</v>
      </c>
      <c r="I276" s="4314" t="s">
        <v>960</v>
      </c>
    </row>
    <row customHeight="1" ht="11.25">
      <c r="A277" s="4314" t="s">
        <v>2417</v>
      </c>
      <c r="B277" s="4314" t="s">
        <v>16</v>
      </c>
      <c r="C277" s="4314" t="s">
        <v>3402</v>
      </c>
      <c r="D277" s="4314" t="s">
        <v>3403</v>
      </c>
      <c r="E277" s="4314" t="s">
        <v>3404</v>
      </c>
      <c r="F277" s="4314" t="s">
        <v>3405</v>
      </c>
      <c r="G277" s="4314" t="s">
        <v>3406</v>
      </c>
      <c r="H277" s="4314" t="s">
        <v>22</v>
      </c>
      <c r="I277" s="4314" t="s">
        <v>960</v>
      </c>
    </row>
    <row customHeight="1" ht="11.25">
      <c r="A278" s="4314" t="s">
        <v>2417</v>
      </c>
      <c r="B278" s="4314" t="s">
        <v>16</v>
      </c>
      <c r="C278" s="4314" t="s">
        <v>3407</v>
      </c>
      <c r="D278" s="4314" t="s">
        <v>3403</v>
      </c>
      <c r="E278" s="4314" t="s">
        <v>3408</v>
      </c>
      <c r="F278" s="4314" t="s">
        <v>2478</v>
      </c>
      <c r="G278" s="4314" t="s">
        <v>3409</v>
      </c>
      <c r="H278" s="4314" t="s">
        <v>22</v>
      </c>
      <c r="I278" s="4314" t="s">
        <v>960</v>
      </c>
    </row>
    <row customHeight="1" ht="11.25">
      <c r="A279" s="4314" t="s">
        <v>2417</v>
      </c>
      <c r="B279" s="4314" t="s">
        <v>16</v>
      </c>
      <c r="C279" s="4314" t="s">
        <v>3410</v>
      </c>
      <c r="D279" s="4314" t="s">
        <v>3411</v>
      </c>
      <c r="E279" s="4314" t="s">
        <v>3412</v>
      </c>
      <c r="F279" s="4314" t="s">
        <v>2752</v>
      </c>
      <c r="G279" s="4314" t="s">
        <v>22</v>
      </c>
      <c r="H279" s="4314" t="s">
        <v>22</v>
      </c>
      <c r="I279" s="4314" t="s">
        <v>960</v>
      </c>
    </row>
    <row customHeight="1" ht="11.25">
      <c r="A280" s="4314" t="s">
        <v>2417</v>
      </c>
      <c r="B280" s="4314" t="s">
        <v>16</v>
      </c>
      <c r="C280" s="4314" t="s">
        <v>3413</v>
      </c>
      <c r="D280" s="4314" t="s">
        <v>3414</v>
      </c>
      <c r="E280" s="4314" t="s">
        <v>3415</v>
      </c>
      <c r="F280" s="4314" t="s">
        <v>2752</v>
      </c>
      <c r="G280" s="4314" t="s">
        <v>3416</v>
      </c>
      <c r="H280" s="4314" t="s">
        <v>22</v>
      </c>
      <c r="I280" s="4314" t="s">
        <v>960</v>
      </c>
    </row>
    <row customHeight="1" ht="11.25">
      <c r="A281" s="4314" t="s">
        <v>2417</v>
      </c>
      <c r="B281" s="4314" t="s">
        <v>16</v>
      </c>
      <c r="C281" s="4314" t="s">
        <v>3417</v>
      </c>
      <c r="D281" s="4314" t="s">
        <v>3418</v>
      </c>
      <c r="E281" s="4314" t="s">
        <v>3419</v>
      </c>
      <c r="F281" s="4314" t="s">
        <v>2510</v>
      </c>
      <c r="G281" s="4314" t="s">
        <v>3420</v>
      </c>
      <c r="H281" s="4314" t="s">
        <v>22</v>
      </c>
      <c r="I281" s="4314" t="s">
        <v>960</v>
      </c>
    </row>
    <row customHeight="1" ht="11.25">
      <c r="A282" s="4314" t="s">
        <v>2417</v>
      </c>
      <c r="B282" s="4314" t="s">
        <v>16</v>
      </c>
      <c r="C282" s="4314" t="s">
        <v>3421</v>
      </c>
      <c r="D282" s="4314" t="s">
        <v>3422</v>
      </c>
      <c r="E282" s="4314" t="s">
        <v>3423</v>
      </c>
      <c r="F282" s="4314" t="s">
        <v>2423</v>
      </c>
      <c r="G282" s="4314" t="s">
        <v>3424</v>
      </c>
      <c r="H282" s="4314" t="s">
        <v>22</v>
      </c>
      <c r="I282" s="4314" t="s">
        <v>960</v>
      </c>
    </row>
    <row customHeight="1" ht="11.25">
      <c r="A283" s="4314" t="s">
        <v>2417</v>
      </c>
      <c r="B283" s="4314" t="s">
        <v>16</v>
      </c>
      <c r="C283" s="4314" t="s">
        <v>3425</v>
      </c>
      <c r="D283" s="4314" t="s">
        <v>3422</v>
      </c>
      <c r="E283" s="4314" t="s">
        <v>3426</v>
      </c>
      <c r="F283" s="4314" t="s">
        <v>2510</v>
      </c>
      <c r="G283" s="4314" t="s">
        <v>3427</v>
      </c>
      <c r="H283" s="4314" t="s">
        <v>22</v>
      </c>
      <c r="I283" s="4314" t="s">
        <v>960</v>
      </c>
    </row>
    <row customHeight="1" ht="11.25">
      <c r="A284" s="4314" t="s">
        <v>2417</v>
      </c>
      <c r="B284" s="4314" t="s">
        <v>16</v>
      </c>
      <c r="C284" s="4314" t="s">
        <v>3428</v>
      </c>
      <c r="D284" s="4314" t="s">
        <v>3422</v>
      </c>
      <c r="E284" s="4314" t="s">
        <v>3429</v>
      </c>
      <c r="F284" s="4314" t="s">
        <v>2510</v>
      </c>
      <c r="G284" s="4314" t="s">
        <v>3430</v>
      </c>
      <c r="H284" s="4314" t="s">
        <v>22</v>
      </c>
      <c r="I284" s="4314" t="s">
        <v>960</v>
      </c>
    </row>
    <row customHeight="1" ht="11.25">
      <c r="A285" s="4314" t="s">
        <v>2417</v>
      </c>
      <c r="B285" s="4314" t="s">
        <v>16</v>
      </c>
      <c r="C285" s="4314" t="s">
        <v>3431</v>
      </c>
      <c r="D285" s="4314" t="s">
        <v>3422</v>
      </c>
      <c r="E285" s="4314" t="s">
        <v>3432</v>
      </c>
      <c r="F285" s="4314" t="s">
        <v>2442</v>
      </c>
      <c r="G285" s="4314" t="s">
        <v>22</v>
      </c>
      <c r="H285" s="4314" t="s">
        <v>22</v>
      </c>
      <c r="I285" s="4314" t="s">
        <v>960</v>
      </c>
    </row>
    <row customHeight="1" ht="11.25">
      <c r="A286" s="4314" t="s">
        <v>2417</v>
      </c>
      <c r="B286" s="4314" t="s">
        <v>16</v>
      </c>
      <c r="C286" s="4314" t="s">
        <v>3433</v>
      </c>
      <c r="D286" s="4314" t="s">
        <v>3434</v>
      </c>
      <c r="E286" s="4314" t="s">
        <v>3435</v>
      </c>
      <c r="F286" s="4314" t="s">
        <v>2473</v>
      </c>
      <c r="G286" s="4314" t="s">
        <v>3436</v>
      </c>
      <c r="H286" s="4314" t="s">
        <v>22</v>
      </c>
      <c r="I286" s="4314" t="s">
        <v>960</v>
      </c>
    </row>
    <row customHeight="1" ht="11.25">
      <c r="A287" s="4314" t="s">
        <v>2417</v>
      </c>
      <c r="B287" s="4314" t="s">
        <v>16</v>
      </c>
      <c r="C287" s="4314" t="s">
        <v>3437</v>
      </c>
      <c r="D287" s="4314" t="s">
        <v>3434</v>
      </c>
      <c r="E287" s="4314" t="s">
        <v>3438</v>
      </c>
      <c r="F287" s="4314" t="s">
        <v>2473</v>
      </c>
      <c r="G287" s="4314" t="s">
        <v>3439</v>
      </c>
      <c r="H287" s="4314" t="s">
        <v>22</v>
      </c>
      <c r="I287" s="4314" t="s">
        <v>960</v>
      </c>
    </row>
    <row customHeight="1" ht="11.25">
      <c r="A288" s="4314" t="s">
        <v>2417</v>
      </c>
      <c r="B288" s="4314" t="s">
        <v>16</v>
      </c>
      <c r="C288" s="4314" t="s">
        <v>3440</v>
      </c>
      <c r="D288" s="4314" t="s">
        <v>3434</v>
      </c>
      <c r="E288" s="4314" t="s">
        <v>3441</v>
      </c>
      <c r="F288" s="4314" t="s">
        <v>2527</v>
      </c>
      <c r="G288" s="4314" t="s">
        <v>3442</v>
      </c>
      <c r="H288" s="4314" t="s">
        <v>22</v>
      </c>
      <c r="I288" s="4314" t="s">
        <v>960</v>
      </c>
    </row>
    <row customHeight="1" ht="11.25">
      <c r="A289" s="4314" t="s">
        <v>2417</v>
      </c>
      <c r="B289" s="4314" t="s">
        <v>16</v>
      </c>
      <c r="C289" s="4314" t="s">
        <v>3443</v>
      </c>
      <c r="D289" s="4314" t="s">
        <v>3434</v>
      </c>
      <c r="E289" s="4314" t="s">
        <v>3444</v>
      </c>
      <c r="F289" s="4314" t="s">
        <v>2442</v>
      </c>
      <c r="G289" s="4314" t="s">
        <v>3445</v>
      </c>
      <c r="H289" s="4314" t="s">
        <v>22</v>
      </c>
      <c r="I289" s="4314" t="s">
        <v>960</v>
      </c>
    </row>
    <row customHeight="1" ht="11.25">
      <c r="A290" s="4314" t="s">
        <v>2417</v>
      </c>
      <c r="B290" s="4314" t="s">
        <v>16</v>
      </c>
      <c r="C290" s="4314" t="s">
        <v>3446</v>
      </c>
      <c r="D290" s="4314" t="s">
        <v>3447</v>
      </c>
      <c r="E290" s="4314" t="s">
        <v>3448</v>
      </c>
      <c r="F290" s="4314" t="s">
        <v>2478</v>
      </c>
      <c r="G290" s="4314" t="s">
        <v>22</v>
      </c>
      <c r="H290" s="4314" t="s">
        <v>22</v>
      </c>
      <c r="I290" s="4314" t="s">
        <v>960</v>
      </c>
    </row>
    <row customHeight="1" ht="11.25">
      <c r="A291" s="4314" t="s">
        <v>2417</v>
      </c>
      <c r="B291" s="4314" t="s">
        <v>16</v>
      </c>
      <c r="C291" s="4314" t="s">
        <v>3449</v>
      </c>
      <c r="D291" s="4314" t="s">
        <v>3450</v>
      </c>
      <c r="E291" s="4314" t="s">
        <v>3451</v>
      </c>
      <c r="F291" s="4314" t="s">
        <v>2510</v>
      </c>
      <c r="G291" s="4314" t="s">
        <v>3452</v>
      </c>
      <c r="H291" s="4314" t="s">
        <v>22</v>
      </c>
      <c r="I291" s="4314" t="s">
        <v>960</v>
      </c>
    </row>
    <row customHeight="1" ht="11.25">
      <c r="A292" s="4314" t="s">
        <v>2417</v>
      </c>
      <c r="B292" s="4314" t="s">
        <v>16</v>
      </c>
      <c r="C292" s="4314" t="s">
        <v>3453</v>
      </c>
      <c r="D292" s="4314" t="s">
        <v>3454</v>
      </c>
      <c r="E292" s="4314" t="s">
        <v>3455</v>
      </c>
      <c r="F292" s="4314" t="s">
        <v>2752</v>
      </c>
      <c r="G292" s="4314" t="s">
        <v>22</v>
      </c>
      <c r="H292" s="4314" t="s">
        <v>22</v>
      </c>
      <c r="I292" s="4314" t="s">
        <v>960</v>
      </c>
    </row>
    <row customHeight="1" ht="11.25">
      <c r="A293" s="4314" t="s">
        <v>2417</v>
      </c>
      <c r="B293" s="4314" t="s">
        <v>16</v>
      </c>
      <c r="C293" s="4314" t="s">
        <v>3456</v>
      </c>
      <c r="D293" s="4314" t="s">
        <v>3457</v>
      </c>
      <c r="E293" s="4314" t="s">
        <v>3458</v>
      </c>
      <c r="F293" s="4314" t="s">
        <v>2423</v>
      </c>
      <c r="G293" s="4314" t="s">
        <v>3459</v>
      </c>
      <c r="H293" s="4314" t="s">
        <v>22</v>
      </c>
      <c r="I293" s="4314" t="s">
        <v>960</v>
      </c>
    </row>
    <row customHeight="1" ht="11.25">
      <c r="A294" s="4314" t="s">
        <v>2417</v>
      </c>
      <c r="B294" s="4314" t="s">
        <v>16</v>
      </c>
      <c r="C294" s="4314" t="s">
        <v>3460</v>
      </c>
      <c r="D294" s="4314" t="s">
        <v>3461</v>
      </c>
      <c r="E294" s="4314" t="s">
        <v>3462</v>
      </c>
      <c r="F294" s="4314" t="s">
        <v>2466</v>
      </c>
      <c r="G294" s="4314" t="s">
        <v>3463</v>
      </c>
      <c r="H294" s="4314" t="s">
        <v>22</v>
      </c>
      <c r="I294" s="4314" t="s">
        <v>960</v>
      </c>
    </row>
    <row customHeight="1" ht="11.25">
      <c r="A295" s="4314" t="s">
        <v>2417</v>
      </c>
      <c r="B295" s="4314" t="s">
        <v>16</v>
      </c>
      <c r="C295" s="4314" t="s">
        <v>3464</v>
      </c>
      <c r="D295" s="4314" t="s">
        <v>3465</v>
      </c>
      <c r="E295" s="4314" t="s">
        <v>3466</v>
      </c>
      <c r="F295" s="4314" t="s">
        <v>2538</v>
      </c>
      <c r="G295" s="4314" t="s">
        <v>3467</v>
      </c>
      <c r="H295" s="4314" t="s">
        <v>22</v>
      </c>
      <c r="I295" s="4314" t="s">
        <v>960</v>
      </c>
    </row>
    <row customHeight="1" ht="11.25">
      <c r="A296" s="4314" t="s">
        <v>2417</v>
      </c>
      <c r="B296" s="4314" t="s">
        <v>16</v>
      </c>
      <c r="C296" s="4314" t="s">
        <v>3468</v>
      </c>
      <c r="D296" s="4314" t="s">
        <v>3469</v>
      </c>
      <c r="E296" s="4314" t="s">
        <v>3470</v>
      </c>
      <c r="F296" s="4314" t="s">
        <v>2432</v>
      </c>
      <c r="G296" s="4314" t="s">
        <v>22</v>
      </c>
      <c r="H296" s="4314" t="s">
        <v>22</v>
      </c>
      <c r="I296" s="4314" t="s">
        <v>960</v>
      </c>
    </row>
    <row customHeight="1" ht="11.25">
      <c r="A297" s="4314" t="s">
        <v>2417</v>
      </c>
      <c r="B297" s="4314" t="s">
        <v>16</v>
      </c>
      <c r="C297" s="4314" t="s">
        <v>3471</v>
      </c>
      <c r="D297" s="4314" t="s">
        <v>3472</v>
      </c>
      <c r="E297" s="4314" t="s">
        <v>3473</v>
      </c>
      <c r="F297" s="4314" t="s">
        <v>2473</v>
      </c>
      <c r="G297" s="4314" t="s">
        <v>3474</v>
      </c>
      <c r="H297" s="4314" t="s">
        <v>22</v>
      </c>
      <c r="I297" s="4314" t="s">
        <v>960</v>
      </c>
    </row>
    <row customHeight="1" ht="11.25">
      <c r="A298" s="4314" t="s">
        <v>2417</v>
      </c>
      <c r="B298" s="4314" t="s">
        <v>16</v>
      </c>
      <c r="C298" s="4314" t="s">
        <v>3475</v>
      </c>
      <c r="D298" s="4314" t="s">
        <v>3476</v>
      </c>
      <c r="E298" s="4314" t="s">
        <v>3477</v>
      </c>
      <c r="F298" s="4314" t="s">
        <v>2752</v>
      </c>
      <c r="G298" s="4314" t="s">
        <v>3478</v>
      </c>
      <c r="H298" s="4314" t="s">
        <v>22</v>
      </c>
      <c r="I298" s="4314" t="s">
        <v>960</v>
      </c>
    </row>
    <row customHeight="1" ht="11.25">
      <c r="A299" s="4314" t="s">
        <v>2417</v>
      </c>
      <c r="B299" s="4314" t="s">
        <v>16</v>
      </c>
      <c r="C299" s="4314" t="s">
        <v>3479</v>
      </c>
      <c r="D299" s="4314" t="s">
        <v>3480</v>
      </c>
      <c r="E299" s="4314" t="s">
        <v>3481</v>
      </c>
      <c r="F299" s="4314" t="s">
        <v>2473</v>
      </c>
      <c r="G299" s="4314" t="s">
        <v>3482</v>
      </c>
      <c r="H299" s="4314" t="s">
        <v>22</v>
      </c>
      <c r="I299" s="4314" t="s">
        <v>960</v>
      </c>
    </row>
    <row customHeight="1" ht="11.25">
      <c r="A300" s="4314" t="s">
        <v>2417</v>
      </c>
      <c r="B300" s="4314" t="s">
        <v>16</v>
      </c>
      <c r="C300" s="4314" t="s">
        <v>3483</v>
      </c>
      <c r="D300" s="4314" t="s">
        <v>3484</v>
      </c>
      <c r="E300" s="4314" t="s">
        <v>3485</v>
      </c>
      <c r="F300" s="4314" t="s">
        <v>2478</v>
      </c>
      <c r="G300" s="4314" t="s">
        <v>3486</v>
      </c>
      <c r="H300" s="4314" t="s">
        <v>22</v>
      </c>
      <c r="I300" s="4314" t="s">
        <v>960</v>
      </c>
    </row>
    <row customHeight="1" ht="11.25">
      <c r="A301" s="4314" t="s">
        <v>2417</v>
      </c>
      <c r="B301" s="4314" t="s">
        <v>16</v>
      </c>
      <c r="C301" s="4314" t="s">
        <v>3487</v>
      </c>
      <c r="D301" s="4314" t="s">
        <v>3488</v>
      </c>
      <c r="E301" s="4314" t="s">
        <v>3489</v>
      </c>
      <c r="F301" s="4314" t="s">
        <v>2442</v>
      </c>
      <c r="G301" s="4314" t="s">
        <v>3490</v>
      </c>
      <c r="H301" s="4314" t="s">
        <v>22</v>
      </c>
      <c r="I301" s="4314" t="s">
        <v>960</v>
      </c>
    </row>
    <row customHeight="1" ht="11.25">
      <c r="A302" s="4314" t="s">
        <v>2417</v>
      </c>
      <c r="B302" s="4314" t="s">
        <v>16</v>
      </c>
      <c r="C302" s="4314" t="s">
        <v>3491</v>
      </c>
      <c r="D302" s="4314" t="s">
        <v>3492</v>
      </c>
      <c r="E302" s="4314" t="s">
        <v>3493</v>
      </c>
      <c r="F302" s="4314" t="s">
        <v>3494</v>
      </c>
      <c r="G302" s="4314" t="s">
        <v>3495</v>
      </c>
      <c r="H302" s="4314" t="s">
        <v>22</v>
      </c>
      <c r="I302" s="4314" t="s">
        <v>960</v>
      </c>
    </row>
    <row customHeight="1" ht="11.25">
      <c r="A303" s="4314" t="s">
        <v>2417</v>
      </c>
      <c r="B303" s="4314" t="s">
        <v>16</v>
      </c>
      <c r="C303" s="4314" t="s">
        <v>3496</v>
      </c>
      <c r="D303" s="4314" t="s">
        <v>3497</v>
      </c>
      <c r="E303" s="4314" t="s">
        <v>3498</v>
      </c>
      <c r="F303" s="4314" t="s">
        <v>2752</v>
      </c>
      <c r="G303" s="4314" t="s">
        <v>3499</v>
      </c>
      <c r="H303" s="4314" t="s">
        <v>22</v>
      </c>
      <c r="I303" s="4314" t="s">
        <v>960</v>
      </c>
    </row>
    <row customHeight="1" ht="11.25">
      <c r="A304" s="4314" t="s">
        <v>2417</v>
      </c>
      <c r="B304" s="4314" t="s">
        <v>16</v>
      </c>
      <c r="C304" s="4314" t="s">
        <v>3500</v>
      </c>
      <c r="D304" s="4314" t="s">
        <v>3501</v>
      </c>
      <c r="E304" s="4314" t="s">
        <v>3502</v>
      </c>
      <c r="F304" s="4314" t="s">
        <v>2478</v>
      </c>
      <c r="G304" s="4314" t="s">
        <v>3503</v>
      </c>
      <c r="H304" s="4314" t="s">
        <v>22</v>
      </c>
      <c r="I304" s="4314" t="s">
        <v>960</v>
      </c>
    </row>
    <row customHeight="1" ht="11.25">
      <c r="A305" s="4314" t="s">
        <v>2417</v>
      </c>
      <c r="B305" s="4314" t="s">
        <v>16</v>
      </c>
      <c r="C305" s="4314" t="s">
        <v>3504</v>
      </c>
      <c r="D305" s="4314" t="s">
        <v>3505</v>
      </c>
      <c r="E305" s="4314" t="s">
        <v>3506</v>
      </c>
      <c r="F305" s="4314" t="s">
        <v>2478</v>
      </c>
      <c r="G305" s="4314" t="s">
        <v>3507</v>
      </c>
      <c r="H305" s="4314" t="s">
        <v>22</v>
      </c>
      <c r="I305" s="4314" t="s">
        <v>960</v>
      </c>
    </row>
    <row customHeight="1" ht="11.25">
      <c r="A306" s="4314" t="s">
        <v>2417</v>
      </c>
      <c r="B306" s="4314" t="s">
        <v>16</v>
      </c>
      <c r="C306" s="4314" t="s">
        <v>3508</v>
      </c>
      <c r="D306" s="4314" t="s">
        <v>3509</v>
      </c>
      <c r="E306" s="4314" t="s">
        <v>3510</v>
      </c>
      <c r="F306" s="4314" t="s">
        <v>2499</v>
      </c>
      <c r="G306" s="4314" t="s">
        <v>3511</v>
      </c>
      <c r="H306" s="4314" t="s">
        <v>22</v>
      </c>
      <c r="I306" s="4314" t="s">
        <v>960</v>
      </c>
    </row>
    <row customHeight="1" ht="11.25">
      <c r="A307" s="4314" t="s">
        <v>2417</v>
      </c>
      <c r="B307" s="4314" t="s">
        <v>16</v>
      </c>
      <c r="C307" s="4314" t="s">
        <v>3512</v>
      </c>
      <c r="D307" s="4314" t="s">
        <v>3513</v>
      </c>
      <c r="E307" s="4314" t="s">
        <v>3514</v>
      </c>
      <c r="F307" s="4314" t="s">
        <v>2447</v>
      </c>
      <c r="G307" s="4314" t="s">
        <v>3515</v>
      </c>
      <c r="H307" s="4314" t="s">
        <v>22</v>
      </c>
      <c r="I307" s="4314" t="s">
        <v>960</v>
      </c>
    </row>
    <row customHeight="1" ht="11.25">
      <c r="A308" s="4314" t="s">
        <v>2417</v>
      </c>
      <c r="B308" s="4314" t="s">
        <v>16</v>
      </c>
      <c r="C308" s="4314" t="s">
        <v>3516</v>
      </c>
      <c r="D308" s="4314" t="s">
        <v>3517</v>
      </c>
      <c r="E308" s="4314" t="s">
        <v>3518</v>
      </c>
      <c r="F308" s="4314" t="s">
        <v>3118</v>
      </c>
      <c r="G308" s="4314" t="s">
        <v>3519</v>
      </c>
      <c r="H308" s="4314" t="s">
        <v>22</v>
      </c>
      <c r="I308" s="4314" t="s">
        <v>960</v>
      </c>
    </row>
    <row customHeight="1" ht="11.25">
      <c r="A309" s="4314" t="s">
        <v>2417</v>
      </c>
      <c r="B309" s="4314" t="s">
        <v>16</v>
      </c>
      <c r="C309" s="4314" t="s">
        <v>3520</v>
      </c>
      <c r="D309" s="4314" t="s">
        <v>3521</v>
      </c>
      <c r="E309" s="4314" t="s">
        <v>3522</v>
      </c>
      <c r="F309" s="4314" t="s">
        <v>2510</v>
      </c>
      <c r="G309" s="4314" t="s">
        <v>3523</v>
      </c>
      <c r="H309" s="4314" t="s">
        <v>22</v>
      </c>
      <c r="I309" s="4314" t="s">
        <v>960</v>
      </c>
    </row>
    <row customHeight="1" ht="11.25">
      <c r="A310" s="4314" t="s">
        <v>2417</v>
      </c>
      <c r="B310" s="4314" t="s">
        <v>16</v>
      </c>
      <c r="C310" s="4314" t="s">
        <v>3524</v>
      </c>
      <c r="D310" s="4314" t="s">
        <v>3521</v>
      </c>
      <c r="E310" s="4314" t="s">
        <v>3525</v>
      </c>
      <c r="F310" s="4314" t="s">
        <v>2478</v>
      </c>
      <c r="G310" s="4314" t="s">
        <v>3526</v>
      </c>
      <c r="H310" s="4314" t="s">
        <v>22</v>
      </c>
      <c r="I310" s="4314" t="s">
        <v>960</v>
      </c>
    </row>
    <row customHeight="1" ht="11.25">
      <c r="A311" s="4314" t="s">
        <v>2417</v>
      </c>
      <c r="B311" s="4314" t="s">
        <v>16</v>
      </c>
      <c r="C311" s="4314" t="s">
        <v>3527</v>
      </c>
      <c r="D311" s="4314" t="s">
        <v>3528</v>
      </c>
      <c r="E311" s="4314" t="s">
        <v>3529</v>
      </c>
      <c r="F311" s="4314" t="s">
        <v>2538</v>
      </c>
      <c r="G311" s="4314" t="s">
        <v>3530</v>
      </c>
      <c r="H311" s="4314" t="s">
        <v>22</v>
      </c>
      <c r="I311" s="4314" t="s">
        <v>960</v>
      </c>
    </row>
    <row customHeight="1" ht="11.25">
      <c r="A312" s="4314" t="s">
        <v>2417</v>
      </c>
      <c r="B312" s="4314" t="s">
        <v>16</v>
      </c>
      <c r="C312" s="4314" t="s">
        <v>3531</v>
      </c>
      <c r="D312" s="4314" t="s">
        <v>3532</v>
      </c>
      <c r="E312" s="4314" t="s">
        <v>3533</v>
      </c>
      <c r="F312" s="4314" t="s">
        <v>2510</v>
      </c>
      <c r="G312" s="4314" t="s">
        <v>3534</v>
      </c>
      <c r="H312" s="4314" t="s">
        <v>22</v>
      </c>
      <c r="I312" s="4314" t="s">
        <v>960</v>
      </c>
    </row>
    <row customHeight="1" ht="11.25">
      <c r="A313" s="4314" t="s">
        <v>2417</v>
      </c>
      <c r="B313" s="4314" t="s">
        <v>16</v>
      </c>
      <c r="C313" s="4314" t="s">
        <v>3535</v>
      </c>
      <c r="D313" s="4314" t="s">
        <v>3536</v>
      </c>
      <c r="E313" s="4314" t="s">
        <v>3537</v>
      </c>
      <c r="F313" s="4314" t="s">
        <v>2432</v>
      </c>
      <c r="G313" s="4314" t="s">
        <v>3538</v>
      </c>
      <c r="H313" s="4314" t="s">
        <v>22</v>
      </c>
      <c r="I313" s="4314" t="s">
        <v>960</v>
      </c>
    </row>
    <row customHeight="1" ht="11.25">
      <c r="A314" s="4314" t="s">
        <v>2417</v>
      </c>
      <c r="B314" s="4314" t="s">
        <v>16</v>
      </c>
      <c r="C314" s="4314" t="s">
        <v>3539</v>
      </c>
      <c r="D314" s="4314" t="s">
        <v>3540</v>
      </c>
      <c r="E314" s="4314" t="s">
        <v>3541</v>
      </c>
      <c r="F314" s="4314" t="s">
        <v>2420</v>
      </c>
      <c r="G314" s="4314" t="s">
        <v>22</v>
      </c>
      <c r="H314" s="4314" t="s">
        <v>22</v>
      </c>
      <c r="I314" s="4314" t="s">
        <v>960</v>
      </c>
    </row>
    <row customHeight="1" ht="11.25">
      <c r="A315" s="4314" t="s">
        <v>2417</v>
      </c>
      <c r="B315" s="4314" t="s">
        <v>16</v>
      </c>
      <c r="C315" s="4314" t="s">
        <v>3542</v>
      </c>
      <c r="D315" s="4314" t="s">
        <v>3543</v>
      </c>
      <c r="E315" s="4314" t="s">
        <v>3544</v>
      </c>
      <c r="F315" s="4314" t="s">
        <v>3118</v>
      </c>
      <c r="G315" s="4314" t="s">
        <v>3545</v>
      </c>
      <c r="H315" s="4314" t="s">
        <v>22</v>
      </c>
      <c r="I315" s="4314" t="s">
        <v>960</v>
      </c>
    </row>
    <row customHeight="1" ht="11.25">
      <c r="A316" s="4314" t="s">
        <v>2417</v>
      </c>
      <c r="B316" s="4314" t="s">
        <v>16</v>
      </c>
      <c r="C316" s="4314" t="s">
        <v>3546</v>
      </c>
      <c r="D316" s="4314" t="s">
        <v>3543</v>
      </c>
      <c r="E316" s="4314" t="s">
        <v>3547</v>
      </c>
      <c r="F316" s="4314" t="s">
        <v>2767</v>
      </c>
      <c r="G316" s="4314" t="s">
        <v>3548</v>
      </c>
      <c r="H316" s="4314" t="s">
        <v>22</v>
      </c>
      <c r="I316" s="4314" t="s">
        <v>960</v>
      </c>
    </row>
    <row customHeight="1" ht="11.25">
      <c r="A317" s="4314" t="s">
        <v>2417</v>
      </c>
      <c r="B317" s="4314" t="s">
        <v>16</v>
      </c>
      <c r="C317" s="4314" t="s">
        <v>3549</v>
      </c>
      <c r="D317" s="4314" t="s">
        <v>3550</v>
      </c>
      <c r="E317" s="4314" t="s">
        <v>3551</v>
      </c>
      <c r="F317" s="4314" t="s">
        <v>2442</v>
      </c>
      <c r="G317" s="4314" t="s">
        <v>3552</v>
      </c>
      <c r="H317" s="4314" t="s">
        <v>22</v>
      </c>
      <c r="I317" s="4314" t="s">
        <v>960</v>
      </c>
    </row>
    <row customHeight="1" ht="11.25">
      <c r="A318" s="4314" t="s">
        <v>2417</v>
      </c>
      <c r="B318" s="4314" t="s">
        <v>16</v>
      </c>
      <c r="C318" s="4314" t="s">
        <v>3553</v>
      </c>
      <c r="D318" s="4314" t="s">
        <v>3554</v>
      </c>
      <c r="E318" s="4314" t="s">
        <v>3555</v>
      </c>
      <c r="F318" s="4314" t="s">
        <v>2423</v>
      </c>
      <c r="G318" s="4314" t="s">
        <v>3556</v>
      </c>
      <c r="H318" s="4314" t="s">
        <v>22</v>
      </c>
      <c r="I318" s="4314" t="s">
        <v>960</v>
      </c>
    </row>
    <row customHeight="1" ht="11.25">
      <c r="A319" s="4314" t="s">
        <v>2417</v>
      </c>
      <c r="B319" s="4314" t="s">
        <v>16</v>
      </c>
      <c r="C319" s="4314" t="s">
        <v>3557</v>
      </c>
      <c r="D319" s="4314" t="s">
        <v>3558</v>
      </c>
      <c r="E319" s="4314" t="s">
        <v>3559</v>
      </c>
      <c r="F319" s="4314" t="s">
        <v>2527</v>
      </c>
      <c r="G319" s="4314" t="s">
        <v>3560</v>
      </c>
      <c r="H319" s="4314" t="s">
        <v>22</v>
      </c>
      <c r="I319" s="4314" t="s">
        <v>960</v>
      </c>
    </row>
    <row customHeight="1" ht="11.25">
      <c r="A320" s="4314" t="s">
        <v>2417</v>
      </c>
      <c r="B320" s="4314" t="s">
        <v>16</v>
      </c>
      <c r="C320" s="4314" t="s">
        <v>3561</v>
      </c>
      <c r="D320" s="4314" t="s">
        <v>3562</v>
      </c>
      <c r="E320" s="4314" t="s">
        <v>3563</v>
      </c>
      <c r="F320" s="4314" t="s">
        <v>2442</v>
      </c>
      <c r="G320" s="4314" t="s">
        <v>3564</v>
      </c>
      <c r="H320" s="4314" t="s">
        <v>22</v>
      </c>
      <c r="I320" s="4314" t="s">
        <v>960</v>
      </c>
    </row>
    <row customHeight="1" ht="11.25">
      <c r="A321" s="4314" t="s">
        <v>2417</v>
      </c>
      <c r="B321" s="4314" t="s">
        <v>16</v>
      </c>
      <c r="C321" s="4314" t="s">
        <v>3565</v>
      </c>
      <c r="D321" s="4314" t="s">
        <v>3566</v>
      </c>
      <c r="E321" s="4314" t="s">
        <v>3567</v>
      </c>
      <c r="F321" s="4314" t="s">
        <v>3568</v>
      </c>
      <c r="G321" s="4314" t="s">
        <v>22</v>
      </c>
      <c r="H321" s="4314" t="s">
        <v>22</v>
      </c>
      <c r="I321" s="4314" t="s">
        <v>960</v>
      </c>
    </row>
    <row customHeight="1" ht="11.25">
      <c r="A322" s="4314" t="s">
        <v>2417</v>
      </c>
      <c r="B322" s="4314" t="s">
        <v>16</v>
      </c>
      <c r="C322" s="4314" t="s">
        <v>3569</v>
      </c>
      <c r="D322" s="4314" t="s">
        <v>3570</v>
      </c>
      <c r="E322" s="4314" t="s">
        <v>3571</v>
      </c>
      <c r="F322" s="4314" t="s">
        <v>50</v>
      </c>
      <c r="G322" s="4314" t="s">
        <v>3572</v>
      </c>
      <c r="H322" s="4314" t="s">
        <v>22</v>
      </c>
      <c r="I322" s="4314" t="s">
        <v>960</v>
      </c>
    </row>
    <row customHeight="1" ht="11.25">
      <c r="A323" s="4314" t="s">
        <v>2417</v>
      </c>
      <c r="B323" s="4314" t="s">
        <v>16</v>
      </c>
      <c r="C323" s="4314" t="s">
        <v>3573</v>
      </c>
      <c r="D323" s="4314" t="s">
        <v>3574</v>
      </c>
      <c r="E323" s="4314" t="s">
        <v>3575</v>
      </c>
      <c r="F323" s="4314" t="s">
        <v>2429</v>
      </c>
      <c r="G323" s="4314" t="s">
        <v>3576</v>
      </c>
      <c r="H323" s="4314" t="s">
        <v>22</v>
      </c>
      <c r="I323" s="4314" t="s">
        <v>960</v>
      </c>
    </row>
    <row customHeight="1" ht="11.25">
      <c r="A324" s="4314" t="s">
        <v>2417</v>
      </c>
      <c r="B324" s="4314" t="s">
        <v>16</v>
      </c>
      <c r="C324" s="4314" t="s">
        <v>3577</v>
      </c>
      <c r="D324" s="4314" t="s">
        <v>3578</v>
      </c>
      <c r="E324" s="4314" t="s">
        <v>3579</v>
      </c>
      <c r="F324" s="4314" t="s">
        <v>50</v>
      </c>
      <c r="G324" s="4314" t="s">
        <v>3580</v>
      </c>
      <c r="H324" s="4314" t="s">
        <v>22</v>
      </c>
      <c r="I324" s="4314" t="s">
        <v>960</v>
      </c>
    </row>
    <row customHeight="1" ht="11.25">
      <c r="A325" s="4314" t="s">
        <v>2417</v>
      </c>
      <c r="B325" s="4314" t="s">
        <v>16</v>
      </c>
      <c r="C325" s="4314" t="s">
        <v>3581</v>
      </c>
      <c r="D325" s="4314" t="s">
        <v>3582</v>
      </c>
      <c r="E325" s="4314" t="s">
        <v>3583</v>
      </c>
      <c r="F325" s="4314" t="s">
        <v>2432</v>
      </c>
      <c r="G325" s="4314" t="s">
        <v>3584</v>
      </c>
      <c r="H325" s="4314" t="s">
        <v>3585</v>
      </c>
      <c r="I325" s="4314" t="s">
        <v>960</v>
      </c>
    </row>
    <row customHeight="1" ht="11.25">
      <c r="A326" s="4314" t="s">
        <v>2417</v>
      </c>
      <c r="B326" s="4314" t="s">
        <v>16</v>
      </c>
      <c r="C326" s="4314" t="s">
        <v>3586</v>
      </c>
      <c r="D326" s="4314" t="s">
        <v>3587</v>
      </c>
      <c r="E326" s="4314" t="s">
        <v>3588</v>
      </c>
      <c r="F326" s="4314" t="s">
        <v>2429</v>
      </c>
      <c r="G326" s="4314" t="s">
        <v>3589</v>
      </c>
      <c r="H326" s="4314" t="s">
        <v>22</v>
      </c>
      <c r="I326" s="4314" t="s">
        <v>960</v>
      </c>
    </row>
    <row customHeight="1" ht="11.25">
      <c r="A327" s="4314" t="s">
        <v>2417</v>
      </c>
      <c r="B327" s="4314" t="s">
        <v>16</v>
      </c>
      <c r="C327" s="4314" t="s">
        <v>3590</v>
      </c>
      <c r="D327" s="4314" t="s">
        <v>3591</v>
      </c>
      <c r="E327" s="4314" t="s">
        <v>3592</v>
      </c>
      <c r="F327" s="4314" t="s">
        <v>3118</v>
      </c>
      <c r="G327" s="4314" t="s">
        <v>3593</v>
      </c>
      <c r="H327" s="4314" t="s">
        <v>22</v>
      </c>
      <c r="I327" s="4314" t="s">
        <v>960</v>
      </c>
    </row>
    <row customHeight="1" ht="11.25">
      <c r="A328" s="4314" t="s">
        <v>2417</v>
      </c>
      <c r="B328" s="4314" t="s">
        <v>16</v>
      </c>
      <c r="C328" s="4314" t="s">
        <v>3594</v>
      </c>
      <c r="D328" s="4314" t="s">
        <v>3595</v>
      </c>
      <c r="E328" s="4314" t="s">
        <v>3596</v>
      </c>
      <c r="F328" s="4314" t="s">
        <v>2909</v>
      </c>
      <c r="G328" s="4314" t="s">
        <v>3597</v>
      </c>
      <c r="H328" s="4314" t="s">
        <v>22</v>
      </c>
      <c r="I328" s="4314" t="s">
        <v>960</v>
      </c>
    </row>
    <row customHeight="1" ht="11.25">
      <c r="A329" s="4314" t="s">
        <v>2417</v>
      </c>
      <c r="B329" s="4314" t="s">
        <v>16</v>
      </c>
      <c r="C329" s="4314" t="s">
        <v>3598</v>
      </c>
      <c r="D329" s="4314" t="s">
        <v>3599</v>
      </c>
      <c r="E329" s="4314" t="s">
        <v>3600</v>
      </c>
      <c r="F329" s="4314" t="s">
        <v>2478</v>
      </c>
      <c r="G329" s="4314" t="s">
        <v>3601</v>
      </c>
      <c r="H329" s="4314" t="s">
        <v>22</v>
      </c>
      <c r="I329" s="4314" t="s">
        <v>960</v>
      </c>
    </row>
    <row customHeight="1" ht="11.25">
      <c r="A330" s="4314" t="s">
        <v>2417</v>
      </c>
      <c r="B330" s="4314" t="s">
        <v>16</v>
      </c>
      <c r="C330" s="4314" t="s">
        <v>3602</v>
      </c>
      <c r="D330" s="4314" t="s">
        <v>3603</v>
      </c>
      <c r="E330" s="4314" t="s">
        <v>3604</v>
      </c>
      <c r="F330" s="4314" t="s">
        <v>2442</v>
      </c>
      <c r="G330" s="4314" t="s">
        <v>3605</v>
      </c>
      <c r="H330" s="4314" t="s">
        <v>22</v>
      </c>
      <c r="I330" s="4314" t="s">
        <v>960</v>
      </c>
    </row>
    <row customHeight="1" ht="11.25">
      <c r="A331" s="4314" t="s">
        <v>2417</v>
      </c>
      <c r="B331" s="4314" t="s">
        <v>16</v>
      </c>
      <c r="C331" s="4314" t="s">
        <v>3606</v>
      </c>
      <c r="D331" s="4314" t="s">
        <v>3607</v>
      </c>
      <c r="E331" s="4314" t="s">
        <v>3608</v>
      </c>
      <c r="F331" s="4314" t="s">
        <v>50</v>
      </c>
      <c r="G331" s="4314" t="s">
        <v>3609</v>
      </c>
      <c r="H331" s="4314" t="s">
        <v>22</v>
      </c>
      <c r="I331" s="4314" t="s">
        <v>960</v>
      </c>
    </row>
    <row customHeight="1" ht="11.25">
      <c r="A332" s="4314" t="s">
        <v>2417</v>
      </c>
      <c r="B332" s="4314" t="s">
        <v>16</v>
      </c>
      <c r="C332" s="4314" t="s">
        <v>3610</v>
      </c>
      <c r="D332" s="4314" t="s">
        <v>3611</v>
      </c>
      <c r="E332" s="4314" t="s">
        <v>3612</v>
      </c>
      <c r="F332" s="4314" t="s">
        <v>2442</v>
      </c>
      <c r="G332" s="4314" t="s">
        <v>22</v>
      </c>
      <c r="H332" s="4314" t="s">
        <v>22</v>
      </c>
      <c r="I332" s="4314" t="s">
        <v>960</v>
      </c>
    </row>
    <row customHeight="1" ht="11.25">
      <c r="A333" s="4314" t="s">
        <v>2417</v>
      </c>
      <c r="B333" s="4314" t="s">
        <v>16</v>
      </c>
      <c r="C333" s="4314" t="s">
        <v>3613</v>
      </c>
      <c r="D333" s="4314" t="s">
        <v>3614</v>
      </c>
      <c r="E333" s="4314" t="s">
        <v>3615</v>
      </c>
      <c r="F333" s="4314" t="s">
        <v>3118</v>
      </c>
      <c r="G333" s="4314" t="s">
        <v>22</v>
      </c>
      <c r="H333" s="4314" t="s">
        <v>22</v>
      </c>
      <c r="I333" s="4314" t="s">
        <v>960</v>
      </c>
    </row>
    <row customHeight="1" ht="11.25">
      <c r="A334" s="4314" t="s">
        <v>2417</v>
      </c>
      <c r="B334" s="4314" t="s">
        <v>16</v>
      </c>
      <c r="C334" s="4314" t="s">
        <v>3616</v>
      </c>
      <c r="D334" s="4314" t="s">
        <v>3617</v>
      </c>
      <c r="E334" s="4314" t="s">
        <v>3618</v>
      </c>
      <c r="F334" s="4314" t="s">
        <v>3619</v>
      </c>
      <c r="G334" s="4314" t="s">
        <v>22</v>
      </c>
      <c r="H334" s="4314" t="s">
        <v>22</v>
      </c>
      <c r="I334" s="4314" t="s">
        <v>960</v>
      </c>
    </row>
    <row customHeight="1" ht="11.25">
      <c r="A335" s="4314" t="s">
        <v>2417</v>
      </c>
      <c r="B335" s="4314" t="s">
        <v>16</v>
      </c>
      <c r="C335" s="4314" t="s">
        <v>3620</v>
      </c>
      <c r="D335" s="4314" t="s">
        <v>3621</v>
      </c>
      <c r="E335" s="4314" t="s">
        <v>3622</v>
      </c>
      <c r="F335" s="4314" t="s">
        <v>3623</v>
      </c>
      <c r="G335" s="4314" t="s">
        <v>22</v>
      </c>
      <c r="H335" s="4314" t="s">
        <v>22</v>
      </c>
      <c r="I335" s="4314" t="s">
        <v>960</v>
      </c>
    </row>
    <row customHeight="1" ht="11.25">
      <c r="A336" s="4314" t="s">
        <v>2417</v>
      </c>
      <c r="B336" s="4314" t="s">
        <v>16</v>
      </c>
      <c r="C336" s="4314" t="s">
        <v>22</v>
      </c>
      <c r="D336" s="4314" t="s">
        <v>3624</v>
      </c>
      <c r="E336" s="4314" t="s">
        <v>3625</v>
      </c>
      <c r="F336" s="4314" t="s">
        <v>50</v>
      </c>
      <c r="G336" s="4314" t="s">
        <v>22</v>
      </c>
      <c r="H336" s="4314" t="s">
        <v>22</v>
      </c>
      <c r="I336" s="4314" t="s">
        <v>960</v>
      </c>
    </row>
    <row customHeight="1" ht="11.25">
      <c r="A337" s="4314" t="s">
        <v>2417</v>
      </c>
      <c r="B337" s="4314" t="s">
        <v>16</v>
      </c>
      <c r="C337" s="4314" t="s">
        <v>3626</v>
      </c>
      <c r="D337" s="4314" t="s">
        <v>3627</v>
      </c>
      <c r="E337" s="4314" t="s">
        <v>3628</v>
      </c>
      <c r="F337" s="4314" t="s">
        <v>3629</v>
      </c>
      <c r="G337" s="4314" t="s">
        <v>3630</v>
      </c>
      <c r="H337" s="4314" t="s">
        <v>22</v>
      </c>
      <c r="I337" s="4314" t="s">
        <v>960</v>
      </c>
    </row>
    <row customHeight="1" ht="11.25">
      <c r="A338" s="4314" t="s">
        <v>2417</v>
      </c>
      <c r="B338" s="4314" t="s">
        <v>16</v>
      </c>
      <c r="C338" s="4314" t="s">
        <v>3631</v>
      </c>
      <c r="D338" s="4314" t="s">
        <v>3632</v>
      </c>
      <c r="E338" s="4314" t="s">
        <v>3633</v>
      </c>
      <c r="F338" s="4314" t="s">
        <v>2423</v>
      </c>
      <c r="G338" s="4314" t="s">
        <v>22</v>
      </c>
      <c r="H338" s="4314" t="s">
        <v>22</v>
      </c>
      <c r="I338" s="4314" t="s">
        <v>960</v>
      </c>
    </row>
    <row customHeight="1" ht="11.25">
      <c r="A339" s="4314" t="s">
        <v>2417</v>
      </c>
      <c r="B339" s="4314" t="s">
        <v>16</v>
      </c>
      <c r="C339" s="4314" t="s">
        <v>3634</v>
      </c>
      <c r="D339" s="4314" t="s">
        <v>3635</v>
      </c>
      <c r="E339" s="4314" t="s">
        <v>3636</v>
      </c>
      <c r="F339" s="4314" t="s">
        <v>3637</v>
      </c>
      <c r="G339" s="4314" t="s">
        <v>3638</v>
      </c>
      <c r="H339" s="4314" t="s">
        <v>22</v>
      </c>
      <c r="I339" s="4314" t="s">
        <v>960</v>
      </c>
    </row>
    <row customHeight="1" ht="11.25">
      <c r="A340" s="4314" t="s">
        <v>2417</v>
      </c>
      <c r="B340" s="4314" t="s">
        <v>16</v>
      </c>
      <c r="C340" s="4314" t="s">
        <v>3639</v>
      </c>
      <c r="D340" s="4314" t="s">
        <v>3640</v>
      </c>
      <c r="E340" s="4314" t="s">
        <v>3641</v>
      </c>
      <c r="F340" s="4314" t="s">
        <v>3026</v>
      </c>
      <c r="G340" s="4314" t="s">
        <v>3642</v>
      </c>
      <c r="H340" s="4314" t="s">
        <v>22</v>
      </c>
      <c r="I340" s="4314" t="s">
        <v>960</v>
      </c>
    </row>
    <row customHeight="1" ht="11.25">
      <c r="A341" s="4314" t="s">
        <v>2417</v>
      </c>
      <c r="B341" s="4314" t="s">
        <v>16</v>
      </c>
      <c r="C341" s="4314" t="s">
        <v>3643</v>
      </c>
      <c r="D341" s="4314" t="s">
        <v>3644</v>
      </c>
      <c r="E341" s="4314" t="s">
        <v>3645</v>
      </c>
      <c r="F341" s="4314" t="s">
        <v>50</v>
      </c>
      <c r="G341" s="4314" t="s">
        <v>3646</v>
      </c>
      <c r="H341" s="4314" t="s">
        <v>22</v>
      </c>
      <c r="I341" s="4314" t="s">
        <v>960</v>
      </c>
    </row>
    <row customHeight="1" ht="11.25">
      <c r="A342" s="4314" t="s">
        <v>2417</v>
      </c>
      <c r="B342" s="4314" t="s">
        <v>16</v>
      </c>
      <c r="C342" s="4314" t="s">
        <v>3647</v>
      </c>
      <c r="D342" s="4314" t="s">
        <v>3648</v>
      </c>
      <c r="E342" s="4314" t="s">
        <v>3649</v>
      </c>
      <c r="F342" s="4314" t="s">
        <v>2538</v>
      </c>
      <c r="G342" s="4314" t="s">
        <v>3650</v>
      </c>
      <c r="H342" s="4314" t="s">
        <v>22</v>
      </c>
      <c r="I342" s="4314" t="s">
        <v>960</v>
      </c>
    </row>
    <row customHeight="1" ht="11.25">
      <c r="A343" s="4314" t="s">
        <v>2417</v>
      </c>
      <c r="B343" s="4314" t="s">
        <v>16</v>
      </c>
      <c r="C343" s="4314" t="s">
        <v>3651</v>
      </c>
      <c r="D343" s="4314" t="s">
        <v>3652</v>
      </c>
      <c r="E343" s="4314" t="s">
        <v>3653</v>
      </c>
      <c r="F343" s="4314" t="s">
        <v>3654</v>
      </c>
      <c r="G343" s="4314" t="s">
        <v>3655</v>
      </c>
      <c r="H343" s="4314" t="s">
        <v>22</v>
      </c>
      <c r="I343" s="4314" t="s">
        <v>960</v>
      </c>
    </row>
    <row customHeight="1" ht="11.25">
      <c r="A344" s="4314" t="s">
        <v>2417</v>
      </c>
      <c r="B344" s="4314" t="s">
        <v>16</v>
      </c>
      <c r="C344" s="4314" t="s">
        <v>3656</v>
      </c>
      <c r="D344" s="4314" t="s">
        <v>3657</v>
      </c>
      <c r="E344" s="4314" t="s">
        <v>3658</v>
      </c>
      <c r="F344" s="4314" t="s">
        <v>3659</v>
      </c>
      <c r="G344" s="4314" t="s">
        <v>3660</v>
      </c>
      <c r="H344" s="4314" t="s">
        <v>22</v>
      </c>
      <c r="I344" s="4314" t="s">
        <v>960</v>
      </c>
    </row>
    <row customHeight="1" ht="11.25">
      <c r="A345" s="4314" t="s">
        <v>2417</v>
      </c>
      <c r="B345" s="4314" t="s">
        <v>16</v>
      </c>
      <c r="C345" s="4314" t="s">
        <v>3661</v>
      </c>
      <c r="D345" s="4314" t="s">
        <v>3662</v>
      </c>
      <c r="E345" s="4314" t="s">
        <v>3663</v>
      </c>
      <c r="F345" s="4314" t="s">
        <v>3664</v>
      </c>
      <c r="G345" s="4314" t="s">
        <v>3665</v>
      </c>
      <c r="H345" s="4314" t="s">
        <v>22</v>
      </c>
      <c r="I345" s="4314" t="s">
        <v>960</v>
      </c>
    </row>
    <row customHeight="1" ht="11.25">
      <c r="A346" s="4314" t="s">
        <v>2417</v>
      </c>
      <c r="B346" s="4314" t="s">
        <v>16</v>
      </c>
      <c r="C346" s="4314" t="s">
        <v>3666</v>
      </c>
      <c r="D346" s="4314" t="s">
        <v>3667</v>
      </c>
      <c r="E346" s="4314" t="s">
        <v>3668</v>
      </c>
      <c r="F346" s="4314" t="s">
        <v>2767</v>
      </c>
      <c r="G346" s="4314" t="s">
        <v>3669</v>
      </c>
      <c r="H346" s="4314" t="s">
        <v>22</v>
      </c>
      <c r="I346" s="4314" t="s">
        <v>960</v>
      </c>
    </row>
    <row customHeight="1" ht="11.25">
      <c r="A347" s="4314" t="s">
        <v>2417</v>
      </c>
      <c r="B347" s="4314" t="s">
        <v>16</v>
      </c>
      <c r="C347" s="4314" t="s">
        <v>3670</v>
      </c>
      <c r="D347" s="4314" t="s">
        <v>3671</v>
      </c>
      <c r="E347" s="4314" t="s">
        <v>3672</v>
      </c>
      <c r="F347" s="4314" t="s">
        <v>2538</v>
      </c>
      <c r="G347" s="4314" t="s">
        <v>3673</v>
      </c>
      <c r="H347" s="4314" t="s">
        <v>22</v>
      </c>
      <c r="I347" s="4314" t="s">
        <v>960</v>
      </c>
    </row>
    <row customHeight="1" ht="11.25">
      <c r="A348" s="4314" t="s">
        <v>2417</v>
      </c>
      <c r="B348" s="4314" t="s">
        <v>16</v>
      </c>
      <c r="C348" s="4314" t="s">
        <v>3674</v>
      </c>
      <c r="D348" s="4314" t="s">
        <v>3675</v>
      </c>
      <c r="E348" s="4314" t="s">
        <v>3676</v>
      </c>
      <c r="F348" s="4314" t="s">
        <v>2442</v>
      </c>
      <c r="G348" s="4314" t="s">
        <v>22</v>
      </c>
      <c r="H348" s="4314" t="s">
        <v>22</v>
      </c>
      <c r="I348" s="4314" t="s">
        <v>960</v>
      </c>
    </row>
    <row customHeight="1" ht="11.25">
      <c r="A349" s="4314" t="s">
        <v>2417</v>
      </c>
      <c r="B349" s="4314" t="s">
        <v>16</v>
      </c>
      <c r="C349" s="4314" t="s">
        <v>3677</v>
      </c>
      <c r="D349" s="4314" t="s">
        <v>3678</v>
      </c>
      <c r="E349" s="4314" t="s">
        <v>3455</v>
      </c>
      <c r="F349" s="4314" t="s">
        <v>3679</v>
      </c>
      <c r="G349" s="4314" t="s">
        <v>22</v>
      </c>
      <c r="H349" s="4314" t="s">
        <v>22</v>
      </c>
      <c r="I349" s="4314" t="s">
        <v>960</v>
      </c>
    </row>
    <row customHeight="1" ht="11.25">
      <c r="A350" s="4314" t="s">
        <v>2417</v>
      </c>
      <c r="B350" s="4314" t="s">
        <v>16</v>
      </c>
      <c r="C350" s="4314" t="s">
        <v>3680</v>
      </c>
      <c r="D350" s="4314" t="s">
        <v>3681</v>
      </c>
      <c r="E350" s="4314" t="s">
        <v>3682</v>
      </c>
      <c r="F350" s="4314" t="s">
        <v>3683</v>
      </c>
      <c r="G350" s="4314" t="s">
        <v>3684</v>
      </c>
      <c r="H350" s="4314" t="s">
        <v>22</v>
      </c>
      <c r="I350" s="4314" t="s">
        <v>960</v>
      </c>
    </row>
    <row customHeight="1" ht="11.25">
      <c r="A351" s="4314" t="s">
        <v>2417</v>
      </c>
      <c r="B351" s="4314" t="s">
        <v>16</v>
      </c>
      <c r="C351" s="4314" t="s">
        <v>3685</v>
      </c>
      <c r="D351" s="4314" t="s">
        <v>3686</v>
      </c>
      <c r="E351" s="4314" t="s">
        <v>3687</v>
      </c>
      <c r="F351" s="4314" t="s">
        <v>3688</v>
      </c>
      <c r="G351" s="4314" t="s">
        <v>3689</v>
      </c>
      <c r="H351" s="4314" t="s">
        <v>22</v>
      </c>
      <c r="I351" s="4314" t="s">
        <v>960</v>
      </c>
    </row>
    <row customHeight="1" ht="11.25">
      <c r="A352" s="4314" t="s">
        <v>2417</v>
      </c>
      <c r="B352" s="4314" t="s">
        <v>16</v>
      </c>
      <c r="C352" s="4314" t="s">
        <v>3690</v>
      </c>
      <c r="D352" s="4314" t="s">
        <v>3691</v>
      </c>
      <c r="E352" s="4314" t="s">
        <v>3653</v>
      </c>
      <c r="F352" s="4314" t="s">
        <v>3692</v>
      </c>
      <c r="G352" s="4314" t="s">
        <v>22</v>
      </c>
      <c r="H352" s="4314" t="s">
        <v>22</v>
      </c>
      <c r="I352" s="4314" t="s">
        <v>960</v>
      </c>
    </row>
    <row customHeight="1" ht="11.25">
      <c r="A353" s="4314" t="s">
        <v>2417</v>
      </c>
      <c r="B353" s="4314" t="s">
        <v>16</v>
      </c>
      <c r="C353" s="4314" t="s">
        <v>3693</v>
      </c>
      <c r="D353" s="4314" t="s">
        <v>3694</v>
      </c>
      <c r="E353" s="4314" t="s">
        <v>3695</v>
      </c>
      <c r="F353" s="4314" t="s">
        <v>3664</v>
      </c>
      <c r="G353" s="4314" t="s">
        <v>3696</v>
      </c>
      <c r="H353" s="4314" t="s">
        <v>22</v>
      </c>
      <c r="I353" s="4314" t="s">
        <v>960</v>
      </c>
    </row>
    <row customHeight="1" ht="11.25">
      <c r="A354" s="4314" t="s">
        <v>2417</v>
      </c>
      <c r="B354" s="4314" t="s">
        <v>16</v>
      </c>
      <c r="C354" s="4314" t="s">
        <v>22</v>
      </c>
      <c r="D354" s="4314" t="s">
        <v>2418</v>
      </c>
      <c r="E354" s="4314" t="s">
        <v>2419</v>
      </c>
      <c r="F354" s="4314" t="s">
        <v>2420</v>
      </c>
      <c r="G354" s="4314" t="s">
        <v>22</v>
      </c>
      <c r="H354" s="4314" t="s">
        <v>22</v>
      </c>
      <c r="I354" s="4314" t="s">
        <v>1046</v>
      </c>
    </row>
    <row customHeight="1" ht="11.25">
      <c r="A355" s="4314" t="s">
        <v>2417</v>
      </c>
      <c r="B355" s="4314" t="s">
        <v>16</v>
      </c>
      <c r="C355" s="4314" t="s">
        <v>22</v>
      </c>
      <c r="D355" s="4314" t="s">
        <v>2421</v>
      </c>
      <c r="E355" s="4314" t="s">
        <v>2422</v>
      </c>
      <c r="F355" s="4314" t="s">
        <v>2423</v>
      </c>
      <c r="G355" s="4314" t="s">
        <v>22</v>
      </c>
      <c r="H355" s="4314" t="s">
        <v>22</v>
      </c>
      <c r="I355" s="4314" t="s">
        <v>1046</v>
      </c>
    </row>
    <row customHeight="1" ht="11.25">
      <c r="A356" s="4314" t="s">
        <v>2417</v>
      </c>
      <c r="B356" s="4314" t="s">
        <v>16</v>
      </c>
      <c r="C356" s="4314" t="s">
        <v>22</v>
      </c>
      <c r="D356" s="4314" t="s">
        <v>2424</v>
      </c>
      <c r="E356" s="4314" t="s">
        <v>2425</v>
      </c>
      <c r="F356" s="4314" t="s">
        <v>2426</v>
      </c>
      <c r="G356" s="4314" t="s">
        <v>22</v>
      </c>
      <c r="H356" s="4314" t="s">
        <v>22</v>
      </c>
      <c r="I356" s="4314" t="s">
        <v>1046</v>
      </c>
    </row>
    <row customHeight="1" ht="11.25">
      <c r="A357" s="4314" t="s">
        <v>2417</v>
      </c>
      <c r="B357" s="4314" t="s">
        <v>16</v>
      </c>
      <c r="C357" s="4314" t="s">
        <v>22</v>
      </c>
      <c r="D357" s="4314" t="s">
        <v>2427</v>
      </c>
      <c r="E357" s="4314" t="s">
        <v>2428</v>
      </c>
      <c r="F357" s="4314" t="s">
        <v>2429</v>
      </c>
      <c r="G357" s="4314" t="s">
        <v>22</v>
      </c>
      <c r="H357" s="4314" t="s">
        <v>22</v>
      </c>
      <c r="I357" s="4314" t="s">
        <v>1046</v>
      </c>
    </row>
    <row customHeight="1" ht="11.25">
      <c r="A358" s="4314" t="s">
        <v>2417</v>
      </c>
      <c r="B358" s="4314" t="s">
        <v>16</v>
      </c>
      <c r="C358" s="4314" t="s">
        <v>22</v>
      </c>
      <c r="D358" s="4314" t="s">
        <v>2430</v>
      </c>
      <c r="E358" s="4314" t="s">
        <v>2431</v>
      </c>
      <c r="F358" s="4314" t="s">
        <v>2432</v>
      </c>
      <c r="G358" s="4314" t="s">
        <v>22</v>
      </c>
      <c r="H358" s="4314" t="s">
        <v>22</v>
      </c>
      <c r="I358" s="4314" t="s">
        <v>1046</v>
      </c>
    </row>
    <row customHeight="1" ht="11.25">
      <c r="A359" s="4314" t="s">
        <v>2417</v>
      </c>
      <c r="B359" s="4314" t="s">
        <v>16</v>
      </c>
      <c r="C359" s="4314" t="s">
        <v>22</v>
      </c>
      <c r="D359" s="4314" t="s">
        <v>2433</v>
      </c>
      <c r="E359" s="4314" t="s">
        <v>2434</v>
      </c>
      <c r="F359" s="4314" t="s">
        <v>2429</v>
      </c>
      <c r="G359" s="4314" t="s">
        <v>22</v>
      </c>
      <c r="H359" s="4314" t="s">
        <v>22</v>
      </c>
      <c r="I359" s="4314" t="s">
        <v>1046</v>
      </c>
    </row>
    <row customHeight="1" ht="11.25">
      <c r="A360" s="4314" t="s">
        <v>2417</v>
      </c>
      <c r="B360" s="4314" t="s">
        <v>16</v>
      </c>
      <c r="C360" s="4314" t="s">
        <v>22</v>
      </c>
      <c r="D360" s="4314" t="s">
        <v>2435</v>
      </c>
      <c r="E360" s="4314" t="s">
        <v>2436</v>
      </c>
      <c r="F360" s="4314" t="s">
        <v>2426</v>
      </c>
      <c r="G360" s="4314" t="s">
        <v>22</v>
      </c>
      <c r="H360" s="4314" t="s">
        <v>22</v>
      </c>
      <c r="I360" s="4314" t="s">
        <v>1046</v>
      </c>
    </row>
    <row customHeight="1" ht="11.25">
      <c r="A361" s="4314" t="s">
        <v>2417</v>
      </c>
      <c r="B361" s="4314" t="s">
        <v>16</v>
      </c>
      <c r="C361" s="4314" t="s">
        <v>22</v>
      </c>
      <c r="D361" s="4314" t="s">
        <v>2437</v>
      </c>
      <c r="E361" s="4314" t="s">
        <v>2438</v>
      </c>
      <c r="F361" s="4314" t="s">
        <v>2439</v>
      </c>
      <c r="G361" s="4314" t="s">
        <v>22</v>
      </c>
      <c r="H361" s="4314" t="s">
        <v>22</v>
      </c>
      <c r="I361" s="4314" t="s">
        <v>1046</v>
      </c>
    </row>
    <row customHeight="1" ht="11.25">
      <c r="A362" s="4314" t="s">
        <v>2417</v>
      </c>
      <c r="B362" s="4314" t="s">
        <v>16</v>
      </c>
      <c r="C362" s="4314" t="s">
        <v>22</v>
      </c>
      <c r="D362" s="4314" t="s">
        <v>2440</v>
      </c>
      <c r="E362" s="4314" t="s">
        <v>2441</v>
      </c>
      <c r="F362" s="4314" t="s">
        <v>2442</v>
      </c>
      <c r="G362" s="4314" t="s">
        <v>22</v>
      </c>
      <c r="H362" s="4314" t="s">
        <v>22</v>
      </c>
      <c r="I362" s="4314" t="s">
        <v>1046</v>
      </c>
    </row>
    <row customHeight="1" ht="11.25">
      <c r="A363" s="4314" t="s">
        <v>2417</v>
      </c>
      <c r="B363" s="4314" t="s">
        <v>16</v>
      </c>
      <c r="C363" s="4314" t="s">
        <v>22</v>
      </c>
      <c r="D363" s="4314" t="s">
        <v>2443</v>
      </c>
      <c r="E363" s="4314" t="s">
        <v>2444</v>
      </c>
      <c r="F363" s="4314" t="s">
        <v>50</v>
      </c>
      <c r="G363" s="4314" t="s">
        <v>22</v>
      </c>
      <c r="H363" s="4314" t="s">
        <v>22</v>
      </c>
      <c r="I363" s="4314" t="s">
        <v>1046</v>
      </c>
    </row>
    <row customHeight="1" ht="11.25">
      <c r="A364" s="4314" t="s">
        <v>2417</v>
      </c>
      <c r="B364" s="4314" t="s">
        <v>16</v>
      </c>
      <c r="C364" s="4314" t="s">
        <v>22</v>
      </c>
      <c r="D364" s="4314" t="s">
        <v>2445</v>
      </c>
      <c r="E364" s="4314" t="s">
        <v>2446</v>
      </c>
      <c r="F364" s="4314" t="s">
        <v>2447</v>
      </c>
      <c r="G364" s="4314" t="s">
        <v>22</v>
      </c>
      <c r="H364" s="4314" t="s">
        <v>22</v>
      </c>
      <c r="I364" s="4314" t="s">
        <v>1046</v>
      </c>
    </row>
    <row customHeight="1" ht="11.25">
      <c r="A365" s="4314" t="s">
        <v>2417</v>
      </c>
      <c r="B365" s="4314" t="s">
        <v>16</v>
      </c>
      <c r="C365" s="4314" t="s">
        <v>22</v>
      </c>
      <c r="D365" s="4314" t="s">
        <v>2448</v>
      </c>
      <c r="E365" s="4314" t="s">
        <v>2449</v>
      </c>
      <c r="F365" s="4314" t="s">
        <v>2450</v>
      </c>
      <c r="G365" s="4314" t="s">
        <v>22</v>
      </c>
      <c r="H365" s="4314" t="s">
        <v>22</v>
      </c>
      <c r="I365" s="4314" t="s">
        <v>1046</v>
      </c>
    </row>
    <row customHeight="1" ht="11.25">
      <c r="A366" s="4314" t="s">
        <v>2417</v>
      </c>
      <c r="B366" s="4314" t="s">
        <v>16</v>
      </c>
      <c r="C366" s="4314" t="s">
        <v>22</v>
      </c>
      <c r="D366" s="4314" t="s">
        <v>2451</v>
      </c>
      <c r="E366" s="4314" t="s">
        <v>2452</v>
      </c>
      <c r="F366" s="4314" t="s">
        <v>2426</v>
      </c>
      <c r="G366" s="4314" t="s">
        <v>22</v>
      </c>
      <c r="H366" s="4314" t="s">
        <v>22</v>
      </c>
      <c r="I366" s="4314" t="s">
        <v>1046</v>
      </c>
    </row>
    <row customHeight="1" ht="11.25">
      <c r="A367" s="4314" t="s">
        <v>2417</v>
      </c>
      <c r="B367" s="4314" t="s">
        <v>16</v>
      </c>
      <c r="C367" s="4314" t="s">
        <v>22</v>
      </c>
      <c r="D367" s="4314" t="s">
        <v>2453</v>
      </c>
      <c r="E367" s="4314" t="s">
        <v>2454</v>
      </c>
      <c r="F367" s="4314" t="s">
        <v>2429</v>
      </c>
      <c r="G367" s="4314" t="s">
        <v>22</v>
      </c>
      <c r="H367" s="4314" t="s">
        <v>22</v>
      </c>
      <c r="I367" s="4314" t="s">
        <v>1046</v>
      </c>
    </row>
    <row customHeight="1" ht="11.25">
      <c r="A368" s="4314" t="s">
        <v>2417</v>
      </c>
      <c r="B368" s="4314" t="s">
        <v>16</v>
      </c>
      <c r="C368" s="4314" t="s">
        <v>22</v>
      </c>
      <c r="D368" s="4314" t="s">
        <v>2455</v>
      </c>
      <c r="E368" s="4314" t="s">
        <v>2456</v>
      </c>
      <c r="F368" s="4314" t="s">
        <v>2442</v>
      </c>
      <c r="G368" s="4314" t="s">
        <v>22</v>
      </c>
      <c r="H368" s="4314" t="s">
        <v>22</v>
      </c>
      <c r="I368" s="4314" t="s">
        <v>1046</v>
      </c>
    </row>
    <row customHeight="1" ht="11.25">
      <c r="A369" s="4314" t="s">
        <v>2417</v>
      </c>
      <c r="B369" s="4314" t="s">
        <v>16</v>
      </c>
      <c r="C369" s="4314" t="s">
        <v>22</v>
      </c>
      <c r="D369" s="4314" t="s">
        <v>2457</v>
      </c>
      <c r="E369" s="4314" t="s">
        <v>2458</v>
      </c>
      <c r="F369" s="4314" t="s">
        <v>2429</v>
      </c>
      <c r="G369" s="4314" t="s">
        <v>22</v>
      </c>
      <c r="H369" s="4314" t="s">
        <v>22</v>
      </c>
      <c r="I369" s="4314" t="s">
        <v>1046</v>
      </c>
    </row>
    <row customHeight="1" ht="11.25">
      <c r="A370" s="4314" t="s">
        <v>2417</v>
      </c>
      <c r="B370" s="4314" t="s">
        <v>16</v>
      </c>
      <c r="C370" s="4314" t="s">
        <v>22</v>
      </c>
      <c r="D370" s="4314" t="s">
        <v>2459</v>
      </c>
      <c r="E370" s="4314" t="s">
        <v>2460</v>
      </c>
      <c r="F370" s="4314" t="s">
        <v>2461</v>
      </c>
      <c r="G370" s="4314" t="s">
        <v>22</v>
      </c>
      <c r="H370" s="4314" t="s">
        <v>22</v>
      </c>
      <c r="I370" s="4314" t="s">
        <v>1046</v>
      </c>
    </row>
    <row customHeight="1" ht="11.25">
      <c r="A371" s="4314" t="s">
        <v>2417</v>
      </c>
      <c r="B371" s="4314" t="s">
        <v>16</v>
      </c>
      <c r="C371" s="4314" t="s">
        <v>22</v>
      </c>
      <c r="D371" s="4314" t="s">
        <v>2462</v>
      </c>
      <c r="E371" s="4314" t="s">
        <v>2463</v>
      </c>
      <c r="F371" s="4314" t="s">
        <v>2461</v>
      </c>
      <c r="G371" s="4314" t="s">
        <v>22</v>
      </c>
      <c r="H371" s="4314" t="s">
        <v>22</v>
      </c>
      <c r="I371" s="4314" t="s">
        <v>1046</v>
      </c>
    </row>
    <row customHeight="1" ht="11.25">
      <c r="A372" s="4314" t="s">
        <v>2417</v>
      </c>
      <c r="B372" s="4314" t="s">
        <v>16</v>
      </c>
      <c r="C372" s="4314" t="s">
        <v>22</v>
      </c>
      <c r="D372" s="4314" t="s">
        <v>2464</v>
      </c>
      <c r="E372" s="4314" t="s">
        <v>2465</v>
      </c>
      <c r="F372" s="4314" t="s">
        <v>2466</v>
      </c>
      <c r="G372" s="4314" t="s">
        <v>22</v>
      </c>
      <c r="H372" s="4314" t="s">
        <v>22</v>
      </c>
      <c r="I372" s="4314" t="s">
        <v>1046</v>
      </c>
    </row>
    <row customHeight="1" ht="11.25">
      <c r="A373" s="4314" t="s">
        <v>2417</v>
      </c>
      <c r="B373" s="4314" t="s">
        <v>16</v>
      </c>
      <c r="C373" s="4314" t="s">
        <v>22</v>
      </c>
      <c r="D373" s="4314" t="s">
        <v>2467</v>
      </c>
      <c r="E373" s="4314" t="s">
        <v>2468</v>
      </c>
      <c r="F373" s="4314" t="s">
        <v>2432</v>
      </c>
      <c r="G373" s="4314" t="s">
        <v>22</v>
      </c>
      <c r="H373" s="4314" t="s">
        <v>22</v>
      </c>
      <c r="I373" s="4314" t="s">
        <v>1046</v>
      </c>
    </row>
    <row customHeight="1" ht="11.25">
      <c r="A374" s="4314" t="s">
        <v>2417</v>
      </c>
      <c r="B374" s="4314" t="s">
        <v>16</v>
      </c>
      <c r="C374" s="4314" t="s">
        <v>22</v>
      </c>
      <c r="D374" s="4314" t="s">
        <v>2469</v>
      </c>
      <c r="E374" s="4314" t="s">
        <v>2470</v>
      </c>
      <c r="F374" s="4314" t="s">
        <v>2426</v>
      </c>
      <c r="G374" s="4314" t="s">
        <v>22</v>
      </c>
      <c r="H374" s="4314" t="s">
        <v>22</v>
      </c>
      <c r="I374" s="4314" t="s">
        <v>1046</v>
      </c>
    </row>
    <row customHeight="1" ht="11.25">
      <c r="A375" s="4314" t="s">
        <v>2417</v>
      </c>
      <c r="B375" s="4314" t="s">
        <v>16</v>
      </c>
      <c r="C375" s="4314" t="s">
        <v>22</v>
      </c>
      <c r="D375" s="4314" t="s">
        <v>2471</v>
      </c>
      <c r="E375" s="4314" t="s">
        <v>2472</v>
      </c>
      <c r="F375" s="4314" t="s">
        <v>2473</v>
      </c>
      <c r="G375" s="4314" t="s">
        <v>22</v>
      </c>
      <c r="H375" s="4314" t="s">
        <v>22</v>
      </c>
      <c r="I375" s="4314" t="s">
        <v>1046</v>
      </c>
    </row>
    <row customHeight="1" ht="11.25">
      <c r="A376" s="4314" t="s">
        <v>2417</v>
      </c>
      <c r="B376" s="4314" t="s">
        <v>16</v>
      </c>
      <c r="C376" s="4314" t="s">
        <v>22</v>
      </c>
      <c r="D376" s="4314" t="s">
        <v>2474</v>
      </c>
      <c r="E376" s="4314" t="s">
        <v>2475</v>
      </c>
      <c r="F376" s="4314" t="s">
        <v>2426</v>
      </c>
      <c r="G376" s="4314" t="s">
        <v>22</v>
      </c>
      <c r="H376" s="4314" t="s">
        <v>22</v>
      </c>
      <c r="I376" s="4314" t="s">
        <v>1046</v>
      </c>
    </row>
    <row customHeight="1" ht="11.25">
      <c r="A377" s="4314" t="s">
        <v>2417</v>
      </c>
      <c r="B377" s="4314" t="s">
        <v>16</v>
      </c>
      <c r="C377" s="4314" t="s">
        <v>22</v>
      </c>
      <c r="D377" s="4314" t="s">
        <v>2476</v>
      </c>
      <c r="E377" s="4314" t="s">
        <v>2477</v>
      </c>
      <c r="F377" s="4314" t="s">
        <v>2478</v>
      </c>
      <c r="G377" s="4314" t="s">
        <v>22</v>
      </c>
      <c r="H377" s="4314" t="s">
        <v>22</v>
      </c>
      <c r="I377" s="4314" t="s">
        <v>1046</v>
      </c>
    </row>
    <row customHeight="1" ht="11.25">
      <c r="A378" s="4314" t="s">
        <v>2417</v>
      </c>
      <c r="B378" s="4314" t="s">
        <v>16</v>
      </c>
      <c r="C378" s="4314" t="s">
        <v>22</v>
      </c>
      <c r="D378" s="4314" t="s">
        <v>2479</v>
      </c>
      <c r="E378" s="4314" t="s">
        <v>2480</v>
      </c>
      <c r="F378" s="4314" t="s">
        <v>2481</v>
      </c>
      <c r="G378" s="4314" t="s">
        <v>22</v>
      </c>
      <c r="H378" s="4314" t="s">
        <v>22</v>
      </c>
      <c r="I378" s="4314" t="s">
        <v>1046</v>
      </c>
    </row>
    <row customHeight="1" ht="11.25">
      <c r="A379" s="4314" t="s">
        <v>2417</v>
      </c>
      <c r="B379" s="4314" t="s">
        <v>16</v>
      </c>
      <c r="C379" s="4314" t="s">
        <v>22</v>
      </c>
      <c r="D379" s="4314" t="s">
        <v>2482</v>
      </c>
      <c r="E379" s="4314" t="s">
        <v>2483</v>
      </c>
      <c r="F379" s="4314" t="s">
        <v>2478</v>
      </c>
      <c r="G379" s="4314" t="s">
        <v>22</v>
      </c>
      <c r="H379" s="4314" t="s">
        <v>22</v>
      </c>
      <c r="I379" s="4314" t="s">
        <v>1046</v>
      </c>
    </row>
    <row customHeight="1" ht="11.25">
      <c r="A380" s="4314" t="s">
        <v>2417</v>
      </c>
      <c r="B380" s="4314" t="s">
        <v>16</v>
      </c>
      <c r="C380" s="4314" t="s">
        <v>22</v>
      </c>
      <c r="D380" s="4314" t="s">
        <v>2484</v>
      </c>
      <c r="E380" s="4314" t="s">
        <v>2485</v>
      </c>
      <c r="F380" s="4314" t="s">
        <v>2486</v>
      </c>
      <c r="G380" s="4314" t="s">
        <v>22</v>
      </c>
      <c r="H380" s="4314" t="s">
        <v>22</v>
      </c>
      <c r="I380" s="4314" t="s">
        <v>1046</v>
      </c>
    </row>
    <row customHeight="1" ht="11.25">
      <c r="A381" s="4314" t="s">
        <v>2417</v>
      </c>
      <c r="B381" s="4314" t="s">
        <v>16</v>
      </c>
      <c r="C381" s="4314" t="s">
        <v>22</v>
      </c>
      <c r="D381" s="4314" t="s">
        <v>2487</v>
      </c>
      <c r="E381" s="4314" t="s">
        <v>2488</v>
      </c>
      <c r="F381" s="4314" t="s">
        <v>2478</v>
      </c>
      <c r="G381" s="4314" t="s">
        <v>22</v>
      </c>
      <c r="H381" s="4314" t="s">
        <v>22</v>
      </c>
      <c r="I381" s="4314" t="s">
        <v>1046</v>
      </c>
    </row>
    <row customHeight="1" ht="11.25">
      <c r="A382" s="4314" t="s">
        <v>2417</v>
      </c>
      <c r="B382" s="4314" t="s">
        <v>16</v>
      </c>
      <c r="C382" s="4314" t="s">
        <v>22</v>
      </c>
      <c r="D382" s="4314" t="s">
        <v>2489</v>
      </c>
      <c r="E382" s="4314" t="s">
        <v>2490</v>
      </c>
      <c r="F382" s="4314" t="s">
        <v>2481</v>
      </c>
      <c r="G382" s="4314" t="s">
        <v>22</v>
      </c>
      <c r="H382" s="4314" t="s">
        <v>22</v>
      </c>
      <c r="I382" s="4314" t="s">
        <v>1046</v>
      </c>
    </row>
    <row customHeight="1" ht="11.25">
      <c r="A383" s="4314" t="s">
        <v>2417</v>
      </c>
      <c r="B383" s="4314" t="s">
        <v>16</v>
      </c>
      <c r="C383" s="4314" t="s">
        <v>22</v>
      </c>
      <c r="D383" s="4314" t="s">
        <v>2491</v>
      </c>
      <c r="E383" s="4314" t="s">
        <v>2492</v>
      </c>
      <c r="F383" s="4314" t="s">
        <v>2478</v>
      </c>
      <c r="G383" s="4314" t="s">
        <v>22</v>
      </c>
      <c r="H383" s="4314" t="s">
        <v>22</v>
      </c>
      <c r="I383" s="4314" t="s">
        <v>1046</v>
      </c>
    </row>
    <row customHeight="1" ht="11.25">
      <c r="A384" s="4314" t="s">
        <v>2417</v>
      </c>
      <c r="B384" s="4314" t="s">
        <v>16</v>
      </c>
      <c r="C384" s="4314" t="s">
        <v>22</v>
      </c>
      <c r="D384" s="4314" t="s">
        <v>2493</v>
      </c>
      <c r="E384" s="4314" t="s">
        <v>2494</v>
      </c>
      <c r="F384" s="4314" t="s">
        <v>2481</v>
      </c>
      <c r="G384" s="4314" t="s">
        <v>22</v>
      </c>
      <c r="H384" s="4314" t="s">
        <v>22</v>
      </c>
      <c r="I384" s="4314" t="s">
        <v>1046</v>
      </c>
    </row>
    <row customHeight="1" ht="11.25">
      <c r="A385" s="4314" t="s">
        <v>2417</v>
      </c>
      <c r="B385" s="4314" t="s">
        <v>16</v>
      </c>
      <c r="C385" s="4314" t="s">
        <v>22</v>
      </c>
      <c r="D385" s="4314" t="s">
        <v>2495</v>
      </c>
      <c r="E385" s="4314" t="s">
        <v>2496</v>
      </c>
      <c r="F385" s="4314" t="s">
        <v>2481</v>
      </c>
      <c r="G385" s="4314" t="s">
        <v>22</v>
      </c>
      <c r="H385" s="4314" t="s">
        <v>22</v>
      </c>
      <c r="I385" s="4314" t="s">
        <v>1046</v>
      </c>
    </row>
    <row customHeight="1" ht="11.25">
      <c r="A386" s="4314" t="s">
        <v>2417</v>
      </c>
      <c r="B386" s="4314" t="s">
        <v>16</v>
      </c>
      <c r="C386" s="4314" t="s">
        <v>22</v>
      </c>
      <c r="D386" s="4314" t="s">
        <v>2497</v>
      </c>
      <c r="E386" s="4314" t="s">
        <v>2498</v>
      </c>
      <c r="F386" s="4314" t="s">
        <v>2499</v>
      </c>
      <c r="G386" s="4314" t="s">
        <v>22</v>
      </c>
      <c r="H386" s="4314" t="s">
        <v>22</v>
      </c>
      <c r="I386" s="4314" t="s">
        <v>1046</v>
      </c>
    </row>
    <row customHeight="1" ht="11.25">
      <c r="A387" s="4314" t="s">
        <v>2417</v>
      </c>
      <c r="B387" s="4314" t="s">
        <v>16</v>
      </c>
      <c r="C387" s="4314" t="s">
        <v>22</v>
      </c>
      <c r="D387" s="4314" t="s">
        <v>2500</v>
      </c>
      <c r="E387" s="4314" t="s">
        <v>2501</v>
      </c>
      <c r="F387" s="4314" t="s">
        <v>2432</v>
      </c>
      <c r="G387" s="4314" t="s">
        <v>22</v>
      </c>
      <c r="H387" s="4314" t="s">
        <v>22</v>
      </c>
      <c r="I387" s="4314" t="s">
        <v>1046</v>
      </c>
    </row>
    <row customHeight="1" ht="11.25">
      <c r="A388" s="4314" t="s">
        <v>2417</v>
      </c>
      <c r="B388" s="4314" t="s">
        <v>16</v>
      </c>
      <c r="C388" s="4314" t="s">
        <v>22</v>
      </c>
      <c r="D388" s="4314" t="s">
        <v>2502</v>
      </c>
      <c r="E388" s="4314" t="s">
        <v>2503</v>
      </c>
      <c r="F388" s="4314" t="s">
        <v>2481</v>
      </c>
      <c r="G388" s="4314" t="s">
        <v>22</v>
      </c>
      <c r="H388" s="4314" t="s">
        <v>22</v>
      </c>
      <c r="I388" s="4314" t="s">
        <v>1046</v>
      </c>
    </row>
    <row customHeight="1" ht="11.25">
      <c r="A389" s="4314" t="s">
        <v>2417</v>
      </c>
      <c r="B389" s="4314" t="s">
        <v>16</v>
      </c>
      <c r="C389" s="4314" t="s">
        <v>22</v>
      </c>
      <c r="D389" s="4314" t="s">
        <v>2504</v>
      </c>
      <c r="E389" s="4314" t="s">
        <v>2505</v>
      </c>
      <c r="F389" s="4314" t="s">
        <v>2486</v>
      </c>
      <c r="G389" s="4314" t="s">
        <v>22</v>
      </c>
      <c r="H389" s="4314" t="s">
        <v>22</v>
      </c>
      <c r="I389" s="4314" t="s">
        <v>1046</v>
      </c>
    </row>
    <row customHeight="1" ht="11.25">
      <c r="A390" s="4314" t="s">
        <v>2417</v>
      </c>
      <c r="B390" s="4314" t="s">
        <v>16</v>
      </c>
      <c r="C390" s="4314" t="s">
        <v>22</v>
      </c>
      <c r="D390" s="4314" t="s">
        <v>2506</v>
      </c>
      <c r="E390" s="4314" t="s">
        <v>2507</v>
      </c>
      <c r="F390" s="4314" t="s">
        <v>2481</v>
      </c>
      <c r="G390" s="4314" t="s">
        <v>22</v>
      </c>
      <c r="H390" s="4314" t="s">
        <v>22</v>
      </c>
      <c r="I390" s="4314" t="s">
        <v>1046</v>
      </c>
    </row>
    <row customHeight="1" ht="11.25">
      <c r="A391" s="4314" t="s">
        <v>2417</v>
      </c>
      <c r="B391" s="4314" t="s">
        <v>16</v>
      </c>
      <c r="C391" s="4314" t="s">
        <v>22</v>
      </c>
      <c r="D391" s="4314" t="s">
        <v>2508</v>
      </c>
      <c r="E391" s="4314" t="s">
        <v>2509</v>
      </c>
      <c r="F391" s="4314" t="s">
        <v>2510</v>
      </c>
      <c r="G391" s="4314" t="s">
        <v>22</v>
      </c>
      <c r="H391" s="4314" t="s">
        <v>22</v>
      </c>
      <c r="I391" s="4314" t="s">
        <v>1046</v>
      </c>
    </row>
    <row customHeight="1" ht="11.25">
      <c r="A392" s="4314" t="s">
        <v>2417</v>
      </c>
      <c r="B392" s="4314" t="s">
        <v>16</v>
      </c>
      <c r="C392" s="4314" t="s">
        <v>22</v>
      </c>
      <c r="D392" s="4314" t="s">
        <v>2511</v>
      </c>
      <c r="E392" s="4314" t="s">
        <v>2512</v>
      </c>
      <c r="F392" s="4314" t="s">
        <v>2442</v>
      </c>
      <c r="G392" s="4314" t="s">
        <v>22</v>
      </c>
      <c r="H392" s="4314" t="s">
        <v>22</v>
      </c>
      <c r="I392" s="4314" t="s">
        <v>1046</v>
      </c>
    </row>
    <row customHeight="1" ht="11.25">
      <c r="A393" s="4314" t="s">
        <v>2417</v>
      </c>
      <c r="B393" s="4314" t="s">
        <v>16</v>
      </c>
      <c r="C393" s="4314" t="s">
        <v>22</v>
      </c>
      <c r="D393" s="4314" t="s">
        <v>2513</v>
      </c>
      <c r="E393" s="4314" t="s">
        <v>2514</v>
      </c>
      <c r="F393" s="4314" t="s">
        <v>2432</v>
      </c>
      <c r="G393" s="4314" t="s">
        <v>22</v>
      </c>
      <c r="H393" s="4314" t="s">
        <v>22</v>
      </c>
      <c r="I393" s="4314" t="s">
        <v>1046</v>
      </c>
    </row>
    <row customHeight="1" ht="11.25">
      <c r="A394" s="4314" t="s">
        <v>2417</v>
      </c>
      <c r="B394" s="4314" t="s">
        <v>16</v>
      </c>
      <c r="C394" s="4314" t="s">
        <v>22</v>
      </c>
      <c r="D394" s="4314" t="s">
        <v>2515</v>
      </c>
      <c r="E394" s="4314" t="s">
        <v>2516</v>
      </c>
      <c r="F394" s="4314" t="s">
        <v>2442</v>
      </c>
      <c r="G394" s="4314" t="s">
        <v>22</v>
      </c>
      <c r="H394" s="4314" t="s">
        <v>22</v>
      </c>
      <c r="I394" s="4314" t="s">
        <v>1046</v>
      </c>
    </row>
    <row customHeight="1" ht="11.25">
      <c r="A395" s="4314" t="s">
        <v>2417</v>
      </c>
      <c r="B395" s="4314" t="s">
        <v>16</v>
      </c>
      <c r="C395" s="4314" t="s">
        <v>22</v>
      </c>
      <c r="D395" s="4314" t="s">
        <v>2517</v>
      </c>
      <c r="E395" s="4314" t="s">
        <v>2518</v>
      </c>
      <c r="F395" s="4314" t="s">
        <v>2461</v>
      </c>
      <c r="G395" s="4314" t="s">
        <v>22</v>
      </c>
      <c r="H395" s="4314" t="s">
        <v>22</v>
      </c>
      <c r="I395" s="4314" t="s">
        <v>1046</v>
      </c>
    </row>
    <row customHeight="1" ht="11.25">
      <c r="A396" s="4314" t="s">
        <v>2417</v>
      </c>
      <c r="B396" s="4314" t="s">
        <v>16</v>
      </c>
      <c r="C396" s="4314" t="s">
        <v>22</v>
      </c>
      <c r="D396" s="4314" t="s">
        <v>2519</v>
      </c>
      <c r="E396" s="4314" t="s">
        <v>2520</v>
      </c>
      <c r="F396" s="4314" t="s">
        <v>2478</v>
      </c>
      <c r="G396" s="4314" t="s">
        <v>22</v>
      </c>
      <c r="H396" s="4314" t="s">
        <v>22</v>
      </c>
      <c r="I396" s="4314" t="s">
        <v>1046</v>
      </c>
    </row>
    <row customHeight="1" ht="11.25">
      <c r="A397" s="4314" t="s">
        <v>2417</v>
      </c>
      <c r="B397" s="4314" t="s">
        <v>16</v>
      </c>
      <c r="C397" s="4314" t="s">
        <v>22</v>
      </c>
      <c r="D397" s="4314" t="s">
        <v>2521</v>
      </c>
      <c r="E397" s="4314" t="s">
        <v>2522</v>
      </c>
      <c r="F397" s="4314" t="s">
        <v>2442</v>
      </c>
      <c r="G397" s="4314" t="s">
        <v>22</v>
      </c>
      <c r="H397" s="4314" t="s">
        <v>22</v>
      </c>
      <c r="I397" s="4314" t="s">
        <v>1046</v>
      </c>
    </row>
    <row customHeight="1" ht="11.25">
      <c r="A398" s="4314" t="s">
        <v>2417</v>
      </c>
      <c r="B398" s="4314" t="s">
        <v>16</v>
      </c>
      <c r="C398" s="4314" t="s">
        <v>22</v>
      </c>
      <c r="D398" s="4314" t="s">
        <v>2523</v>
      </c>
      <c r="E398" s="4314" t="s">
        <v>2524</v>
      </c>
      <c r="F398" s="4314" t="s">
        <v>2478</v>
      </c>
      <c r="G398" s="4314" t="s">
        <v>22</v>
      </c>
      <c r="H398" s="4314" t="s">
        <v>22</v>
      </c>
      <c r="I398" s="4314" t="s">
        <v>1046</v>
      </c>
    </row>
    <row customHeight="1" ht="11.25">
      <c r="A399" s="4314" t="s">
        <v>2417</v>
      </c>
      <c r="B399" s="4314" t="s">
        <v>16</v>
      </c>
      <c r="C399" s="4314" t="s">
        <v>22</v>
      </c>
      <c r="D399" s="4314" t="s">
        <v>2525</v>
      </c>
      <c r="E399" s="4314" t="s">
        <v>2526</v>
      </c>
      <c r="F399" s="4314" t="s">
        <v>2527</v>
      </c>
      <c r="G399" s="4314" t="s">
        <v>22</v>
      </c>
      <c r="H399" s="4314" t="s">
        <v>22</v>
      </c>
      <c r="I399" s="4314" t="s">
        <v>1046</v>
      </c>
    </row>
    <row customHeight="1" ht="11.25">
      <c r="A400" s="4314" t="s">
        <v>2417</v>
      </c>
      <c r="B400" s="4314" t="s">
        <v>16</v>
      </c>
      <c r="C400" s="4314" t="s">
        <v>22</v>
      </c>
      <c r="D400" s="4314" t="s">
        <v>2528</v>
      </c>
      <c r="E400" s="4314" t="s">
        <v>2529</v>
      </c>
      <c r="F400" s="4314" t="s">
        <v>2442</v>
      </c>
      <c r="G400" s="4314" t="s">
        <v>22</v>
      </c>
      <c r="H400" s="4314" t="s">
        <v>22</v>
      </c>
      <c r="I400" s="4314" t="s">
        <v>1046</v>
      </c>
    </row>
    <row customHeight="1" ht="11.25">
      <c r="A401" s="4314" t="s">
        <v>2417</v>
      </c>
      <c r="B401" s="4314" t="s">
        <v>16</v>
      </c>
      <c r="C401" s="4314" t="s">
        <v>22</v>
      </c>
      <c r="D401" s="4314" t="s">
        <v>2530</v>
      </c>
      <c r="E401" s="4314" t="s">
        <v>2531</v>
      </c>
      <c r="F401" s="4314" t="s">
        <v>2442</v>
      </c>
      <c r="G401" s="4314" t="s">
        <v>22</v>
      </c>
      <c r="H401" s="4314" t="s">
        <v>22</v>
      </c>
      <c r="I401" s="4314" t="s">
        <v>1046</v>
      </c>
    </row>
    <row customHeight="1" ht="11.25">
      <c r="A402" s="4314" t="s">
        <v>2417</v>
      </c>
      <c r="B402" s="4314" t="s">
        <v>16</v>
      </c>
      <c r="C402" s="4314" t="s">
        <v>22</v>
      </c>
      <c r="D402" s="4314" t="s">
        <v>2532</v>
      </c>
      <c r="E402" s="4314" t="s">
        <v>2533</v>
      </c>
      <c r="F402" s="4314" t="s">
        <v>2442</v>
      </c>
      <c r="G402" s="4314" t="s">
        <v>22</v>
      </c>
      <c r="H402" s="4314" t="s">
        <v>22</v>
      </c>
      <c r="I402" s="4314" t="s">
        <v>1046</v>
      </c>
    </row>
    <row customHeight="1" ht="11.25">
      <c r="A403" s="4314" t="s">
        <v>2417</v>
      </c>
      <c r="B403" s="4314" t="s">
        <v>16</v>
      </c>
      <c r="C403" s="4314" t="s">
        <v>22</v>
      </c>
      <c r="D403" s="4314" t="s">
        <v>2534</v>
      </c>
      <c r="E403" s="4314" t="s">
        <v>2535</v>
      </c>
      <c r="F403" s="4314" t="s">
        <v>2461</v>
      </c>
      <c r="G403" s="4314" t="s">
        <v>22</v>
      </c>
      <c r="H403" s="4314" t="s">
        <v>22</v>
      </c>
      <c r="I403" s="4314" t="s">
        <v>1046</v>
      </c>
    </row>
    <row customHeight="1" ht="11.25">
      <c r="A404" s="4314" t="s">
        <v>2417</v>
      </c>
      <c r="B404" s="4314" t="s">
        <v>16</v>
      </c>
      <c r="C404" s="4314" t="s">
        <v>22</v>
      </c>
      <c r="D404" s="4314" t="s">
        <v>2536</v>
      </c>
      <c r="E404" s="4314" t="s">
        <v>2537</v>
      </c>
      <c r="F404" s="4314" t="s">
        <v>2538</v>
      </c>
      <c r="G404" s="4314" t="s">
        <v>22</v>
      </c>
      <c r="H404" s="4314" t="s">
        <v>22</v>
      </c>
      <c r="I404" s="4314" t="s">
        <v>1046</v>
      </c>
    </row>
    <row customHeight="1" ht="11.25">
      <c r="A405" s="4314" t="s">
        <v>2417</v>
      </c>
      <c r="B405" s="4314" t="s">
        <v>16</v>
      </c>
      <c r="C405" s="4314" t="s">
        <v>22</v>
      </c>
      <c r="D405" s="4314" t="s">
        <v>2539</v>
      </c>
      <c r="E405" s="4314" t="s">
        <v>2540</v>
      </c>
      <c r="F405" s="4314" t="s">
        <v>2439</v>
      </c>
      <c r="G405" s="4314" t="s">
        <v>22</v>
      </c>
      <c r="H405" s="4314" t="s">
        <v>22</v>
      </c>
      <c r="I405" s="4314" t="s">
        <v>1046</v>
      </c>
    </row>
    <row customHeight="1" ht="11.25">
      <c r="A406" s="4314" t="s">
        <v>2417</v>
      </c>
      <c r="B406" s="4314" t="s">
        <v>16</v>
      </c>
      <c r="C406" s="4314" t="s">
        <v>22</v>
      </c>
      <c r="D406" s="4314" t="s">
        <v>2541</v>
      </c>
      <c r="E406" s="4314" t="s">
        <v>2542</v>
      </c>
      <c r="F406" s="4314" t="s">
        <v>2432</v>
      </c>
      <c r="G406" s="4314" t="s">
        <v>22</v>
      </c>
      <c r="H406" s="4314" t="s">
        <v>22</v>
      </c>
      <c r="I406" s="4314" t="s">
        <v>1046</v>
      </c>
    </row>
    <row customHeight="1" ht="11.25">
      <c r="A407" s="4314" t="s">
        <v>2417</v>
      </c>
      <c r="B407" s="4314" t="s">
        <v>16</v>
      </c>
      <c r="C407" s="4314" t="s">
        <v>22</v>
      </c>
      <c r="D407" s="4314" t="s">
        <v>2543</v>
      </c>
      <c r="E407" s="4314" t="s">
        <v>2544</v>
      </c>
      <c r="F407" s="4314" t="s">
        <v>2442</v>
      </c>
      <c r="G407" s="4314" t="s">
        <v>22</v>
      </c>
      <c r="H407" s="4314" t="s">
        <v>22</v>
      </c>
      <c r="I407" s="4314" t="s">
        <v>1046</v>
      </c>
    </row>
    <row customHeight="1" ht="11.25">
      <c r="A408" s="4314" t="s">
        <v>2417</v>
      </c>
      <c r="B408" s="4314" t="s">
        <v>16</v>
      </c>
      <c r="C408" s="4314" t="s">
        <v>13</v>
      </c>
      <c r="D408" s="4314" t="s">
        <v>45</v>
      </c>
      <c r="E408" s="4314" t="s">
        <v>48</v>
      </c>
      <c r="F408" s="4314" t="s">
        <v>50</v>
      </c>
      <c r="G408" s="4314" t="s">
        <v>2554</v>
      </c>
      <c r="H408" s="4314" t="s">
        <v>22</v>
      </c>
      <c r="I408" s="4314" t="s">
        <v>1046</v>
      </c>
    </row>
    <row customHeight="1" ht="11.25">
      <c r="A409" s="4314" t="s">
        <v>2417</v>
      </c>
      <c r="B409" s="4314" t="s">
        <v>16</v>
      </c>
      <c r="C409" s="4314" t="s">
        <v>2559</v>
      </c>
      <c r="D409" s="4314" t="s">
        <v>2560</v>
      </c>
      <c r="E409" s="4314" t="s">
        <v>2561</v>
      </c>
      <c r="F409" s="4314" t="s">
        <v>2562</v>
      </c>
      <c r="G409" s="4314" t="s">
        <v>2563</v>
      </c>
      <c r="H409" s="4314" t="s">
        <v>22</v>
      </c>
      <c r="I409" s="4314" t="s">
        <v>1046</v>
      </c>
    </row>
    <row customHeight="1" ht="11.25">
      <c r="A410" s="4314" t="s">
        <v>2417</v>
      </c>
      <c r="B410" s="4314" t="s">
        <v>16</v>
      </c>
      <c r="C410" s="4314" t="s">
        <v>2579</v>
      </c>
      <c r="D410" s="4314" t="s">
        <v>2580</v>
      </c>
      <c r="E410" s="4314" t="s">
        <v>2573</v>
      </c>
      <c r="F410" s="4314" t="s">
        <v>2581</v>
      </c>
      <c r="G410" s="4314" t="s">
        <v>2575</v>
      </c>
      <c r="H410" s="4314" t="s">
        <v>22</v>
      </c>
      <c r="I410" s="4314" t="s">
        <v>1046</v>
      </c>
    </row>
    <row customHeight="1" ht="11.25">
      <c r="A411" s="4314" t="s">
        <v>2417</v>
      </c>
      <c r="B411" s="4314" t="s">
        <v>16</v>
      </c>
      <c r="C411" s="4314" t="s">
        <v>2595</v>
      </c>
      <c r="D411" s="4314" t="s">
        <v>2596</v>
      </c>
      <c r="E411" s="4314" t="s">
        <v>2597</v>
      </c>
      <c r="F411" s="4314" t="s">
        <v>50</v>
      </c>
      <c r="G411" s="4314" t="s">
        <v>2598</v>
      </c>
      <c r="H411" s="4314" t="s">
        <v>22</v>
      </c>
      <c r="I411" s="4314" t="s">
        <v>1046</v>
      </c>
    </row>
    <row customHeight="1" ht="11.25">
      <c r="A412" s="4314" t="s">
        <v>2417</v>
      </c>
      <c r="B412" s="4314" t="s">
        <v>16</v>
      </c>
      <c r="C412" s="4314" t="s">
        <v>2603</v>
      </c>
      <c r="D412" s="4314" t="s">
        <v>2604</v>
      </c>
      <c r="E412" s="4314" t="s">
        <v>2605</v>
      </c>
      <c r="F412" s="4314" t="s">
        <v>2447</v>
      </c>
      <c r="G412" s="4314" t="s">
        <v>2606</v>
      </c>
      <c r="H412" s="4314" t="s">
        <v>22</v>
      </c>
      <c r="I412" s="4314" t="s">
        <v>1046</v>
      </c>
    </row>
    <row customHeight="1" ht="11.25">
      <c r="A413" s="4314" t="s">
        <v>2417</v>
      </c>
      <c r="B413" s="4314" t="s">
        <v>16</v>
      </c>
      <c r="C413" s="4314" t="s">
        <v>2612</v>
      </c>
      <c r="D413" s="4314" t="s">
        <v>2613</v>
      </c>
      <c r="E413" s="4314" t="s">
        <v>2614</v>
      </c>
      <c r="F413" s="4314" t="s">
        <v>2615</v>
      </c>
      <c r="G413" s="4314" t="s">
        <v>2616</v>
      </c>
      <c r="H413" s="4314" t="s">
        <v>22</v>
      </c>
      <c r="I413" s="4314" t="s">
        <v>1046</v>
      </c>
    </row>
    <row customHeight="1" ht="11.25">
      <c r="A414" s="4314" t="s">
        <v>2417</v>
      </c>
      <c r="B414" s="4314" t="s">
        <v>16</v>
      </c>
      <c r="C414" s="4314" t="s">
        <v>2621</v>
      </c>
      <c r="D414" s="4314" t="s">
        <v>2622</v>
      </c>
      <c r="E414" s="4314" t="s">
        <v>2623</v>
      </c>
      <c r="F414" s="4314" t="s">
        <v>2442</v>
      </c>
      <c r="G414" s="4314" t="s">
        <v>22</v>
      </c>
      <c r="H414" s="4314" t="s">
        <v>22</v>
      </c>
      <c r="I414" s="4314" t="s">
        <v>1046</v>
      </c>
    </row>
    <row customHeight="1" ht="11.25">
      <c r="A415" s="4314" t="s">
        <v>2417</v>
      </c>
      <c r="B415" s="4314" t="s">
        <v>16</v>
      </c>
      <c r="C415" s="4314" t="s">
        <v>22</v>
      </c>
      <c r="D415" s="4314" t="s">
        <v>2691</v>
      </c>
      <c r="E415" s="4314" t="s">
        <v>2692</v>
      </c>
      <c r="F415" s="4314" t="s">
        <v>2423</v>
      </c>
      <c r="G415" s="4314" t="s">
        <v>22</v>
      </c>
      <c r="H415" s="4314" t="s">
        <v>22</v>
      </c>
      <c r="I415" s="4314" t="s">
        <v>1046</v>
      </c>
    </row>
    <row customHeight="1" ht="11.25">
      <c r="A416" s="4314" t="s">
        <v>2417</v>
      </c>
      <c r="B416" s="4314" t="s">
        <v>16</v>
      </c>
      <c r="C416" s="4314" t="s">
        <v>22</v>
      </c>
      <c r="D416" s="4314" t="s">
        <v>2693</v>
      </c>
      <c r="E416" s="4314" t="s">
        <v>2694</v>
      </c>
      <c r="F416" s="4314" t="s">
        <v>2423</v>
      </c>
      <c r="G416" s="4314" t="s">
        <v>22</v>
      </c>
      <c r="H416" s="4314" t="s">
        <v>22</v>
      </c>
      <c r="I416" s="4314" t="s">
        <v>1046</v>
      </c>
    </row>
    <row customHeight="1" ht="11.25">
      <c r="A417" s="4314" t="s">
        <v>2417</v>
      </c>
      <c r="B417" s="4314" t="s">
        <v>16</v>
      </c>
      <c r="C417" s="4314" t="s">
        <v>2695</v>
      </c>
      <c r="D417" s="4314" t="s">
        <v>2696</v>
      </c>
      <c r="E417" s="4314" t="s">
        <v>2697</v>
      </c>
      <c r="F417" s="4314" t="s">
        <v>2442</v>
      </c>
      <c r="G417" s="4314" t="s">
        <v>2698</v>
      </c>
      <c r="H417" s="4314" t="s">
        <v>22</v>
      </c>
      <c r="I417" s="4314" t="s">
        <v>1046</v>
      </c>
    </row>
    <row customHeight="1" ht="11.25">
      <c r="A418" s="4314" t="s">
        <v>2417</v>
      </c>
      <c r="B418" s="4314" t="s">
        <v>16</v>
      </c>
      <c r="C418" s="4314" t="s">
        <v>22</v>
      </c>
      <c r="D418" s="4314" t="s">
        <v>2699</v>
      </c>
      <c r="E418" s="4314" t="s">
        <v>2700</v>
      </c>
      <c r="F418" s="4314" t="s">
        <v>2478</v>
      </c>
      <c r="G418" s="4314" t="s">
        <v>22</v>
      </c>
      <c r="H418" s="4314" t="s">
        <v>22</v>
      </c>
      <c r="I418" s="4314" t="s">
        <v>1046</v>
      </c>
    </row>
    <row customHeight="1" ht="11.25">
      <c r="A419" s="4314" t="s">
        <v>2417</v>
      </c>
      <c r="B419" s="4314" t="s">
        <v>16</v>
      </c>
      <c r="C419" s="4314" t="s">
        <v>2718</v>
      </c>
      <c r="D419" s="4314" t="s">
        <v>2719</v>
      </c>
      <c r="E419" s="4314" t="s">
        <v>2720</v>
      </c>
      <c r="F419" s="4314" t="s">
        <v>2420</v>
      </c>
      <c r="G419" s="4314" t="s">
        <v>2721</v>
      </c>
      <c r="H419" s="4314" t="s">
        <v>22</v>
      </c>
      <c r="I419" s="4314" t="s">
        <v>1046</v>
      </c>
    </row>
    <row customHeight="1" ht="11.25">
      <c r="A420" s="4314" t="s">
        <v>2417</v>
      </c>
      <c r="B420" s="4314" t="s">
        <v>16</v>
      </c>
      <c r="C420" s="4314" t="s">
        <v>2722</v>
      </c>
      <c r="D420" s="4314" t="s">
        <v>2723</v>
      </c>
      <c r="E420" s="4314" t="s">
        <v>2724</v>
      </c>
      <c r="F420" s="4314" t="s">
        <v>2499</v>
      </c>
      <c r="G420" s="4314" t="s">
        <v>2725</v>
      </c>
      <c r="H420" s="4314" t="s">
        <v>22</v>
      </c>
      <c r="I420" s="4314" t="s">
        <v>1046</v>
      </c>
    </row>
    <row customHeight="1" ht="11.25">
      <c r="A421" s="4314" t="s">
        <v>2417</v>
      </c>
      <c r="B421" s="4314" t="s">
        <v>16</v>
      </c>
      <c r="C421" s="4314" t="s">
        <v>22</v>
      </c>
      <c r="D421" s="4314" t="s">
        <v>2726</v>
      </c>
      <c r="E421" s="4314" t="s">
        <v>2727</v>
      </c>
      <c r="F421" s="4314" t="s">
        <v>2423</v>
      </c>
      <c r="G421" s="4314" t="s">
        <v>22</v>
      </c>
      <c r="H421" s="4314" t="s">
        <v>22</v>
      </c>
      <c r="I421" s="4314" t="s">
        <v>1046</v>
      </c>
    </row>
    <row customHeight="1" ht="11.25">
      <c r="A422" s="4314" t="s">
        <v>2417</v>
      </c>
      <c r="B422" s="4314" t="s">
        <v>16</v>
      </c>
      <c r="C422" s="4314" t="s">
        <v>22</v>
      </c>
      <c r="D422" s="4314" t="s">
        <v>2728</v>
      </c>
      <c r="E422" s="4314" t="s">
        <v>2729</v>
      </c>
      <c r="F422" s="4314" t="s">
        <v>2527</v>
      </c>
      <c r="G422" s="4314" t="s">
        <v>22</v>
      </c>
      <c r="H422" s="4314" t="s">
        <v>22</v>
      </c>
      <c r="I422" s="4314" t="s">
        <v>1046</v>
      </c>
    </row>
    <row customHeight="1" ht="11.25">
      <c r="A423" s="4314" t="s">
        <v>2417</v>
      </c>
      <c r="B423" s="4314" t="s">
        <v>16</v>
      </c>
      <c r="C423" s="4314" t="s">
        <v>22</v>
      </c>
      <c r="D423" s="4314" t="s">
        <v>2730</v>
      </c>
      <c r="E423" s="4314" t="s">
        <v>2731</v>
      </c>
      <c r="F423" s="4314" t="s">
        <v>2510</v>
      </c>
      <c r="G423" s="4314" t="s">
        <v>22</v>
      </c>
      <c r="H423" s="4314" t="s">
        <v>22</v>
      </c>
      <c r="I423" s="4314" t="s">
        <v>1046</v>
      </c>
    </row>
    <row customHeight="1" ht="11.25">
      <c r="A424" s="4314" t="s">
        <v>2417</v>
      </c>
      <c r="B424" s="4314" t="s">
        <v>16</v>
      </c>
      <c r="C424" s="4314" t="s">
        <v>22</v>
      </c>
      <c r="D424" s="4314" t="s">
        <v>2732</v>
      </c>
      <c r="E424" s="4314" t="s">
        <v>2733</v>
      </c>
      <c r="F424" s="4314" t="s">
        <v>2423</v>
      </c>
      <c r="G424" s="4314" t="s">
        <v>22</v>
      </c>
      <c r="H424" s="4314" t="s">
        <v>22</v>
      </c>
      <c r="I424" s="4314" t="s">
        <v>1046</v>
      </c>
    </row>
    <row customHeight="1" ht="11.25">
      <c r="A425" s="4314" t="s">
        <v>2417</v>
      </c>
      <c r="B425" s="4314" t="s">
        <v>16</v>
      </c>
      <c r="C425" s="4314" t="s">
        <v>22</v>
      </c>
      <c r="D425" s="4314" t="s">
        <v>2734</v>
      </c>
      <c r="E425" s="4314" t="s">
        <v>2735</v>
      </c>
      <c r="F425" s="4314" t="s">
        <v>2527</v>
      </c>
      <c r="G425" s="4314" t="s">
        <v>22</v>
      </c>
      <c r="H425" s="4314" t="s">
        <v>22</v>
      </c>
      <c r="I425" s="4314" t="s">
        <v>1046</v>
      </c>
    </row>
    <row customHeight="1" ht="11.25">
      <c r="A426" s="4314" t="s">
        <v>2417</v>
      </c>
      <c r="B426" s="4314" t="s">
        <v>16</v>
      </c>
      <c r="C426" s="4314" t="s">
        <v>2741</v>
      </c>
      <c r="D426" s="4314" t="s">
        <v>2742</v>
      </c>
      <c r="E426" s="4314" t="s">
        <v>2743</v>
      </c>
      <c r="F426" s="4314" t="s">
        <v>2499</v>
      </c>
      <c r="G426" s="4314" t="s">
        <v>2744</v>
      </c>
      <c r="H426" s="4314" t="s">
        <v>22</v>
      </c>
      <c r="I426" s="4314" t="s">
        <v>1046</v>
      </c>
    </row>
    <row customHeight="1" ht="11.25">
      <c r="A427" s="4314" t="s">
        <v>2417</v>
      </c>
      <c r="B427" s="4314" t="s">
        <v>16</v>
      </c>
      <c r="C427" s="4314" t="s">
        <v>2749</v>
      </c>
      <c r="D427" s="4314" t="s">
        <v>2750</v>
      </c>
      <c r="E427" s="4314" t="s">
        <v>2751</v>
      </c>
      <c r="F427" s="4314" t="s">
        <v>2752</v>
      </c>
      <c r="G427" s="4314" t="s">
        <v>2753</v>
      </c>
      <c r="H427" s="4314" t="s">
        <v>22</v>
      </c>
      <c r="I427" s="4314" t="s">
        <v>1046</v>
      </c>
    </row>
    <row customHeight="1" ht="11.25">
      <c r="A428" s="4314" t="s">
        <v>2417</v>
      </c>
      <c r="B428" s="4314" t="s">
        <v>16</v>
      </c>
      <c r="C428" s="4314" t="s">
        <v>2769</v>
      </c>
      <c r="D428" s="4314" t="s">
        <v>2770</v>
      </c>
      <c r="E428" s="4314" t="s">
        <v>2771</v>
      </c>
      <c r="F428" s="4314" t="s">
        <v>2442</v>
      </c>
      <c r="G428" s="4314" t="s">
        <v>2772</v>
      </c>
      <c r="H428" s="4314" t="s">
        <v>2773</v>
      </c>
      <c r="I428" s="4314" t="s">
        <v>1046</v>
      </c>
    </row>
    <row customHeight="1" ht="11.25">
      <c r="A429" s="4314" t="s">
        <v>2417</v>
      </c>
      <c r="B429" s="4314" t="s">
        <v>16</v>
      </c>
      <c r="C429" s="4314" t="s">
        <v>2790</v>
      </c>
      <c r="D429" s="4314" t="s">
        <v>2791</v>
      </c>
      <c r="E429" s="4314" t="s">
        <v>2792</v>
      </c>
      <c r="F429" s="4314" t="s">
        <v>2752</v>
      </c>
      <c r="G429" s="4314" t="s">
        <v>2793</v>
      </c>
      <c r="H429" s="4314" t="s">
        <v>22</v>
      </c>
      <c r="I429" s="4314" t="s">
        <v>1046</v>
      </c>
    </row>
    <row customHeight="1" ht="11.25">
      <c r="A430" s="4314" t="s">
        <v>2417</v>
      </c>
      <c r="B430" s="4314" t="s">
        <v>16</v>
      </c>
      <c r="C430" s="4314" t="s">
        <v>2798</v>
      </c>
      <c r="D430" s="4314" t="s">
        <v>2799</v>
      </c>
      <c r="E430" s="4314" t="s">
        <v>2800</v>
      </c>
      <c r="F430" s="4314" t="s">
        <v>2426</v>
      </c>
      <c r="G430" s="4314" t="s">
        <v>2801</v>
      </c>
      <c r="H430" s="4314" t="s">
        <v>22</v>
      </c>
      <c r="I430" s="4314" t="s">
        <v>1046</v>
      </c>
    </row>
    <row customHeight="1" ht="11.25">
      <c r="A431" s="4314" t="s">
        <v>2417</v>
      </c>
      <c r="B431" s="4314" t="s">
        <v>16</v>
      </c>
      <c r="C431" s="4314" t="s">
        <v>2826</v>
      </c>
      <c r="D431" s="4314" t="s">
        <v>2827</v>
      </c>
      <c r="E431" s="4314" t="s">
        <v>2828</v>
      </c>
      <c r="F431" s="4314" t="s">
        <v>2478</v>
      </c>
      <c r="G431" s="4314" t="s">
        <v>2829</v>
      </c>
      <c r="H431" s="4314" t="s">
        <v>22</v>
      </c>
      <c r="I431" s="4314" t="s">
        <v>1046</v>
      </c>
    </row>
    <row customHeight="1" ht="11.25">
      <c r="A432" s="4314" t="s">
        <v>2417</v>
      </c>
      <c r="B432" s="4314" t="s">
        <v>16</v>
      </c>
      <c r="C432" s="4314" t="s">
        <v>2830</v>
      </c>
      <c r="D432" s="4314" t="s">
        <v>2831</v>
      </c>
      <c r="E432" s="4314" t="s">
        <v>2832</v>
      </c>
      <c r="F432" s="4314" t="s">
        <v>2752</v>
      </c>
      <c r="G432" s="4314" t="s">
        <v>2833</v>
      </c>
      <c r="H432" s="4314" t="s">
        <v>22</v>
      </c>
      <c r="I432" s="4314" t="s">
        <v>1046</v>
      </c>
    </row>
    <row customHeight="1" ht="11.25">
      <c r="A433" s="4314" t="s">
        <v>2417</v>
      </c>
      <c r="B433" s="4314" t="s">
        <v>16</v>
      </c>
      <c r="C433" s="4314" t="s">
        <v>2834</v>
      </c>
      <c r="D433" s="4314" t="s">
        <v>2835</v>
      </c>
      <c r="E433" s="4314" t="s">
        <v>2836</v>
      </c>
      <c r="F433" s="4314" t="s">
        <v>2499</v>
      </c>
      <c r="G433" s="4314" t="s">
        <v>2837</v>
      </c>
      <c r="H433" s="4314" t="s">
        <v>22</v>
      </c>
      <c r="I433" s="4314" t="s">
        <v>1046</v>
      </c>
    </row>
    <row customHeight="1" ht="11.25">
      <c r="A434" s="4314" t="s">
        <v>2417</v>
      </c>
      <c r="B434" s="4314" t="s">
        <v>16</v>
      </c>
      <c r="C434" s="4314" t="s">
        <v>2842</v>
      </c>
      <c r="D434" s="4314" t="s">
        <v>2843</v>
      </c>
      <c r="E434" s="4314" t="s">
        <v>2844</v>
      </c>
      <c r="F434" s="4314" t="s">
        <v>2499</v>
      </c>
      <c r="G434" s="4314" t="s">
        <v>2845</v>
      </c>
      <c r="H434" s="4314" t="s">
        <v>22</v>
      </c>
      <c r="I434" s="4314" t="s">
        <v>1046</v>
      </c>
    </row>
    <row customHeight="1" ht="11.25">
      <c r="A435" s="4314" t="s">
        <v>2417</v>
      </c>
      <c r="B435" s="4314" t="s">
        <v>16</v>
      </c>
      <c r="C435" s="4314" t="s">
        <v>2846</v>
      </c>
      <c r="D435" s="4314" t="s">
        <v>2847</v>
      </c>
      <c r="E435" s="4314" t="s">
        <v>2848</v>
      </c>
      <c r="F435" s="4314" t="s">
        <v>2752</v>
      </c>
      <c r="G435" s="4314" t="s">
        <v>2849</v>
      </c>
      <c r="H435" s="4314" t="s">
        <v>22</v>
      </c>
      <c r="I435" s="4314" t="s">
        <v>1046</v>
      </c>
    </row>
    <row customHeight="1" ht="11.25">
      <c r="A436" s="4314" t="s">
        <v>2417</v>
      </c>
      <c r="B436" s="4314" t="s">
        <v>16</v>
      </c>
      <c r="C436" s="4314" t="s">
        <v>2850</v>
      </c>
      <c r="D436" s="4314" t="s">
        <v>2851</v>
      </c>
      <c r="E436" s="4314" t="s">
        <v>2852</v>
      </c>
      <c r="F436" s="4314" t="s">
        <v>2752</v>
      </c>
      <c r="G436" s="4314" t="s">
        <v>2853</v>
      </c>
      <c r="H436" s="4314" t="s">
        <v>22</v>
      </c>
      <c r="I436" s="4314" t="s">
        <v>1046</v>
      </c>
    </row>
    <row customHeight="1" ht="11.25">
      <c r="A437" s="4314" t="s">
        <v>2417</v>
      </c>
      <c r="B437" s="4314" t="s">
        <v>16</v>
      </c>
      <c r="C437" s="4314" t="s">
        <v>2865</v>
      </c>
      <c r="D437" s="4314" t="s">
        <v>2866</v>
      </c>
      <c r="E437" s="4314" t="s">
        <v>2867</v>
      </c>
      <c r="F437" s="4314" t="s">
        <v>2478</v>
      </c>
      <c r="G437" s="4314" t="s">
        <v>22</v>
      </c>
      <c r="H437" s="4314" t="s">
        <v>22</v>
      </c>
      <c r="I437" s="4314" t="s">
        <v>1046</v>
      </c>
    </row>
    <row customHeight="1" ht="11.25">
      <c r="A438" s="4314" t="s">
        <v>2417</v>
      </c>
      <c r="B438" s="4314" t="s">
        <v>16</v>
      </c>
      <c r="C438" s="4314" t="s">
        <v>2883</v>
      </c>
      <c r="D438" s="4314" t="s">
        <v>2884</v>
      </c>
      <c r="E438" s="4314" t="s">
        <v>2885</v>
      </c>
      <c r="F438" s="4314" t="s">
        <v>2426</v>
      </c>
      <c r="G438" s="4314" t="s">
        <v>2886</v>
      </c>
      <c r="H438" s="4314" t="s">
        <v>22</v>
      </c>
      <c r="I438" s="4314" t="s">
        <v>1046</v>
      </c>
    </row>
    <row customHeight="1" ht="11.25">
      <c r="A439" s="4314" t="s">
        <v>2417</v>
      </c>
      <c r="B439" s="4314" t="s">
        <v>16</v>
      </c>
      <c r="C439" s="4314" t="s">
        <v>2887</v>
      </c>
      <c r="D439" s="4314" t="s">
        <v>2888</v>
      </c>
      <c r="E439" s="4314" t="s">
        <v>2889</v>
      </c>
      <c r="F439" s="4314" t="s">
        <v>2426</v>
      </c>
      <c r="G439" s="4314" t="s">
        <v>2890</v>
      </c>
      <c r="H439" s="4314" t="s">
        <v>22</v>
      </c>
      <c r="I439" s="4314" t="s">
        <v>1046</v>
      </c>
    </row>
    <row customHeight="1" ht="11.25">
      <c r="A440" s="4314" t="s">
        <v>2417</v>
      </c>
      <c r="B440" s="4314" t="s">
        <v>16</v>
      </c>
      <c r="C440" s="4314" t="s">
        <v>2891</v>
      </c>
      <c r="D440" s="4314" t="s">
        <v>2892</v>
      </c>
      <c r="E440" s="4314" t="s">
        <v>2893</v>
      </c>
      <c r="F440" s="4314" t="s">
        <v>2478</v>
      </c>
      <c r="G440" s="4314" t="s">
        <v>2894</v>
      </c>
      <c r="H440" s="4314" t="s">
        <v>22</v>
      </c>
      <c r="I440" s="4314" t="s">
        <v>1046</v>
      </c>
    </row>
    <row customHeight="1" ht="11.25">
      <c r="A441" s="4314" t="s">
        <v>2417</v>
      </c>
      <c r="B441" s="4314" t="s">
        <v>16</v>
      </c>
      <c r="C441" s="4314" t="s">
        <v>2895</v>
      </c>
      <c r="D441" s="4314" t="s">
        <v>2896</v>
      </c>
      <c r="E441" s="4314" t="s">
        <v>2897</v>
      </c>
      <c r="F441" s="4314" t="s">
        <v>2499</v>
      </c>
      <c r="G441" s="4314" t="s">
        <v>2898</v>
      </c>
      <c r="H441" s="4314" t="s">
        <v>22</v>
      </c>
      <c r="I441" s="4314" t="s">
        <v>1046</v>
      </c>
    </row>
    <row customHeight="1" ht="11.25">
      <c r="A442" s="4314" t="s">
        <v>2417</v>
      </c>
      <c r="B442" s="4314" t="s">
        <v>16</v>
      </c>
      <c r="C442" s="4314" t="s">
        <v>2899</v>
      </c>
      <c r="D442" s="4314" t="s">
        <v>2900</v>
      </c>
      <c r="E442" s="4314" t="s">
        <v>2901</v>
      </c>
      <c r="F442" s="4314" t="s">
        <v>2478</v>
      </c>
      <c r="G442" s="4314" t="s">
        <v>22</v>
      </c>
      <c r="H442" s="4314" t="s">
        <v>22</v>
      </c>
      <c r="I442" s="4314" t="s">
        <v>1046</v>
      </c>
    </row>
    <row customHeight="1" ht="11.25">
      <c r="A443" s="4314" t="s">
        <v>2417</v>
      </c>
      <c r="B443" s="4314" t="s">
        <v>16</v>
      </c>
      <c r="C443" s="4314" t="s">
        <v>2906</v>
      </c>
      <c r="D443" s="4314" t="s">
        <v>2907</v>
      </c>
      <c r="E443" s="4314" t="s">
        <v>2908</v>
      </c>
      <c r="F443" s="4314" t="s">
        <v>2909</v>
      </c>
      <c r="G443" s="4314" t="s">
        <v>2910</v>
      </c>
      <c r="H443" s="4314" t="s">
        <v>22</v>
      </c>
      <c r="I443" s="4314" t="s">
        <v>1046</v>
      </c>
    </row>
    <row customHeight="1" ht="11.25">
      <c r="A444" s="4314" t="s">
        <v>2417</v>
      </c>
      <c r="B444" s="4314" t="s">
        <v>16</v>
      </c>
      <c r="C444" s="4314" t="s">
        <v>2911</v>
      </c>
      <c r="D444" s="4314" t="s">
        <v>2912</v>
      </c>
      <c r="E444" s="4314" t="s">
        <v>2913</v>
      </c>
      <c r="F444" s="4314" t="s">
        <v>2473</v>
      </c>
      <c r="G444" s="4314" t="s">
        <v>2914</v>
      </c>
      <c r="H444" s="4314" t="s">
        <v>22</v>
      </c>
      <c r="I444" s="4314" t="s">
        <v>1046</v>
      </c>
    </row>
    <row customHeight="1" ht="11.25">
      <c r="A445" s="4314" t="s">
        <v>2417</v>
      </c>
      <c r="B445" s="4314" t="s">
        <v>16</v>
      </c>
      <c r="C445" s="4314" t="s">
        <v>2919</v>
      </c>
      <c r="D445" s="4314" t="s">
        <v>2920</v>
      </c>
      <c r="E445" s="4314" t="s">
        <v>2921</v>
      </c>
      <c r="F445" s="4314" t="s">
        <v>2478</v>
      </c>
      <c r="G445" s="4314" t="s">
        <v>2922</v>
      </c>
      <c r="H445" s="4314" t="s">
        <v>22</v>
      </c>
      <c r="I445" s="4314" t="s">
        <v>1046</v>
      </c>
    </row>
    <row customHeight="1" ht="11.25">
      <c r="A446" s="4314" t="s">
        <v>2417</v>
      </c>
      <c r="B446" s="4314" t="s">
        <v>16</v>
      </c>
      <c r="C446" s="4314" t="s">
        <v>2923</v>
      </c>
      <c r="D446" s="4314" t="s">
        <v>2924</v>
      </c>
      <c r="E446" s="4314" t="s">
        <v>2925</v>
      </c>
      <c r="F446" s="4314" t="s">
        <v>2499</v>
      </c>
      <c r="G446" s="4314" t="s">
        <v>2926</v>
      </c>
      <c r="H446" s="4314" t="s">
        <v>22</v>
      </c>
      <c r="I446" s="4314" t="s">
        <v>1046</v>
      </c>
    </row>
    <row customHeight="1" ht="11.25">
      <c r="A447" s="4314" t="s">
        <v>2417</v>
      </c>
      <c r="B447" s="4314" t="s">
        <v>16</v>
      </c>
      <c r="C447" s="4314" t="s">
        <v>2927</v>
      </c>
      <c r="D447" s="4314" t="s">
        <v>2924</v>
      </c>
      <c r="E447" s="4314" t="s">
        <v>2928</v>
      </c>
      <c r="F447" s="4314" t="s">
        <v>2752</v>
      </c>
      <c r="G447" s="4314" t="s">
        <v>2929</v>
      </c>
      <c r="H447" s="4314" t="s">
        <v>22</v>
      </c>
      <c r="I447" s="4314" t="s">
        <v>1046</v>
      </c>
    </row>
    <row customHeight="1" ht="11.25">
      <c r="A448" s="4314" t="s">
        <v>2417</v>
      </c>
      <c r="B448" s="4314" t="s">
        <v>16</v>
      </c>
      <c r="C448" s="4314" t="s">
        <v>2950</v>
      </c>
      <c r="D448" s="4314" t="s">
        <v>2951</v>
      </c>
      <c r="E448" s="4314" t="s">
        <v>2952</v>
      </c>
      <c r="F448" s="4314" t="s">
        <v>2447</v>
      </c>
      <c r="G448" s="4314" t="s">
        <v>2953</v>
      </c>
      <c r="H448" s="4314" t="s">
        <v>22</v>
      </c>
      <c r="I448" s="4314" t="s">
        <v>1046</v>
      </c>
    </row>
    <row customHeight="1" ht="11.25">
      <c r="A449" s="4314" t="s">
        <v>2417</v>
      </c>
      <c r="B449" s="4314" t="s">
        <v>16</v>
      </c>
      <c r="C449" s="4314" t="s">
        <v>2958</v>
      </c>
      <c r="D449" s="4314" t="s">
        <v>2959</v>
      </c>
      <c r="E449" s="4314" t="s">
        <v>2960</v>
      </c>
      <c r="F449" s="4314" t="s">
        <v>2510</v>
      </c>
      <c r="G449" s="4314" t="s">
        <v>22</v>
      </c>
      <c r="H449" s="4314" t="s">
        <v>22</v>
      </c>
      <c r="I449" s="4314" t="s">
        <v>1046</v>
      </c>
    </row>
    <row customHeight="1" ht="11.25">
      <c r="A450" s="4314" t="s">
        <v>2417</v>
      </c>
      <c r="B450" s="4314" t="s">
        <v>16</v>
      </c>
      <c r="C450" s="4314" t="s">
        <v>2978</v>
      </c>
      <c r="D450" s="4314" t="s">
        <v>2979</v>
      </c>
      <c r="E450" s="4314" t="s">
        <v>2980</v>
      </c>
      <c r="F450" s="4314" t="s">
        <v>2767</v>
      </c>
      <c r="G450" s="4314" t="s">
        <v>2981</v>
      </c>
      <c r="H450" s="4314" t="s">
        <v>2982</v>
      </c>
      <c r="I450" s="4314" t="s">
        <v>1046</v>
      </c>
    </row>
    <row customHeight="1" ht="11.25">
      <c r="A451" s="4314" t="s">
        <v>2417</v>
      </c>
      <c r="B451" s="4314" t="s">
        <v>16</v>
      </c>
      <c r="C451" s="4314" t="s">
        <v>3697</v>
      </c>
      <c r="D451" s="4314" t="s">
        <v>3698</v>
      </c>
      <c r="E451" s="4314" t="s">
        <v>2614</v>
      </c>
      <c r="F451" s="4314" t="s">
        <v>3699</v>
      </c>
      <c r="G451" s="4314" t="s">
        <v>2616</v>
      </c>
      <c r="H451" s="4314" t="s">
        <v>22</v>
      </c>
      <c r="I451" s="4314" t="s">
        <v>1046</v>
      </c>
    </row>
    <row customHeight="1" ht="11.25">
      <c r="A452" s="4314" t="s">
        <v>2417</v>
      </c>
      <c r="B452" s="4314" t="s">
        <v>16</v>
      </c>
      <c r="C452" s="4314" t="s">
        <v>2987</v>
      </c>
      <c r="D452" s="4314" t="s">
        <v>2988</v>
      </c>
      <c r="E452" s="4314" t="s">
        <v>2989</v>
      </c>
      <c r="F452" s="4314" t="s">
        <v>2752</v>
      </c>
      <c r="G452" s="4314" t="s">
        <v>2990</v>
      </c>
      <c r="H452" s="4314" t="s">
        <v>2991</v>
      </c>
      <c r="I452" s="4314" t="s">
        <v>1046</v>
      </c>
    </row>
    <row customHeight="1" ht="11.25">
      <c r="A453" s="4314" t="s">
        <v>2417</v>
      </c>
      <c r="B453" s="4314" t="s">
        <v>16</v>
      </c>
      <c r="C453" s="4314" t="s">
        <v>3021</v>
      </c>
      <c r="D453" s="4314" t="s">
        <v>3022</v>
      </c>
      <c r="E453" s="4314" t="s">
        <v>3023</v>
      </c>
      <c r="F453" s="4314" t="s">
        <v>2909</v>
      </c>
      <c r="G453" s="4314" t="s">
        <v>3024</v>
      </c>
      <c r="H453" s="4314" t="s">
        <v>22</v>
      </c>
      <c r="I453" s="4314" t="s">
        <v>1046</v>
      </c>
    </row>
    <row customHeight="1" ht="11.25">
      <c r="A454" s="4314" t="s">
        <v>2417</v>
      </c>
      <c r="B454" s="4314" t="s">
        <v>16</v>
      </c>
      <c r="C454" s="4314" t="s">
        <v>3025</v>
      </c>
      <c r="D454" s="4314" t="s">
        <v>3022</v>
      </c>
      <c r="E454" s="4314" t="s">
        <v>3023</v>
      </c>
      <c r="F454" s="4314" t="s">
        <v>3026</v>
      </c>
      <c r="G454" s="4314" t="s">
        <v>3024</v>
      </c>
      <c r="H454" s="4314" t="s">
        <v>22</v>
      </c>
      <c r="I454" s="4314" t="s">
        <v>1046</v>
      </c>
    </row>
    <row customHeight="1" ht="11.25">
      <c r="A455" s="4314" t="s">
        <v>2417</v>
      </c>
      <c r="B455" s="4314" t="s">
        <v>16</v>
      </c>
      <c r="C455" s="4314" t="s">
        <v>3027</v>
      </c>
      <c r="D455" s="4314" t="s">
        <v>3028</v>
      </c>
      <c r="E455" s="4314" t="s">
        <v>3029</v>
      </c>
      <c r="F455" s="4314" t="s">
        <v>2510</v>
      </c>
      <c r="G455" s="4314" t="s">
        <v>3030</v>
      </c>
      <c r="H455" s="4314" t="s">
        <v>22</v>
      </c>
      <c r="I455" s="4314" t="s">
        <v>1046</v>
      </c>
    </row>
    <row customHeight="1" ht="11.25">
      <c r="A456" s="4314" t="s">
        <v>2417</v>
      </c>
      <c r="B456" s="4314" t="s">
        <v>16</v>
      </c>
      <c r="C456" s="4314" t="s">
        <v>3035</v>
      </c>
      <c r="D456" s="4314" t="s">
        <v>3036</v>
      </c>
      <c r="E456" s="4314" t="s">
        <v>3037</v>
      </c>
      <c r="F456" s="4314" t="s">
        <v>2499</v>
      </c>
      <c r="G456" s="4314" t="s">
        <v>22</v>
      </c>
      <c r="H456" s="4314" t="s">
        <v>22</v>
      </c>
      <c r="I456" s="4314" t="s">
        <v>1046</v>
      </c>
    </row>
    <row customHeight="1" ht="11.25">
      <c r="A457" s="4314" t="s">
        <v>2417</v>
      </c>
      <c r="B457" s="4314" t="s">
        <v>16</v>
      </c>
      <c r="C457" s="4314" t="s">
        <v>3038</v>
      </c>
      <c r="D457" s="4314" t="s">
        <v>3039</v>
      </c>
      <c r="E457" s="4314" t="s">
        <v>3040</v>
      </c>
      <c r="F457" s="4314" t="s">
        <v>2510</v>
      </c>
      <c r="G457" s="4314" t="s">
        <v>3041</v>
      </c>
      <c r="H457" s="4314" t="s">
        <v>22</v>
      </c>
      <c r="I457" s="4314" t="s">
        <v>1046</v>
      </c>
    </row>
    <row customHeight="1" ht="11.25">
      <c r="A458" s="4314" t="s">
        <v>2417</v>
      </c>
      <c r="B458" s="4314" t="s">
        <v>16</v>
      </c>
      <c r="C458" s="4314" t="s">
        <v>3050</v>
      </c>
      <c r="D458" s="4314" t="s">
        <v>3051</v>
      </c>
      <c r="E458" s="4314" t="s">
        <v>3052</v>
      </c>
      <c r="F458" s="4314" t="s">
        <v>2538</v>
      </c>
      <c r="G458" s="4314" t="s">
        <v>3053</v>
      </c>
      <c r="H458" s="4314" t="s">
        <v>22</v>
      </c>
      <c r="I458" s="4314" t="s">
        <v>1046</v>
      </c>
    </row>
    <row customHeight="1" ht="11.25">
      <c r="A459" s="4314" t="s">
        <v>2417</v>
      </c>
      <c r="B459" s="4314" t="s">
        <v>16</v>
      </c>
      <c r="C459" s="4314" t="s">
        <v>3058</v>
      </c>
      <c r="D459" s="4314" t="s">
        <v>3059</v>
      </c>
      <c r="E459" s="4314" t="s">
        <v>3060</v>
      </c>
      <c r="F459" s="4314" t="s">
        <v>2447</v>
      </c>
      <c r="G459" s="4314" t="s">
        <v>22</v>
      </c>
      <c r="H459" s="4314" t="s">
        <v>22</v>
      </c>
      <c r="I459" s="4314" t="s">
        <v>1046</v>
      </c>
    </row>
    <row customHeight="1" ht="11.25">
      <c r="A460" s="4314" t="s">
        <v>2417</v>
      </c>
      <c r="B460" s="4314" t="s">
        <v>16</v>
      </c>
      <c r="C460" s="4314" t="s">
        <v>3061</v>
      </c>
      <c r="D460" s="4314" t="s">
        <v>3062</v>
      </c>
      <c r="E460" s="4314" t="s">
        <v>3063</v>
      </c>
      <c r="F460" s="4314" t="s">
        <v>50</v>
      </c>
      <c r="G460" s="4314" t="s">
        <v>3064</v>
      </c>
      <c r="H460" s="4314" t="s">
        <v>22</v>
      </c>
      <c r="I460" s="4314" t="s">
        <v>1046</v>
      </c>
    </row>
    <row customHeight="1" ht="11.25">
      <c r="A461" s="4314" t="s">
        <v>2417</v>
      </c>
      <c r="B461" s="4314" t="s">
        <v>16</v>
      </c>
      <c r="C461" s="4314" t="s">
        <v>3065</v>
      </c>
      <c r="D461" s="4314" t="s">
        <v>3066</v>
      </c>
      <c r="E461" s="4314" t="s">
        <v>3067</v>
      </c>
      <c r="F461" s="4314" t="s">
        <v>2473</v>
      </c>
      <c r="G461" s="4314" t="s">
        <v>3068</v>
      </c>
      <c r="H461" s="4314" t="s">
        <v>22</v>
      </c>
      <c r="I461" s="4314" t="s">
        <v>1046</v>
      </c>
    </row>
    <row customHeight="1" ht="11.25">
      <c r="A462" s="4314" t="s">
        <v>2417</v>
      </c>
      <c r="B462" s="4314" t="s">
        <v>16</v>
      </c>
      <c r="C462" s="4314" t="s">
        <v>3073</v>
      </c>
      <c r="D462" s="4314" t="s">
        <v>3074</v>
      </c>
      <c r="E462" s="4314" t="s">
        <v>3075</v>
      </c>
      <c r="F462" s="4314" t="s">
        <v>2442</v>
      </c>
      <c r="G462" s="4314" t="s">
        <v>3076</v>
      </c>
      <c r="H462" s="4314" t="s">
        <v>22</v>
      </c>
      <c r="I462" s="4314" t="s">
        <v>1046</v>
      </c>
    </row>
    <row customHeight="1" ht="11.25">
      <c r="A463" s="4314" t="s">
        <v>2417</v>
      </c>
      <c r="B463" s="4314" t="s">
        <v>16</v>
      </c>
      <c r="C463" s="4314" t="s">
        <v>3085</v>
      </c>
      <c r="D463" s="4314" t="s">
        <v>3086</v>
      </c>
      <c r="E463" s="4314" t="s">
        <v>3087</v>
      </c>
      <c r="F463" s="4314" t="s">
        <v>2429</v>
      </c>
      <c r="G463" s="4314" t="s">
        <v>3088</v>
      </c>
      <c r="H463" s="4314" t="s">
        <v>22</v>
      </c>
      <c r="I463" s="4314" t="s">
        <v>1046</v>
      </c>
    </row>
    <row customHeight="1" ht="11.25">
      <c r="A464" s="4314" t="s">
        <v>2417</v>
      </c>
      <c r="B464" s="4314" t="s">
        <v>16</v>
      </c>
      <c r="C464" s="4314" t="s">
        <v>3109</v>
      </c>
      <c r="D464" s="4314" t="s">
        <v>3110</v>
      </c>
      <c r="E464" s="4314" t="s">
        <v>3111</v>
      </c>
      <c r="F464" s="4314" t="s">
        <v>2767</v>
      </c>
      <c r="G464" s="4314" t="s">
        <v>22</v>
      </c>
      <c r="H464" s="4314" t="s">
        <v>22</v>
      </c>
      <c r="I464" s="4314" t="s">
        <v>1046</v>
      </c>
    </row>
    <row customHeight="1" ht="11.25">
      <c r="A465" s="4314" t="s">
        <v>2417</v>
      </c>
      <c r="B465" s="4314" t="s">
        <v>16</v>
      </c>
      <c r="C465" s="4314" t="s">
        <v>3112</v>
      </c>
      <c r="D465" s="4314" t="s">
        <v>3110</v>
      </c>
      <c r="E465" s="4314" t="s">
        <v>3113</v>
      </c>
      <c r="F465" s="4314" t="s">
        <v>2478</v>
      </c>
      <c r="G465" s="4314" t="s">
        <v>3114</v>
      </c>
      <c r="H465" s="4314" t="s">
        <v>22</v>
      </c>
      <c r="I465" s="4314" t="s">
        <v>1046</v>
      </c>
    </row>
    <row customHeight="1" ht="11.25">
      <c r="A466" s="4314" t="s">
        <v>2417</v>
      </c>
      <c r="B466" s="4314" t="s">
        <v>16</v>
      </c>
      <c r="C466" s="4314" t="s">
        <v>3120</v>
      </c>
      <c r="D466" s="4314" t="s">
        <v>3121</v>
      </c>
      <c r="E466" s="4314" t="s">
        <v>3122</v>
      </c>
      <c r="F466" s="4314" t="s">
        <v>2442</v>
      </c>
      <c r="G466" s="4314" t="s">
        <v>3123</v>
      </c>
      <c r="H466" s="4314" t="s">
        <v>22</v>
      </c>
      <c r="I466" s="4314" t="s">
        <v>1046</v>
      </c>
    </row>
    <row customHeight="1" ht="11.25">
      <c r="A467" s="4314" t="s">
        <v>2417</v>
      </c>
      <c r="B467" s="4314" t="s">
        <v>16</v>
      </c>
      <c r="C467" s="4314" t="s">
        <v>3124</v>
      </c>
      <c r="D467" s="4314" t="s">
        <v>3125</v>
      </c>
      <c r="E467" s="4314" t="s">
        <v>3126</v>
      </c>
      <c r="F467" s="4314" t="s">
        <v>2767</v>
      </c>
      <c r="G467" s="4314" t="s">
        <v>3127</v>
      </c>
      <c r="H467" s="4314" t="s">
        <v>22</v>
      </c>
      <c r="I467" s="4314" t="s">
        <v>1046</v>
      </c>
    </row>
    <row customHeight="1" ht="11.25">
      <c r="A468" s="4314" t="s">
        <v>2417</v>
      </c>
      <c r="B468" s="4314" t="s">
        <v>16</v>
      </c>
      <c r="C468" s="4314" t="s">
        <v>3139</v>
      </c>
      <c r="D468" s="4314" t="s">
        <v>3140</v>
      </c>
      <c r="E468" s="4314" t="s">
        <v>3141</v>
      </c>
      <c r="F468" s="4314" t="s">
        <v>2442</v>
      </c>
      <c r="G468" s="4314" t="s">
        <v>3142</v>
      </c>
      <c r="H468" s="4314" t="s">
        <v>22</v>
      </c>
      <c r="I468" s="4314" t="s">
        <v>1046</v>
      </c>
    </row>
    <row customHeight="1" ht="11.25">
      <c r="A469" s="4314" t="s">
        <v>2417</v>
      </c>
      <c r="B469" s="4314" t="s">
        <v>16</v>
      </c>
      <c r="C469" s="4314" t="s">
        <v>3146</v>
      </c>
      <c r="D469" s="4314" t="s">
        <v>3147</v>
      </c>
      <c r="E469" s="4314" t="s">
        <v>3148</v>
      </c>
      <c r="F469" s="4314" t="s">
        <v>50</v>
      </c>
      <c r="G469" s="4314" t="s">
        <v>22</v>
      </c>
      <c r="H469" s="4314" t="s">
        <v>22</v>
      </c>
      <c r="I469" s="4314" t="s">
        <v>1046</v>
      </c>
    </row>
    <row customHeight="1" ht="11.25">
      <c r="A470" s="4314" t="s">
        <v>2417</v>
      </c>
      <c r="B470" s="4314" t="s">
        <v>16</v>
      </c>
      <c r="C470" s="4314" t="s">
        <v>3149</v>
      </c>
      <c r="D470" s="4314" t="s">
        <v>3150</v>
      </c>
      <c r="E470" s="4314" t="s">
        <v>3151</v>
      </c>
      <c r="F470" s="4314" t="s">
        <v>50</v>
      </c>
      <c r="G470" s="4314" t="s">
        <v>22</v>
      </c>
      <c r="H470" s="4314" t="s">
        <v>22</v>
      </c>
      <c r="I470" s="4314" t="s">
        <v>1046</v>
      </c>
    </row>
    <row customHeight="1" ht="11.25">
      <c r="A471" s="4314" t="s">
        <v>2417</v>
      </c>
      <c r="B471" s="4314" t="s">
        <v>16</v>
      </c>
      <c r="C471" s="4314" t="s">
        <v>3156</v>
      </c>
      <c r="D471" s="4314" t="s">
        <v>3157</v>
      </c>
      <c r="E471" s="4314" t="s">
        <v>3158</v>
      </c>
      <c r="F471" s="4314" t="s">
        <v>2510</v>
      </c>
      <c r="G471" s="4314" t="s">
        <v>3159</v>
      </c>
      <c r="H471" s="4314" t="s">
        <v>22</v>
      </c>
      <c r="I471" s="4314" t="s">
        <v>1046</v>
      </c>
    </row>
    <row customHeight="1" ht="11.25">
      <c r="A472" s="4314" t="s">
        <v>2417</v>
      </c>
      <c r="B472" s="4314" t="s">
        <v>16</v>
      </c>
      <c r="C472" s="4314" t="s">
        <v>3165</v>
      </c>
      <c r="D472" s="4314" t="s">
        <v>3166</v>
      </c>
      <c r="E472" s="4314" t="s">
        <v>3167</v>
      </c>
      <c r="F472" s="4314" t="s">
        <v>2473</v>
      </c>
      <c r="G472" s="4314" t="s">
        <v>3168</v>
      </c>
      <c r="H472" s="4314" t="s">
        <v>22</v>
      </c>
      <c r="I472" s="4314" t="s">
        <v>1046</v>
      </c>
    </row>
    <row customHeight="1" ht="11.25">
      <c r="A473" s="4314" t="s">
        <v>2417</v>
      </c>
      <c r="B473" s="4314" t="s">
        <v>16</v>
      </c>
      <c r="C473" s="4314" t="s">
        <v>3173</v>
      </c>
      <c r="D473" s="4314" t="s">
        <v>3174</v>
      </c>
      <c r="E473" s="4314" t="s">
        <v>3175</v>
      </c>
      <c r="F473" s="4314" t="s">
        <v>2423</v>
      </c>
      <c r="G473" s="4314" t="s">
        <v>3176</v>
      </c>
      <c r="H473" s="4314" t="s">
        <v>22</v>
      </c>
      <c r="I473" s="4314" t="s">
        <v>1046</v>
      </c>
    </row>
    <row customHeight="1" ht="11.25">
      <c r="A474" s="4314" t="s">
        <v>2417</v>
      </c>
      <c r="B474" s="4314" t="s">
        <v>16</v>
      </c>
      <c r="C474" s="4314" t="s">
        <v>3181</v>
      </c>
      <c r="D474" s="4314" t="s">
        <v>3182</v>
      </c>
      <c r="E474" s="4314" t="s">
        <v>3183</v>
      </c>
      <c r="F474" s="4314" t="s">
        <v>2442</v>
      </c>
      <c r="G474" s="4314" t="s">
        <v>3184</v>
      </c>
      <c r="H474" s="4314" t="s">
        <v>22</v>
      </c>
      <c r="I474" s="4314" t="s">
        <v>1046</v>
      </c>
    </row>
    <row customHeight="1" ht="11.25">
      <c r="A475" s="4314" t="s">
        <v>2417</v>
      </c>
      <c r="B475" s="4314" t="s">
        <v>16</v>
      </c>
      <c r="C475" s="4314" t="s">
        <v>3185</v>
      </c>
      <c r="D475" s="4314" t="s">
        <v>3186</v>
      </c>
      <c r="E475" s="4314" t="s">
        <v>3187</v>
      </c>
      <c r="F475" s="4314" t="s">
        <v>2909</v>
      </c>
      <c r="G475" s="4314" t="s">
        <v>3188</v>
      </c>
      <c r="H475" s="4314" t="s">
        <v>22</v>
      </c>
      <c r="I475" s="4314" t="s">
        <v>1046</v>
      </c>
    </row>
    <row customHeight="1" ht="11.25">
      <c r="A476" s="4314" t="s">
        <v>2417</v>
      </c>
      <c r="B476" s="4314" t="s">
        <v>16</v>
      </c>
      <c r="C476" s="4314" t="s">
        <v>3189</v>
      </c>
      <c r="D476" s="4314" t="s">
        <v>3190</v>
      </c>
      <c r="E476" s="4314" t="s">
        <v>3191</v>
      </c>
      <c r="F476" s="4314" t="s">
        <v>2527</v>
      </c>
      <c r="G476" s="4314" t="s">
        <v>22</v>
      </c>
      <c r="H476" s="4314" t="s">
        <v>22</v>
      </c>
      <c r="I476" s="4314" t="s">
        <v>1046</v>
      </c>
    </row>
    <row customHeight="1" ht="11.25">
      <c r="A477" s="4314" t="s">
        <v>2417</v>
      </c>
      <c r="B477" s="4314" t="s">
        <v>16</v>
      </c>
      <c r="C477" s="4314" t="s">
        <v>3196</v>
      </c>
      <c r="D477" s="4314" t="s">
        <v>3197</v>
      </c>
      <c r="E477" s="4314" t="s">
        <v>3198</v>
      </c>
      <c r="F477" s="4314" t="s">
        <v>2527</v>
      </c>
      <c r="G477" s="4314" t="s">
        <v>3199</v>
      </c>
      <c r="H477" s="4314" t="s">
        <v>22</v>
      </c>
      <c r="I477" s="4314" t="s">
        <v>1046</v>
      </c>
    </row>
    <row customHeight="1" ht="11.25">
      <c r="A478" s="4314" t="s">
        <v>2417</v>
      </c>
      <c r="B478" s="4314" t="s">
        <v>16</v>
      </c>
      <c r="C478" s="4314" t="s">
        <v>3200</v>
      </c>
      <c r="D478" s="4314" t="s">
        <v>3201</v>
      </c>
      <c r="E478" s="4314" t="s">
        <v>3202</v>
      </c>
      <c r="F478" s="4314" t="s">
        <v>2429</v>
      </c>
      <c r="G478" s="4314" t="s">
        <v>3203</v>
      </c>
      <c r="H478" s="4314" t="s">
        <v>22</v>
      </c>
      <c r="I478" s="4314" t="s">
        <v>1046</v>
      </c>
    </row>
    <row customHeight="1" ht="11.25">
      <c r="A479" s="4314" t="s">
        <v>2417</v>
      </c>
      <c r="B479" s="4314" t="s">
        <v>16</v>
      </c>
      <c r="C479" s="4314" t="s">
        <v>3204</v>
      </c>
      <c r="D479" s="4314" t="s">
        <v>3205</v>
      </c>
      <c r="E479" s="4314" t="s">
        <v>3206</v>
      </c>
      <c r="F479" s="4314" t="s">
        <v>2423</v>
      </c>
      <c r="G479" s="4314" t="s">
        <v>22</v>
      </c>
      <c r="H479" s="4314" t="s">
        <v>22</v>
      </c>
      <c r="I479" s="4314" t="s">
        <v>1046</v>
      </c>
    </row>
    <row customHeight="1" ht="11.25">
      <c r="A480" s="4314" t="s">
        <v>2417</v>
      </c>
      <c r="B480" s="4314" t="s">
        <v>16</v>
      </c>
      <c r="C480" s="4314" t="s">
        <v>3207</v>
      </c>
      <c r="D480" s="4314" t="s">
        <v>3208</v>
      </c>
      <c r="E480" s="4314" t="s">
        <v>3209</v>
      </c>
      <c r="F480" s="4314" t="s">
        <v>2426</v>
      </c>
      <c r="G480" s="4314" t="s">
        <v>3210</v>
      </c>
      <c r="H480" s="4314" t="s">
        <v>22</v>
      </c>
      <c r="I480" s="4314" t="s">
        <v>1046</v>
      </c>
    </row>
    <row customHeight="1" ht="11.25">
      <c r="A481" s="4314" t="s">
        <v>2417</v>
      </c>
      <c r="B481" s="4314" t="s">
        <v>16</v>
      </c>
      <c r="C481" s="4314" t="s">
        <v>3222</v>
      </c>
      <c r="D481" s="4314" t="s">
        <v>3223</v>
      </c>
      <c r="E481" s="4314" t="s">
        <v>3224</v>
      </c>
      <c r="F481" s="4314" t="s">
        <v>50</v>
      </c>
      <c r="G481" s="4314" t="s">
        <v>3225</v>
      </c>
      <c r="H481" s="4314" t="s">
        <v>22</v>
      </c>
      <c r="I481" s="4314" t="s">
        <v>1046</v>
      </c>
    </row>
    <row customHeight="1" ht="11.25">
      <c r="A482" s="4314" t="s">
        <v>2417</v>
      </c>
      <c r="B482" s="4314" t="s">
        <v>16</v>
      </c>
      <c r="C482" s="4314" t="s">
        <v>3226</v>
      </c>
      <c r="D482" s="4314" t="s">
        <v>3227</v>
      </c>
      <c r="E482" s="4314" t="s">
        <v>3228</v>
      </c>
      <c r="F482" s="4314" t="s">
        <v>2499</v>
      </c>
      <c r="G482" s="4314" t="s">
        <v>3229</v>
      </c>
      <c r="H482" s="4314" t="s">
        <v>22</v>
      </c>
      <c r="I482" s="4314" t="s">
        <v>1046</v>
      </c>
    </row>
    <row customHeight="1" ht="11.25">
      <c r="A483" s="4314" t="s">
        <v>2417</v>
      </c>
      <c r="B483" s="4314" t="s">
        <v>16</v>
      </c>
      <c r="C483" s="4314" t="s">
        <v>3230</v>
      </c>
      <c r="D483" s="4314" t="s">
        <v>3231</v>
      </c>
      <c r="E483" s="4314" t="s">
        <v>3232</v>
      </c>
      <c r="F483" s="4314" t="s">
        <v>2510</v>
      </c>
      <c r="G483" s="4314" t="s">
        <v>3233</v>
      </c>
      <c r="H483" s="4314" t="s">
        <v>22</v>
      </c>
      <c r="I483" s="4314" t="s">
        <v>1046</v>
      </c>
    </row>
    <row customHeight="1" ht="11.25">
      <c r="A484" s="4314" t="s">
        <v>2417</v>
      </c>
      <c r="B484" s="4314" t="s">
        <v>16</v>
      </c>
      <c r="C484" s="4314" t="s">
        <v>3234</v>
      </c>
      <c r="D484" s="4314" t="s">
        <v>3235</v>
      </c>
      <c r="E484" s="4314" t="s">
        <v>3236</v>
      </c>
      <c r="F484" s="4314" t="s">
        <v>3237</v>
      </c>
      <c r="G484" s="4314" t="s">
        <v>3238</v>
      </c>
      <c r="H484" s="4314" t="s">
        <v>22</v>
      </c>
      <c r="I484" s="4314" t="s">
        <v>1046</v>
      </c>
    </row>
    <row customHeight="1" ht="11.25">
      <c r="A485" s="4314" t="s">
        <v>2417</v>
      </c>
      <c r="B485" s="4314" t="s">
        <v>16</v>
      </c>
      <c r="C485" s="4314" t="s">
        <v>3243</v>
      </c>
      <c r="D485" s="4314" t="s">
        <v>3244</v>
      </c>
      <c r="E485" s="4314" t="s">
        <v>3245</v>
      </c>
      <c r="F485" s="4314" t="s">
        <v>2909</v>
      </c>
      <c r="G485" s="4314" t="s">
        <v>3246</v>
      </c>
      <c r="H485" s="4314" t="s">
        <v>22</v>
      </c>
      <c r="I485" s="4314" t="s">
        <v>1046</v>
      </c>
    </row>
    <row customHeight="1" ht="11.25">
      <c r="A486" s="4314" t="s">
        <v>2417</v>
      </c>
      <c r="B486" s="4314" t="s">
        <v>16</v>
      </c>
      <c r="C486" s="4314" t="s">
        <v>3247</v>
      </c>
      <c r="D486" s="4314" t="s">
        <v>3248</v>
      </c>
      <c r="E486" s="4314" t="s">
        <v>3249</v>
      </c>
      <c r="F486" s="4314" t="s">
        <v>2499</v>
      </c>
      <c r="G486" s="4314" t="s">
        <v>3250</v>
      </c>
      <c r="H486" s="4314" t="s">
        <v>22</v>
      </c>
      <c r="I486" s="4314" t="s">
        <v>1046</v>
      </c>
    </row>
    <row customHeight="1" ht="11.25">
      <c r="A487" s="4314" t="s">
        <v>2417</v>
      </c>
      <c r="B487" s="4314" t="s">
        <v>16</v>
      </c>
      <c r="C487" s="4314" t="s">
        <v>3251</v>
      </c>
      <c r="D487" s="4314" t="s">
        <v>3252</v>
      </c>
      <c r="E487" s="4314" t="s">
        <v>3253</v>
      </c>
      <c r="F487" s="4314" t="s">
        <v>2767</v>
      </c>
      <c r="G487" s="4314" t="s">
        <v>3254</v>
      </c>
      <c r="H487" s="4314" t="s">
        <v>22</v>
      </c>
      <c r="I487" s="4314" t="s">
        <v>1046</v>
      </c>
    </row>
    <row customHeight="1" ht="11.25">
      <c r="A488" s="4314" t="s">
        <v>2417</v>
      </c>
      <c r="B488" s="4314" t="s">
        <v>16</v>
      </c>
      <c r="C488" s="4314" t="s">
        <v>3263</v>
      </c>
      <c r="D488" s="4314" t="s">
        <v>3264</v>
      </c>
      <c r="E488" s="4314" t="s">
        <v>3265</v>
      </c>
      <c r="F488" s="4314" t="s">
        <v>50</v>
      </c>
      <c r="G488" s="4314" t="s">
        <v>3266</v>
      </c>
      <c r="H488" s="4314" t="s">
        <v>22</v>
      </c>
      <c r="I488" s="4314" t="s">
        <v>1046</v>
      </c>
    </row>
    <row customHeight="1" ht="11.25">
      <c r="A489" s="4314" t="s">
        <v>2417</v>
      </c>
      <c r="B489" s="4314" t="s">
        <v>16</v>
      </c>
      <c r="C489" s="4314" t="s">
        <v>3267</v>
      </c>
      <c r="D489" s="4314" t="s">
        <v>3268</v>
      </c>
      <c r="E489" s="4314" t="s">
        <v>3269</v>
      </c>
      <c r="F489" s="4314" t="s">
        <v>2447</v>
      </c>
      <c r="G489" s="4314" t="s">
        <v>3270</v>
      </c>
      <c r="H489" s="4314" t="s">
        <v>22</v>
      </c>
      <c r="I489" s="4314" t="s">
        <v>1046</v>
      </c>
    </row>
    <row customHeight="1" ht="11.25">
      <c r="A490" s="4314" t="s">
        <v>2417</v>
      </c>
      <c r="B490" s="4314" t="s">
        <v>16</v>
      </c>
      <c r="C490" s="4314" t="s">
        <v>3283</v>
      </c>
      <c r="D490" s="4314" t="s">
        <v>3284</v>
      </c>
      <c r="E490" s="4314" t="s">
        <v>3285</v>
      </c>
      <c r="F490" s="4314" t="s">
        <v>2447</v>
      </c>
      <c r="G490" s="4314" t="s">
        <v>3286</v>
      </c>
      <c r="H490" s="4314" t="s">
        <v>22</v>
      </c>
      <c r="I490" s="4314" t="s">
        <v>1046</v>
      </c>
    </row>
    <row customHeight="1" ht="11.25">
      <c r="A491" s="4314" t="s">
        <v>2417</v>
      </c>
      <c r="B491" s="4314" t="s">
        <v>16</v>
      </c>
      <c r="C491" s="4314" t="s">
        <v>3287</v>
      </c>
      <c r="D491" s="4314" t="s">
        <v>3288</v>
      </c>
      <c r="E491" s="4314" t="s">
        <v>3289</v>
      </c>
      <c r="F491" s="4314" t="s">
        <v>2510</v>
      </c>
      <c r="G491" s="4314" t="s">
        <v>3290</v>
      </c>
      <c r="H491" s="4314" t="s">
        <v>22</v>
      </c>
      <c r="I491" s="4314" t="s">
        <v>1046</v>
      </c>
    </row>
    <row customHeight="1" ht="11.25">
      <c r="A492" s="4314" t="s">
        <v>2417</v>
      </c>
      <c r="B492" s="4314" t="s">
        <v>16</v>
      </c>
      <c r="C492" s="4314" t="s">
        <v>3298</v>
      </c>
      <c r="D492" s="4314" t="s">
        <v>3299</v>
      </c>
      <c r="E492" s="4314" t="s">
        <v>3300</v>
      </c>
      <c r="F492" s="4314" t="s">
        <v>2767</v>
      </c>
      <c r="G492" s="4314" t="s">
        <v>3301</v>
      </c>
      <c r="H492" s="4314" t="s">
        <v>22</v>
      </c>
      <c r="I492" s="4314" t="s">
        <v>1046</v>
      </c>
    </row>
    <row customHeight="1" ht="11.25">
      <c r="A493" s="4314" t="s">
        <v>2417</v>
      </c>
      <c r="B493" s="4314" t="s">
        <v>16</v>
      </c>
      <c r="C493" s="4314" t="s">
        <v>3302</v>
      </c>
      <c r="D493" s="4314" t="s">
        <v>3303</v>
      </c>
      <c r="E493" s="4314" t="s">
        <v>3304</v>
      </c>
      <c r="F493" s="4314" t="s">
        <v>50</v>
      </c>
      <c r="G493" s="4314" t="s">
        <v>3305</v>
      </c>
      <c r="H493" s="4314" t="s">
        <v>22</v>
      </c>
      <c r="I493" s="4314" t="s">
        <v>1046</v>
      </c>
    </row>
    <row customHeight="1" ht="11.25">
      <c r="A494" s="4314" t="s">
        <v>2417</v>
      </c>
      <c r="B494" s="4314" t="s">
        <v>16</v>
      </c>
      <c r="C494" s="4314" t="s">
        <v>3306</v>
      </c>
      <c r="D494" s="4314" t="s">
        <v>3307</v>
      </c>
      <c r="E494" s="4314" t="s">
        <v>3308</v>
      </c>
      <c r="F494" s="4314" t="s">
        <v>50</v>
      </c>
      <c r="G494" s="4314" t="s">
        <v>3309</v>
      </c>
      <c r="H494" s="4314" t="s">
        <v>22</v>
      </c>
      <c r="I494" s="4314" t="s">
        <v>1046</v>
      </c>
    </row>
    <row customHeight="1" ht="11.25">
      <c r="A495" s="4314" t="s">
        <v>2417</v>
      </c>
      <c r="B495" s="4314" t="s">
        <v>16</v>
      </c>
      <c r="C495" s="4314" t="s">
        <v>3310</v>
      </c>
      <c r="D495" s="4314" t="s">
        <v>3311</v>
      </c>
      <c r="E495" s="4314" t="s">
        <v>3312</v>
      </c>
      <c r="F495" s="4314" t="s">
        <v>50</v>
      </c>
      <c r="G495" s="4314" t="s">
        <v>3313</v>
      </c>
      <c r="H495" s="4314" t="s">
        <v>22</v>
      </c>
      <c r="I495" s="4314" t="s">
        <v>1046</v>
      </c>
    </row>
    <row customHeight="1" ht="11.25">
      <c r="A496" s="4314" t="s">
        <v>2417</v>
      </c>
      <c r="B496" s="4314" t="s">
        <v>16</v>
      </c>
      <c r="C496" s="4314" t="s">
        <v>3318</v>
      </c>
      <c r="D496" s="4314" t="s">
        <v>3319</v>
      </c>
      <c r="E496" s="4314" t="s">
        <v>3320</v>
      </c>
      <c r="F496" s="4314" t="s">
        <v>50</v>
      </c>
      <c r="G496" s="4314" t="s">
        <v>3321</v>
      </c>
      <c r="H496" s="4314" t="s">
        <v>22</v>
      </c>
      <c r="I496" s="4314" t="s">
        <v>1046</v>
      </c>
    </row>
    <row customHeight="1" ht="11.25">
      <c r="A497" s="4314" t="s">
        <v>2417</v>
      </c>
      <c r="B497" s="4314" t="s">
        <v>16</v>
      </c>
      <c r="C497" s="4314" t="s">
        <v>3334</v>
      </c>
      <c r="D497" s="4314" t="s">
        <v>3335</v>
      </c>
      <c r="E497" s="4314" t="s">
        <v>3336</v>
      </c>
      <c r="F497" s="4314" t="s">
        <v>2473</v>
      </c>
      <c r="G497" s="4314" t="s">
        <v>3337</v>
      </c>
      <c r="H497" s="4314" t="s">
        <v>22</v>
      </c>
      <c r="I497" s="4314" t="s">
        <v>1046</v>
      </c>
    </row>
    <row customHeight="1" ht="11.25">
      <c r="A498" s="4314" t="s">
        <v>2417</v>
      </c>
      <c r="B498" s="4314" t="s">
        <v>16</v>
      </c>
      <c r="C498" s="4314" t="s">
        <v>3338</v>
      </c>
      <c r="D498" s="4314" t="s">
        <v>3339</v>
      </c>
      <c r="E498" s="4314" t="s">
        <v>3340</v>
      </c>
      <c r="F498" s="4314" t="s">
        <v>2909</v>
      </c>
      <c r="G498" s="4314" t="s">
        <v>3341</v>
      </c>
      <c r="H498" s="4314" t="s">
        <v>22</v>
      </c>
      <c r="I498" s="4314" t="s">
        <v>1046</v>
      </c>
    </row>
    <row customHeight="1" ht="11.25">
      <c r="A499" s="4314" t="s">
        <v>2417</v>
      </c>
      <c r="B499" s="4314" t="s">
        <v>16</v>
      </c>
      <c r="C499" s="4314" t="s">
        <v>3350</v>
      </c>
      <c r="D499" s="4314" t="s">
        <v>3351</v>
      </c>
      <c r="E499" s="4314" t="s">
        <v>3352</v>
      </c>
      <c r="F499" s="4314" t="s">
        <v>2432</v>
      </c>
      <c r="G499" s="4314" t="s">
        <v>3353</v>
      </c>
      <c r="H499" s="4314" t="s">
        <v>22</v>
      </c>
      <c r="I499" s="4314" t="s">
        <v>1046</v>
      </c>
    </row>
    <row customHeight="1" ht="11.25">
      <c r="A500" s="4314" t="s">
        <v>2417</v>
      </c>
      <c r="B500" s="4314" t="s">
        <v>16</v>
      </c>
      <c r="C500" s="4314" t="s">
        <v>3358</v>
      </c>
      <c r="D500" s="4314" t="s">
        <v>3359</v>
      </c>
      <c r="E500" s="4314" t="s">
        <v>3360</v>
      </c>
      <c r="F500" s="4314" t="s">
        <v>2478</v>
      </c>
      <c r="G500" s="4314" t="s">
        <v>3361</v>
      </c>
      <c r="H500" s="4314" t="s">
        <v>22</v>
      </c>
      <c r="I500" s="4314" t="s">
        <v>1046</v>
      </c>
    </row>
    <row customHeight="1" ht="11.25">
      <c r="A501" s="4314" t="s">
        <v>2417</v>
      </c>
      <c r="B501" s="4314" t="s">
        <v>16</v>
      </c>
      <c r="C501" s="4314" t="s">
        <v>3362</v>
      </c>
      <c r="D501" s="4314" t="s">
        <v>3363</v>
      </c>
      <c r="E501" s="4314" t="s">
        <v>3364</v>
      </c>
      <c r="F501" s="4314" t="s">
        <v>3365</v>
      </c>
      <c r="G501" s="4314" t="s">
        <v>3366</v>
      </c>
      <c r="H501" s="4314" t="s">
        <v>22</v>
      </c>
      <c r="I501" s="4314" t="s">
        <v>1046</v>
      </c>
    </row>
    <row customHeight="1" ht="11.25">
      <c r="A502" s="4314" t="s">
        <v>2417</v>
      </c>
      <c r="B502" s="4314" t="s">
        <v>16</v>
      </c>
      <c r="C502" s="4314" t="s">
        <v>3367</v>
      </c>
      <c r="D502" s="4314" t="s">
        <v>3368</v>
      </c>
      <c r="E502" s="4314" t="s">
        <v>3369</v>
      </c>
      <c r="F502" s="4314" t="s">
        <v>2447</v>
      </c>
      <c r="G502" s="4314" t="s">
        <v>3370</v>
      </c>
      <c r="H502" s="4314" t="s">
        <v>22</v>
      </c>
      <c r="I502" s="4314" t="s">
        <v>1046</v>
      </c>
    </row>
    <row customHeight="1" ht="11.25">
      <c r="A503" s="4314" t="s">
        <v>2417</v>
      </c>
      <c r="B503" s="4314" t="s">
        <v>16</v>
      </c>
      <c r="C503" s="4314" t="s">
        <v>3371</v>
      </c>
      <c r="D503" s="4314" t="s">
        <v>3372</v>
      </c>
      <c r="E503" s="4314" t="s">
        <v>3373</v>
      </c>
      <c r="F503" s="4314" t="s">
        <v>2447</v>
      </c>
      <c r="G503" s="4314" t="s">
        <v>22</v>
      </c>
      <c r="H503" s="4314" t="s">
        <v>22</v>
      </c>
      <c r="I503" s="4314" t="s">
        <v>1046</v>
      </c>
    </row>
    <row customHeight="1" ht="11.25">
      <c r="A504" s="4314" t="s">
        <v>2417</v>
      </c>
      <c r="B504" s="4314" t="s">
        <v>16</v>
      </c>
      <c r="C504" s="4314" t="s">
        <v>3374</v>
      </c>
      <c r="D504" s="4314" t="s">
        <v>3375</v>
      </c>
      <c r="E504" s="4314" t="s">
        <v>3376</v>
      </c>
      <c r="F504" s="4314" t="s">
        <v>2426</v>
      </c>
      <c r="G504" s="4314" t="s">
        <v>3377</v>
      </c>
      <c r="H504" s="4314" t="s">
        <v>22</v>
      </c>
      <c r="I504" s="4314" t="s">
        <v>1046</v>
      </c>
    </row>
    <row customHeight="1" ht="11.25">
      <c r="A505" s="4314" t="s">
        <v>2417</v>
      </c>
      <c r="B505" s="4314" t="s">
        <v>16</v>
      </c>
      <c r="C505" s="4314" t="s">
        <v>3378</v>
      </c>
      <c r="D505" s="4314" t="s">
        <v>3379</v>
      </c>
      <c r="E505" s="4314" t="s">
        <v>3380</v>
      </c>
      <c r="F505" s="4314" t="s">
        <v>50</v>
      </c>
      <c r="G505" s="4314" t="s">
        <v>3357</v>
      </c>
      <c r="H505" s="4314" t="s">
        <v>22</v>
      </c>
      <c r="I505" s="4314" t="s">
        <v>1046</v>
      </c>
    </row>
    <row customHeight="1" ht="11.25">
      <c r="A506" s="4314" t="s">
        <v>2417</v>
      </c>
      <c r="B506" s="4314" t="s">
        <v>16</v>
      </c>
      <c r="C506" s="4314" t="s">
        <v>3398</v>
      </c>
      <c r="D506" s="4314" t="s">
        <v>3399</v>
      </c>
      <c r="E506" s="4314" t="s">
        <v>3400</v>
      </c>
      <c r="F506" s="4314" t="s">
        <v>2442</v>
      </c>
      <c r="G506" s="4314" t="s">
        <v>3401</v>
      </c>
      <c r="H506" s="4314" t="s">
        <v>22</v>
      </c>
      <c r="I506" s="4314" t="s">
        <v>1046</v>
      </c>
    </row>
    <row customHeight="1" ht="11.25">
      <c r="A507" s="4314" t="s">
        <v>2417</v>
      </c>
      <c r="B507" s="4314" t="s">
        <v>16</v>
      </c>
      <c r="C507" s="4314" t="s">
        <v>3402</v>
      </c>
      <c r="D507" s="4314" t="s">
        <v>3403</v>
      </c>
      <c r="E507" s="4314" t="s">
        <v>3404</v>
      </c>
      <c r="F507" s="4314" t="s">
        <v>3405</v>
      </c>
      <c r="G507" s="4314" t="s">
        <v>3406</v>
      </c>
      <c r="H507" s="4314" t="s">
        <v>22</v>
      </c>
      <c r="I507" s="4314" t="s">
        <v>1046</v>
      </c>
    </row>
    <row customHeight="1" ht="11.25">
      <c r="A508" s="4314" t="s">
        <v>2417</v>
      </c>
      <c r="B508" s="4314" t="s">
        <v>16</v>
      </c>
      <c r="C508" s="4314" t="s">
        <v>3431</v>
      </c>
      <c r="D508" s="4314" t="s">
        <v>3422</v>
      </c>
      <c r="E508" s="4314" t="s">
        <v>3432</v>
      </c>
      <c r="F508" s="4314" t="s">
        <v>2442</v>
      </c>
      <c r="G508" s="4314" t="s">
        <v>22</v>
      </c>
      <c r="H508" s="4314" t="s">
        <v>22</v>
      </c>
      <c r="I508" s="4314" t="s">
        <v>1046</v>
      </c>
    </row>
    <row customHeight="1" ht="11.25">
      <c r="A509" s="4314" t="s">
        <v>2417</v>
      </c>
      <c r="B509" s="4314" t="s">
        <v>16</v>
      </c>
      <c r="C509" s="4314" t="s">
        <v>3433</v>
      </c>
      <c r="D509" s="4314" t="s">
        <v>3434</v>
      </c>
      <c r="E509" s="4314" t="s">
        <v>3435</v>
      </c>
      <c r="F509" s="4314" t="s">
        <v>2473</v>
      </c>
      <c r="G509" s="4314" t="s">
        <v>3436</v>
      </c>
      <c r="H509" s="4314" t="s">
        <v>22</v>
      </c>
      <c r="I509" s="4314" t="s">
        <v>1046</v>
      </c>
    </row>
    <row customHeight="1" ht="11.25">
      <c r="A510" s="4314" t="s">
        <v>2417</v>
      </c>
      <c r="B510" s="4314" t="s">
        <v>16</v>
      </c>
      <c r="C510" s="4314" t="s">
        <v>3437</v>
      </c>
      <c r="D510" s="4314" t="s">
        <v>3434</v>
      </c>
      <c r="E510" s="4314" t="s">
        <v>3438</v>
      </c>
      <c r="F510" s="4314" t="s">
        <v>2473</v>
      </c>
      <c r="G510" s="4314" t="s">
        <v>3439</v>
      </c>
      <c r="H510" s="4314" t="s">
        <v>22</v>
      </c>
      <c r="I510" s="4314" t="s">
        <v>1046</v>
      </c>
    </row>
    <row customHeight="1" ht="11.25">
      <c r="A511" s="4314" t="s">
        <v>2417</v>
      </c>
      <c r="B511" s="4314" t="s">
        <v>16</v>
      </c>
      <c r="C511" s="4314" t="s">
        <v>3443</v>
      </c>
      <c r="D511" s="4314" t="s">
        <v>3434</v>
      </c>
      <c r="E511" s="4314" t="s">
        <v>3444</v>
      </c>
      <c r="F511" s="4314" t="s">
        <v>2442</v>
      </c>
      <c r="G511" s="4314" t="s">
        <v>3445</v>
      </c>
      <c r="H511" s="4314" t="s">
        <v>22</v>
      </c>
      <c r="I511" s="4314" t="s">
        <v>1046</v>
      </c>
    </row>
    <row customHeight="1" ht="11.25">
      <c r="A512" s="4314" t="s">
        <v>2417</v>
      </c>
      <c r="B512" s="4314" t="s">
        <v>16</v>
      </c>
      <c r="C512" s="4314" t="s">
        <v>3446</v>
      </c>
      <c r="D512" s="4314" t="s">
        <v>3447</v>
      </c>
      <c r="E512" s="4314" t="s">
        <v>3448</v>
      </c>
      <c r="F512" s="4314" t="s">
        <v>2478</v>
      </c>
      <c r="G512" s="4314" t="s">
        <v>22</v>
      </c>
      <c r="H512" s="4314" t="s">
        <v>22</v>
      </c>
      <c r="I512" s="4314" t="s">
        <v>1046</v>
      </c>
    </row>
    <row customHeight="1" ht="11.25">
      <c r="A513" s="4314" t="s">
        <v>2417</v>
      </c>
      <c r="B513" s="4314" t="s">
        <v>16</v>
      </c>
      <c r="C513" s="4314" t="s">
        <v>3449</v>
      </c>
      <c r="D513" s="4314" t="s">
        <v>3450</v>
      </c>
      <c r="E513" s="4314" t="s">
        <v>3451</v>
      </c>
      <c r="F513" s="4314" t="s">
        <v>2510</v>
      </c>
      <c r="G513" s="4314" t="s">
        <v>3452</v>
      </c>
      <c r="H513" s="4314" t="s">
        <v>22</v>
      </c>
      <c r="I513" s="4314" t="s">
        <v>1046</v>
      </c>
    </row>
    <row customHeight="1" ht="11.25">
      <c r="A514" s="4314" t="s">
        <v>2417</v>
      </c>
      <c r="B514" s="4314" t="s">
        <v>16</v>
      </c>
      <c r="C514" s="4314" t="s">
        <v>3456</v>
      </c>
      <c r="D514" s="4314" t="s">
        <v>3457</v>
      </c>
      <c r="E514" s="4314" t="s">
        <v>3458</v>
      </c>
      <c r="F514" s="4314" t="s">
        <v>2423</v>
      </c>
      <c r="G514" s="4314" t="s">
        <v>3459</v>
      </c>
      <c r="H514" s="4314" t="s">
        <v>22</v>
      </c>
      <c r="I514" s="4314" t="s">
        <v>1046</v>
      </c>
    </row>
    <row customHeight="1" ht="11.25">
      <c r="A515" s="4314" t="s">
        <v>2417</v>
      </c>
      <c r="B515" s="4314" t="s">
        <v>16</v>
      </c>
      <c r="C515" s="4314" t="s">
        <v>3460</v>
      </c>
      <c r="D515" s="4314" t="s">
        <v>3461</v>
      </c>
      <c r="E515" s="4314" t="s">
        <v>3462</v>
      </c>
      <c r="F515" s="4314" t="s">
        <v>2466</v>
      </c>
      <c r="G515" s="4314" t="s">
        <v>3463</v>
      </c>
      <c r="H515" s="4314" t="s">
        <v>22</v>
      </c>
      <c r="I515" s="4314" t="s">
        <v>1046</v>
      </c>
    </row>
    <row customHeight="1" ht="11.25">
      <c r="A516" s="4314" t="s">
        <v>2417</v>
      </c>
      <c r="B516" s="4314" t="s">
        <v>16</v>
      </c>
      <c r="C516" s="4314" t="s">
        <v>3464</v>
      </c>
      <c r="D516" s="4314" t="s">
        <v>3465</v>
      </c>
      <c r="E516" s="4314" t="s">
        <v>3466</v>
      </c>
      <c r="F516" s="4314" t="s">
        <v>2538</v>
      </c>
      <c r="G516" s="4314" t="s">
        <v>3467</v>
      </c>
      <c r="H516" s="4314" t="s">
        <v>22</v>
      </c>
      <c r="I516" s="4314" t="s">
        <v>1046</v>
      </c>
    </row>
    <row customHeight="1" ht="11.25">
      <c r="A517" s="4314" t="s">
        <v>2417</v>
      </c>
      <c r="B517" s="4314" t="s">
        <v>16</v>
      </c>
      <c r="C517" s="4314" t="s">
        <v>3468</v>
      </c>
      <c r="D517" s="4314" t="s">
        <v>3469</v>
      </c>
      <c r="E517" s="4314" t="s">
        <v>3470</v>
      </c>
      <c r="F517" s="4314" t="s">
        <v>2432</v>
      </c>
      <c r="G517" s="4314" t="s">
        <v>22</v>
      </c>
      <c r="H517" s="4314" t="s">
        <v>22</v>
      </c>
      <c r="I517" s="4314" t="s">
        <v>1046</v>
      </c>
    </row>
    <row customHeight="1" ht="11.25">
      <c r="A518" s="4314" t="s">
        <v>2417</v>
      </c>
      <c r="B518" s="4314" t="s">
        <v>16</v>
      </c>
      <c r="C518" s="4314" t="s">
        <v>3471</v>
      </c>
      <c r="D518" s="4314" t="s">
        <v>3472</v>
      </c>
      <c r="E518" s="4314" t="s">
        <v>3473</v>
      </c>
      <c r="F518" s="4314" t="s">
        <v>2473</v>
      </c>
      <c r="G518" s="4314" t="s">
        <v>3474</v>
      </c>
      <c r="H518" s="4314" t="s">
        <v>22</v>
      </c>
      <c r="I518" s="4314" t="s">
        <v>1046</v>
      </c>
    </row>
    <row customHeight="1" ht="11.25">
      <c r="A519" s="4314" t="s">
        <v>2417</v>
      </c>
      <c r="B519" s="4314" t="s">
        <v>16</v>
      </c>
      <c r="C519" s="4314" t="s">
        <v>3487</v>
      </c>
      <c r="D519" s="4314" t="s">
        <v>3488</v>
      </c>
      <c r="E519" s="4314" t="s">
        <v>3489</v>
      </c>
      <c r="F519" s="4314" t="s">
        <v>2442</v>
      </c>
      <c r="G519" s="4314" t="s">
        <v>3490</v>
      </c>
      <c r="H519" s="4314" t="s">
        <v>22</v>
      </c>
      <c r="I519" s="4314" t="s">
        <v>1046</v>
      </c>
    </row>
    <row customHeight="1" ht="11.25">
      <c r="A520" s="4314" t="s">
        <v>2417</v>
      </c>
      <c r="B520" s="4314" t="s">
        <v>16</v>
      </c>
      <c r="C520" s="4314" t="s">
        <v>3491</v>
      </c>
      <c r="D520" s="4314" t="s">
        <v>3492</v>
      </c>
      <c r="E520" s="4314" t="s">
        <v>3493</v>
      </c>
      <c r="F520" s="4314" t="s">
        <v>3494</v>
      </c>
      <c r="G520" s="4314" t="s">
        <v>3495</v>
      </c>
      <c r="H520" s="4314" t="s">
        <v>22</v>
      </c>
      <c r="I520" s="4314" t="s">
        <v>1046</v>
      </c>
    </row>
    <row customHeight="1" ht="11.25">
      <c r="A521" s="4314" t="s">
        <v>2417</v>
      </c>
      <c r="B521" s="4314" t="s">
        <v>16</v>
      </c>
      <c r="C521" s="4314" t="s">
        <v>3496</v>
      </c>
      <c r="D521" s="4314" t="s">
        <v>3497</v>
      </c>
      <c r="E521" s="4314" t="s">
        <v>3498</v>
      </c>
      <c r="F521" s="4314" t="s">
        <v>2752</v>
      </c>
      <c r="G521" s="4314" t="s">
        <v>3499</v>
      </c>
      <c r="H521" s="4314" t="s">
        <v>22</v>
      </c>
      <c r="I521" s="4314" t="s">
        <v>1046</v>
      </c>
    </row>
    <row customHeight="1" ht="11.25">
      <c r="A522" s="4314" t="s">
        <v>2417</v>
      </c>
      <c r="B522" s="4314" t="s">
        <v>16</v>
      </c>
      <c r="C522" s="4314" t="s">
        <v>3500</v>
      </c>
      <c r="D522" s="4314" t="s">
        <v>3501</v>
      </c>
      <c r="E522" s="4314" t="s">
        <v>3502</v>
      </c>
      <c r="F522" s="4314" t="s">
        <v>2478</v>
      </c>
      <c r="G522" s="4314" t="s">
        <v>3503</v>
      </c>
      <c r="H522" s="4314" t="s">
        <v>22</v>
      </c>
      <c r="I522" s="4314" t="s">
        <v>1046</v>
      </c>
    </row>
    <row customHeight="1" ht="11.25">
      <c r="A523" s="4314" t="s">
        <v>2417</v>
      </c>
      <c r="B523" s="4314" t="s">
        <v>16</v>
      </c>
      <c r="C523" s="4314" t="s">
        <v>3504</v>
      </c>
      <c r="D523" s="4314" t="s">
        <v>3505</v>
      </c>
      <c r="E523" s="4314" t="s">
        <v>3506</v>
      </c>
      <c r="F523" s="4314" t="s">
        <v>2478</v>
      </c>
      <c r="G523" s="4314" t="s">
        <v>3507</v>
      </c>
      <c r="H523" s="4314" t="s">
        <v>22</v>
      </c>
      <c r="I523" s="4314" t="s">
        <v>1046</v>
      </c>
    </row>
    <row customHeight="1" ht="11.25">
      <c r="A524" s="4314" t="s">
        <v>2417</v>
      </c>
      <c r="B524" s="4314" t="s">
        <v>16</v>
      </c>
      <c r="C524" s="4314" t="s">
        <v>3508</v>
      </c>
      <c r="D524" s="4314" t="s">
        <v>3509</v>
      </c>
      <c r="E524" s="4314" t="s">
        <v>3510</v>
      </c>
      <c r="F524" s="4314" t="s">
        <v>2499</v>
      </c>
      <c r="G524" s="4314" t="s">
        <v>3511</v>
      </c>
      <c r="H524" s="4314" t="s">
        <v>22</v>
      </c>
      <c r="I524" s="4314" t="s">
        <v>1046</v>
      </c>
    </row>
    <row customHeight="1" ht="11.25">
      <c r="A525" s="4314" t="s">
        <v>2417</v>
      </c>
      <c r="B525" s="4314" t="s">
        <v>16</v>
      </c>
      <c r="C525" s="4314" t="s">
        <v>3512</v>
      </c>
      <c r="D525" s="4314" t="s">
        <v>3513</v>
      </c>
      <c r="E525" s="4314" t="s">
        <v>3514</v>
      </c>
      <c r="F525" s="4314" t="s">
        <v>2447</v>
      </c>
      <c r="G525" s="4314" t="s">
        <v>3515</v>
      </c>
      <c r="H525" s="4314" t="s">
        <v>22</v>
      </c>
      <c r="I525" s="4314" t="s">
        <v>1046</v>
      </c>
    </row>
    <row customHeight="1" ht="11.25">
      <c r="A526" s="4314" t="s">
        <v>2417</v>
      </c>
      <c r="B526" s="4314" t="s">
        <v>16</v>
      </c>
      <c r="C526" s="4314" t="s">
        <v>3524</v>
      </c>
      <c r="D526" s="4314" t="s">
        <v>3521</v>
      </c>
      <c r="E526" s="4314" t="s">
        <v>3525</v>
      </c>
      <c r="F526" s="4314" t="s">
        <v>2478</v>
      </c>
      <c r="G526" s="4314" t="s">
        <v>3526</v>
      </c>
      <c r="H526" s="4314" t="s">
        <v>22</v>
      </c>
      <c r="I526" s="4314" t="s">
        <v>1046</v>
      </c>
    </row>
    <row customHeight="1" ht="11.25">
      <c r="A527" s="4314" t="s">
        <v>2417</v>
      </c>
      <c r="B527" s="4314" t="s">
        <v>16</v>
      </c>
      <c r="C527" s="4314" t="s">
        <v>3527</v>
      </c>
      <c r="D527" s="4314" t="s">
        <v>3528</v>
      </c>
      <c r="E527" s="4314" t="s">
        <v>3529</v>
      </c>
      <c r="F527" s="4314" t="s">
        <v>2538</v>
      </c>
      <c r="G527" s="4314" t="s">
        <v>3530</v>
      </c>
      <c r="H527" s="4314" t="s">
        <v>22</v>
      </c>
      <c r="I527" s="4314" t="s">
        <v>1046</v>
      </c>
    </row>
    <row customHeight="1" ht="11.25">
      <c r="A528" s="4314" t="s">
        <v>2417</v>
      </c>
      <c r="B528" s="4314" t="s">
        <v>16</v>
      </c>
      <c r="C528" s="4314" t="s">
        <v>3531</v>
      </c>
      <c r="D528" s="4314" t="s">
        <v>3532</v>
      </c>
      <c r="E528" s="4314" t="s">
        <v>3533</v>
      </c>
      <c r="F528" s="4314" t="s">
        <v>2510</v>
      </c>
      <c r="G528" s="4314" t="s">
        <v>3534</v>
      </c>
      <c r="H528" s="4314" t="s">
        <v>22</v>
      </c>
      <c r="I528" s="4314" t="s">
        <v>1046</v>
      </c>
    </row>
    <row customHeight="1" ht="11.25">
      <c r="A529" s="4314" t="s">
        <v>2417</v>
      </c>
      <c r="B529" s="4314" t="s">
        <v>16</v>
      </c>
      <c r="C529" s="4314" t="s">
        <v>3542</v>
      </c>
      <c r="D529" s="4314" t="s">
        <v>3543</v>
      </c>
      <c r="E529" s="4314" t="s">
        <v>3544</v>
      </c>
      <c r="F529" s="4314" t="s">
        <v>3118</v>
      </c>
      <c r="G529" s="4314" t="s">
        <v>3545</v>
      </c>
      <c r="H529" s="4314" t="s">
        <v>22</v>
      </c>
      <c r="I529" s="4314" t="s">
        <v>1046</v>
      </c>
    </row>
    <row customHeight="1" ht="11.25">
      <c r="A530" s="4314" t="s">
        <v>2417</v>
      </c>
      <c r="B530" s="4314" t="s">
        <v>16</v>
      </c>
      <c r="C530" s="4314" t="s">
        <v>3561</v>
      </c>
      <c r="D530" s="4314" t="s">
        <v>3562</v>
      </c>
      <c r="E530" s="4314" t="s">
        <v>3563</v>
      </c>
      <c r="F530" s="4314" t="s">
        <v>2442</v>
      </c>
      <c r="G530" s="4314" t="s">
        <v>3564</v>
      </c>
      <c r="H530" s="4314" t="s">
        <v>22</v>
      </c>
      <c r="I530" s="4314" t="s">
        <v>1046</v>
      </c>
    </row>
    <row customHeight="1" ht="11.25">
      <c r="A531" s="4314" t="s">
        <v>2417</v>
      </c>
      <c r="B531" s="4314" t="s">
        <v>16</v>
      </c>
      <c r="C531" s="4314" t="s">
        <v>3565</v>
      </c>
      <c r="D531" s="4314" t="s">
        <v>3566</v>
      </c>
      <c r="E531" s="4314" t="s">
        <v>3567</v>
      </c>
      <c r="F531" s="4314" t="s">
        <v>3568</v>
      </c>
      <c r="G531" s="4314" t="s">
        <v>22</v>
      </c>
      <c r="H531" s="4314" t="s">
        <v>22</v>
      </c>
      <c r="I531" s="4314" t="s">
        <v>1046</v>
      </c>
    </row>
    <row customHeight="1" ht="11.25">
      <c r="A532" s="4314" t="s">
        <v>2417</v>
      </c>
      <c r="B532" s="4314" t="s">
        <v>16</v>
      </c>
      <c r="C532" s="4314" t="s">
        <v>3573</v>
      </c>
      <c r="D532" s="4314" t="s">
        <v>3574</v>
      </c>
      <c r="E532" s="4314" t="s">
        <v>3575</v>
      </c>
      <c r="F532" s="4314" t="s">
        <v>2429</v>
      </c>
      <c r="G532" s="4314" t="s">
        <v>3576</v>
      </c>
      <c r="H532" s="4314" t="s">
        <v>22</v>
      </c>
      <c r="I532" s="4314" t="s">
        <v>1046</v>
      </c>
    </row>
    <row customHeight="1" ht="11.25">
      <c r="A533" s="4314" t="s">
        <v>2417</v>
      </c>
      <c r="B533" s="4314" t="s">
        <v>16</v>
      </c>
      <c r="C533" s="4314" t="s">
        <v>3586</v>
      </c>
      <c r="D533" s="4314" t="s">
        <v>3587</v>
      </c>
      <c r="E533" s="4314" t="s">
        <v>3588</v>
      </c>
      <c r="F533" s="4314" t="s">
        <v>2429</v>
      </c>
      <c r="G533" s="4314" t="s">
        <v>3589</v>
      </c>
      <c r="H533" s="4314" t="s">
        <v>22</v>
      </c>
      <c r="I533" s="4314" t="s">
        <v>1046</v>
      </c>
    </row>
    <row customHeight="1" ht="11.25">
      <c r="A534" s="4314" t="s">
        <v>2417</v>
      </c>
      <c r="B534" s="4314" t="s">
        <v>16</v>
      </c>
      <c r="C534" s="4314" t="s">
        <v>3598</v>
      </c>
      <c r="D534" s="4314" t="s">
        <v>3599</v>
      </c>
      <c r="E534" s="4314" t="s">
        <v>3600</v>
      </c>
      <c r="F534" s="4314" t="s">
        <v>2478</v>
      </c>
      <c r="G534" s="4314" t="s">
        <v>3601</v>
      </c>
      <c r="H534" s="4314" t="s">
        <v>22</v>
      </c>
      <c r="I534" s="4314" t="s">
        <v>1046</v>
      </c>
    </row>
    <row customHeight="1" ht="11.25">
      <c r="A535" s="4314" t="s">
        <v>2417</v>
      </c>
      <c r="B535" s="4314" t="s">
        <v>16</v>
      </c>
      <c r="C535" s="4314" t="s">
        <v>3606</v>
      </c>
      <c r="D535" s="4314" t="s">
        <v>3607</v>
      </c>
      <c r="E535" s="4314" t="s">
        <v>3608</v>
      </c>
      <c r="F535" s="4314" t="s">
        <v>50</v>
      </c>
      <c r="G535" s="4314" t="s">
        <v>3609</v>
      </c>
      <c r="H535" s="4314" t="s">
        <v>22</v>
      </c>
      <c r="I535" s="4314" t="s">
        <v>1046</v>
      </c>
    </row>
    <row customHeight="1" ht="11.25">
      <c r="A536" s="4314" t="s">
        <v>2417</v>
      </c>
      <c r="B536" s="4314" t="s">
        <v>16</v>
      </c>
      <c r="C536" s="4314" t="s">
        <v>3610</v>
      </c>
      <c r="D536" s="4314" t="s">
        <v>3611</v>
      </c>
      <c r="E536" s="4314" t="s">
        <v>3612</v>
      </c>
      <c r="F536" s="4314" t="s">
        <v>2442</v>
      </c>
      <c r="G536" s="4314" t="s">
        <v>22</v>
      </c>
      <c r="H536" s="4314" t="s">
        <v>22</v>
      </c>
      <c r="I536" s="4314" t="s">
        <v>1046</v>
      </c>
    </row>
    <row customHeight="1" ht="11.25">
      <c r="A537" s="4314" t="s">
        <v>2417</v>
      </c>
      <c r="B537" s="4314" t="s">
        <v>16</v>
      </c>
      <c r="C537" s="4314" t="s">
        <v>3616</v>
      </c>
      <c r="D537" s="4314" t="s">
        <v>3617</v>
      </c>
      <c r="E537" s="4314" t="s">
        <v>3618</v>
      </c>
      <c r="F537" s="4314" t="s">
        <v>3619</v>
      </c>
      <c r="G537" s="4314" t="s">
        <v>22</v>
      </c>
      <c r="H537" s="4314" t="s">
        <v>22</v>
      </c>
      <c r="I537" s="4314" t="s">
        <v>1046</v>
      </c>
    </row>
    <row customHeight="1" ht="11.25">
      <c r="A538" s="4314" t="s">
        <v>2417</v>
      </c>
      <c r="B538" s="4314" t="s">
        <v>16</v>
      </c>
      <c r="C538" s="4314" t="s">
        <v>22</v>
      </c>
      <c r="D538" s="4314" t="s">
        <v>3624</v>
      </c>
      <c r="E538" s="4314" t="s">
        <v>3625</v>
      </c>
      <c r="F538" s="4314" t="s">
        <v>50</v>
      </c>
      <c r="G538" s="4314" t="s">
        <v>22</v>
      </c>
      <c r="H538" s="4314" t="s">
        <v>22</v>
      </c>
      <c r="I538" s="4314" t="s">
        <v>1046</v>
      </c>
    </row>
    <row customHeight="1" ht="11.25">
      <c r="A539" s="4314" t="s">
        <v>2417</v>
      </c>
      <c r="B539" s="4314" t="s">
        <v>16</v>
      </c>
      <c r="C539" s="4314" t="s">
        <v>3647</v>
      </c>
      <c r="D539" s="4314" t="s">
        <v>3648</v>
      </c>
      <c r="E539" s="4314" t="s">
        <v>3649</v>
      </c>
      <c r="F539" s="4314" t="s">
        <v>2538</v>
      </c>
      <c r="G539" s="4314" t="s">
        <v>3650</v>
      </c>
      <c r="H539" s="4314" t="s">
        <v>22</v>
      </c>
      <c r="I539" s="4314" t="s">
        <v>1046</v>
      </c>
    </row>
    <row customHeight="1" ht="11.25">
      <c r="A540" s="4314" t="s">
        <v>2417</v>
      </c>
      <c r="B540" s="4314" t="s">
        <v>16</v>
      </c>
      <c r="C540" s="4314" t="s">
        <v>3651</v>
      </c>
      <c r="D540" s="4314" t="s">
        <v>3652</v>
      </c>
      <c r="E540" s="4314" t="s">
        <v>3653</v>
      </c>
      <c r="F540" s="4314" t="s">
        <v>3654</v>
      </c>
      <c r="G540" s="4314" t="s">
        <v>3655</v>
      </c>
      <c r="H540" s="4314" t="s">
        <v>22</v>
      </c>
      <c r="I540" s="4314" t="s">
        <v>1046</v>
      </c>
    </row>
    <row customHeight="1" ht="11.25">
      <c r="A541" s="4314" t="s">
        <v>2417</v>
      </c>
      <c r="B541" s="4314" t="s">
        <v>16</v>
      </c>
      <c r="C541" s="4314" t="s">
        <v>3661</v>
      </c>
      <c r="D541" s="4314" t="s">
        <v>3662</v>
      </c>
      <c r="E541" s="4314" t="s">
        <v>3663</v>
      </c>
      <c r="F541" s="4314" t="s">
        <v>3664</v>
      </c>
      <c r="G541" s="4314" t="s">
        <v>3665</v>
      </c>
      <c r="H541" s="4314" t="s">
        <v>22</v>
      </c>
      <c r="I541" s="4314" t="s">
        <v>1046</v>
      </c>
    </row>
    <row customHeight="1" ht="11.25">
      <c r="A542" s="4314" t="s">
        <v>2417</v>
      </c>
      <c r="B542" s="4314" t="s">
        <v>16</v>
      </c>
      <c r="C542" s="4314" t="s">
        <v>3690</v>
      </c>
      <c r="D542" s="4314" t="s">
        <v>3691</v>
      </c>
      <c r="E542" s="4314" t="s">
        <v>3653</v>
      </c>
      <c r="F542" s="4314" t="s">
        <v>3692</v>
      </c>
      <c r="G542" s="4314" t="s">
        <v>22</v>
      </c>
      <c r="H542" s="4314" t="s">
        <v>22</v>
      </c>
      <c r="I542" s="4314" t="s">
        <v>1046</v>
      </c>
    </row>
    <row customHeight="1" ht="11.25">
      <c r="A543" s="4314" t="s">
        <v>2417</v>
      </c>
      <c r="B543" s="4314" t="s">
        <v>16</v>
      </c>
      <c r="C543" s="4314" t="s">
        <v>22</v>
      </c>
      <c r="D543" s="4314" t="s">
        <v>2418</v>
      </c>
      <c r="E543" s="4314" t="s">
        <v>2419</v>
      </c>
      <c r="F543" s="4314" t="s">
        <v>2420</v>
      </c>
      <c r="G543" s="4314" t="s">
        <v>22</v>
      </c>
      <c r="H543" s="4314" t="s">
        <v>22</v>
      </c>
      <c r="I543" s="4314" t="s">
        <v>1006</v>
      </c>
    </row>
    <row customHeight="1" ht="11.25">
      <c r="A544" s="4314" t="s">
        <v>2417</v>
      </c>
      <c r="B544" s="4314" t="s">
        <v>16</v>
      </c>
      <c r="C544" s="4314" t="s">
        <v>22</v>
      </c>
      <c r="D544" s="4314" t="s">
        <v>2421</v>
      </c>
      <c r="E544" s="4314" t="s">
        <v>2422</v>
      </c>
      <c r="F544" s="4314" t="s">
        <v>2423</v>
      </c>
      <c r="G544" s="4314" t="s">
        <v>22</v>
      </c>
      <c r="H544" s="4314" t="s">
        <v>22</v>
      </c>
      <c r="I544" s="4314" t="s">
        <v>1006</v>
      </c>
    </row>
    <row customHeight="1" ht="11.25">
      <c r="A545" s="4314" t="s">
        <v>2417</v>
      </c>
      <c r="B545" s="4314" t="s">
        <v>16</v>
      </c>
      <c r="C545" s="4314" t="s">
        <v>22</v>
      </c>
      <c r="D545" s="4314" t="s">
        <v>2424</v>
      </c>
      <c r="E545" s="4314" t="s">
        <v>2425</v>
      </c>
      <c r="F545" s="4314" t="s">
        <v>2426</v>
      </c>
      <c r="G545" s="4314" t="s">
        <v>22</v>
      </c>
      <c r="H545" s="4314" t="s">
        <v>22</v>
      </c>
      <c r="I545" s="4314" t="s">
        <v>1006</v>
      </c>
    </row>
    <row customHeight="1" ht="11.25">
      <c r="A546" s="4314" t="s">
        <v>2417</v>
      </c>
      <c r="B546" s="4314" t="s">
        <v>16</v>
      </c>
      <c r="C546" s="4314" t="s">
        <v>22</v>
      </c>
      <c r="D546" s="4314" t="s">
        <v>2427</v>
      </c>
      <c r="E546" s="4314" t="s">
        <v>2428</v>
      </c>
      <c r="F546" s="4314" t="s">
        <v>2429</v>
      </c>
      <c r="G546" s="4314" t="s">
        <v>22</v>
      </c>
      <c r="H546" s="4314" t="s">
        <v>22</v>
      </c>
      <c r="I546" s="4314" t="s">
        <v>1006</v>
      </c>
    </row>
    <row customHeight="1" ht="11.25">
      <c r="A547" s="4314" t="s">
        <v>2417</v>
      </c>
      <c r="B547" s="4314" t="s">
        <v>16</v>
      </c>
      <c r="C547" s="4314" t="s">
        <v>22</v>
      </c>
      <c r="D547" s="4314" t="s">
        <v>2430</v>
      </c>
      <c r="E547" s="4314" t="s">
        <v>2431</v>
      </c>
      <c r="F547" s="4314" t="s">
        <v>2432</v>
      </c>
      <c r="G547" s="4314" t="s">
        <v>22</v>
      </c>
      <c r="H547" s="4314" t="s">
        <v>22</v>
      </c>
      <c r="I547" s="4314" t="s">
        <v>1006</v>
      </c>
    </row>
    <row customHeight="1" ht="11.25">
      <c r="A548" s="4314" t="s">
        <v>2417</v>
      </c>
      <c r="B548" s="4314" t="s">
        <v>16</v>
      </c>
      <c r="C548" s="4314" t="s">
        <v>22</v>
      </c>
      <c r="D548" s="4314" t="s">
        <v>2433</v>
      </c>
      <c r="E548" s="4314" t="s">
        <v>2434</v>
      </c>
      <c r="F548" s="4314" t="s">
        <v>2429</v>
      </c>
      <c r="G548" s="4314" t="s">
        <v>22</v>
      </c>
      <c r="H548" s="4314" t="s">
        <v>22</v>
      </c>
      <c r="I548" s="4314" t="s">
        <v>1006</v>
      </c>
    </row>
    <row customHeight="1" ht="11.25">
      <c r="A549" s="4314" t="s">
        <v>2417</v>
      </c>
      <c r="B549" s="4314" t="s">
        <v>16</v>
      </c>
      <c r="C549" s="4314" t="s">
        <v>22</v>
      </c>
      <c r="D549" s="4314" t="s">
        <v>2435</v>
      </c>
      <c r="E549" s="4314" t="s">
        <v>2436</v>
      </c>
      <c r="F549" s="4314" t="s">
        <v>2426</v>
      </c>
      <c r="G549" s="4314" t="s">
        <v>22</v>
      </c>
      <c r="H549" s="4314" t="s">
        <v>22</v>
      </c>
      <c r="I549" s="4314" t="s">
        <v>1006</v>
      </c>
    </row>
    <row customHeight="1" ht="11.25">
      <c r="A550" s="4314" t="s">
        <v>2417</v>
      </c>
      <c r="B550" s="4314" t="s">
        <v>16</v>
      </c>
      <c r="C550" s="4314" t="s">
        <v>22</v>
      </c>
      <c r="D550" s="4314" t="s">
        <v>2437</v>
      </c>
      <c r="E550" s="4314" t="s">
        <v>2438</v>
      </c>
      <c r="F550" s="4314" t="s">
        <v>2439</v>
      </c>
      <c r="G550" s="4314" t="s">
        <v>22</v>
      </c>
      <c r="H550" s="4314" t="s">
        <v>22</v>
      </c>
      <c r="I550" s="4314" t="s">
        <v>1006</v>
      </c>
    </row>
    <row customHeight="1" ht="11.25">
      <c r="A551" s="4314" t="s">
        <v>2417</v>
      </c>
      <c r="B551" s="4314" t="s">
        <v>16</v>
      </c>
      <c r="C551" s="4314" t="s">
        <v>22</v>
      </c>
      <c r="D551" s="4314" t="s">
        <v>2440</v>
      </c>
      <c r="E551" s="4314" t="s">
        <v>2441</v>
      </c>
      <c r="F551" s="4314" t="s">
        <v>2442</v>
      </c>
      <c r="G551" s="4314" t="s">
        <v>22</v>
      </c>
      <c r="H551" s="4314" t="s">
        <v>22</v>
      </c>
      <c r="I551" s="4314" t="s">
        <v>1006</v>
      </c>
    </row>
    <row customHeight="1" ht="11.25">
      <c r="A552" s="4314" t="s">
        <v>2417</v>
      </c>
      <c r="B552" s="4314" t="s">
        <v>16</v>
      </c>
      <c r="C552" s="4314" t="s">
        <v>22</v>
      </c>
      <c r="D552" s="4314" t="s">
        <v>2443</v>
      </c>
      <c r="E552" s="4314" t="s">
        <v>2444</v>
      </c>
      <c r="F552" s="4314" t="s">
        <v>50</v>
      </c>
      <c r="G552" s="4314" t="s">
        <v>22</v>
      </c>
      <c r="H552" s="4314" t="s">
        <v>22</v>
      </c>
      <c r="I552" s="4314" t="s">
        <v>1006</v>
      </c>
    </row>
    <row customHeight="1" ht="11.25">
      <c r="A553" s="4314" t="s">
        <v>2417</v>
      </c>
      <c r="B553" s="4314" t="s">
        <v>16</v>
      </c>
      <c r="C553" s="4314" t="s">
        <v>22</v>
      </c>
      <c r="D553" s="4314" t="s">
        <v>2445</v>
      </c>
      <c r="E553" s="4314" t="s">
        <v>2446</v>
      </c>
      <c r="F553" s="4314" t="s">
        <v>2447</v>
      </c>
      <c r="G553" s="4314" t="s">
        <v>22</v>
      </c>
      <c r="H553" s="4314" t="s">
        <v>22</v>
      </c>
      <c r="I553" s="4314" t="s">
        <v>1006</v>
      </c>
    </row>
    <row customHeight="1" ht="11.25">
      <c r="A554" s="4314" t="s">
        <v>2417</v>
      </c>
      <c r="B554" s="4314" t="s">
        <v>16</v>
      </c>
      <c r="C554" s="4314" t="s">
        <v>22</v>
      </c>
      <c r="D554" s="4314" t="s">
        <v>2448</v>
      </c>
      <c r="E554" s="4314" t="s">
        <v>2449</v>
      </c>
      <c r="F554" s="4314" t="s">
        <v>2450</v>
      </c>
      <c r="G554" s="4314" t="s">
        <v>22</v>
      </c>
      <c r="H554" s="4314" t="s">
        <v>22</v>
      </c>
      <c r="I554" s="4314" t="s">
        <v>1006</v>
      </c>
    </row>
    <row customHeight="1" ht="11.25">
      <c r="A555" s="4314" t="s">
        <v>2417</v>
      </c>
      <c r="B555" s="4314" t="s">
        <v>16</v>
      </c>
      <c r="C555" s="4314" t="s">
        <v>22</v>
      </c>
      <c r="D555" s="4314" t="s">
        <v>2451</v>
      </c>
      <c r="E555" s="4314" t="s">
        <v>2452</v>
      </c>
      <c r="F555" s="4314" t="s">
        <v>2426</v>
      </c>
      <c r="G555" s="4314" t="s">
        <v>22</v>
      </c>
      <c r="H555" s="4314" t="s">
        <v>22</v>
      </c>
      <c r="I555" s="4314" t="s">
        <v>1006</v>
      </c>
    </row>
    <row customHeight="1" ht="11.25">
      <c r="A556" s="4314" t="s">
        <v>2417</v>
      </c>
      <c r="B556" s="4314" t="s">
        <v>16</v>
      </c>
      <c r="C556" s="4314" t="s">
        <v>22</v>
      </c>
      <c r="D556" s="4314" t="s">
        <v>2453</v>
      </c>
      <c r="E556" s="4314" t="s">
        <v>2454</v>
      </c>
      <c r="F556" s="4314" t="s">
        <v>2429</v>
      </c>
      <c r="G556" s="4314" t="s">
        <v>22</v>
      </c>
      <c r="H556" s="4314" t="s">
        <v>22</v>
      </c>
      <c r="I556" s="4314" t="s">
        <v>1006</v>
      </c>
    </row>
    <row customHeight="1" ht="11.25">
      <c r="A557" s="4314" t="s">
        <v>2417</v>
      </c>
      <c r="B557" s="4314" t="s">
        <v>16</v>
      </c>
      <c r="C557" s="4314" t="s">
        <v>22</v>
      </c>
      <c r="D557" s="4314" t="s">
        <v>2455</v>
      </c>
      <c r="E557" s="4314" t="s">
        <v>2456</v>
      </c>
      <c r="F557" s="4314" t="s">
        <v>2442</v>
      </c>
      <c r="G557" s="4314" t="s">
        <v>22</v>
      </c>
      <c r="H557" s="4314" t="s">
        <v>22</v>
      </c>
      <c r="I557" s="4314" t="s">
        <v>1006</v>
      </c>
    </row>
    <row customHeight="1" ht="11.25">
      <c r="A558" s="4314" t="s">
        <v>2417</v>
      </c>
      <c r="B558" s="4314" t="s">
        <v>16</v>
      </c>
      <c r="C558" s="4314" t="s">
        <v>22</v>
      </c>
      <c r="D558" s="4314" t="s">
        <v>2457</v>
      </c>
      <c r="E558" s="4314" t="s">
        <v>2458</v>
      </c>
      <c r="F558" s="4314" t="s">
        <v>2429</v>
      </c>
      <c r="G558" s="4314" t="s">
        <v>22</v>
      </c>
      <c r="H558" s="4314" t="s">
        <v>22</v>
      </c>
      <c r="I558" s="4314" t="s">
        <v>1006</v>
      </c>
    </row>
    <row customHeight="1" ht="11.25">
      <c r="A559" s="4314" t="s">
        <v>2417</v>
      </c>
      <c r="B559" s="4314" t="s">
        <v>16</v>
      </c>
      <c r="C559" s="4314" t="s">
        <v>22</v>
      </c>
      <c r="D559" s="4314" t="s">
        <v>2459</v>
      </c>
      <c r="E559" s="4314" t="s">
        <v>2460</v>
      </c>
      <c r="F559" s="4314" t="s">
        <v>2461</v>
      </c>
      <c r="G559" s="4314" t="s">
        <v>22</v>
      </c>
      <c r="H559" s="4314" t="s">
        <v>22</v>
      </c>
      <c r="I559" s="4314" t="s">
        <v>1006</v>
      </c>
    </row>
    <row customHeight="1" ht="11.25">
      <c r="A560" s="4314" t="s">
        <v>2417</v>
      </c>
      <c r="B560" s="4314" t="s">
        <v>16</v>
      </c>
      <c r="C560" s="4314" t="s">
        <v>22</v>
      </c>
      <c r="D560" s="4314" t="s">
        <v>2462</v>
      </c>
      <c r="E560" s="4314" t="s">
        <v>2463</v>
      </c>
      <c r="F560" s="4314" t="s">
        <v>2461</v>
      </c>
      <c r="G560" s="4314" t="s">
        <v>22</v>
      </c>
      <c r="H560" s="4314" t="s">
        <v>22</v>
      </c>
      <c r="I560" s="4314" t="s">
        <v>1006</v>
      </c>
    </row>
    <row customHeight="1" ht="11.25">
      <c r="A561" s="4314" t="s">
        <v>2417</v>
      </c>
      <c r="B561" s="4314" t="s">
        <v>16</v>
      </c>
      <c r="C561" s="4314" t="s">
        <v>22</v>
      </c>
      <c r="D561" s="4314" t="s">
        <v>2464</v>
      </c>
      <c r="E561" s="4314" t="s">
        <v>2465</v>
      </c>
      <c r="F561" s="4314" t="s">
        <v>2466</v>
      </c>
      <c r="G561" s="4314" t="s">
        <v>22</v>
      </c>
      <c r="H561" s="4314" t="s">
        <v>22</v>
      </c>
      <c r="I561" s="4314" t="s">
        <v>1006</v>
      </c>
    </row>
    <row customHeight="1" ht="11.25">
      <c r="A562" s="4314" t="s">
        <v>2417</v>
      </c>
      <c r="B562" s="4314" t="s">
        <v>16</v>
      </c>
      <c r="C562" s="4314" t="s">
        <v>22</v>
      </c>
      <c r="D562" s="4314" t="s">
        <v>2467</v>
      </c>
      <c r="E562" s="4314" t="s">
        <v>2468</v>
      </c>
      <c r="F562" s="4314" t="s">
        <v>2432</v>
      </c>
      <c r="G562" s="4314" t="s">
        <v>22</v>
      </c>
      <c r="H562" s="4314" t="s">
        <v>22</v>
      </c>
      <c r="I562" s="4314" t="s">
        <v>1006</v>
      </c>
    </row>
    <row customHeight="1" ht="11.25">
      <c r="A563" s="4314" t="s">
        <v>2417</v>
      </c>
      <c r="B563" s="4314" t="s">
        <v>16</v>
      </c>
      <c r="C563" s="4314" t="s">
        <v>22</v>
      </c>
      <c r="D563" s="4314" t="s">
        <v>2469</v>
      </c>
      <c r="E563" s="4314" t="s">
        <v>2470</v>
      </c>
      <c r="F563" s="4314" t="s">
        <v>2426</v>
      </c>
      <c r="G563" s="4314" t="s">
        <v>22</v>
      </c>
      <c r="H563" s="4314" t="s">
        <v>22</v>
      </c>
      <c r="I563" s="4314" t="s">
        <v>1006</v>
      </c>
    </row>
    <row customHeight="1" ht="11.25">
      <c r="A564" s="4314" t="s">
        <v>2417</v>
      </c>
      <c r="B564" s="4314" t="s">
        <v>16</v>
      </c>
      <c r="C564" s="4314" t="s">
        <v>22</v>
      </c>
      <c r="D564" s="4314" t="s">
        <v>2471</v>
      </c>
      <c r="E564" s="4314" t="s">
        <v>2472</v>
      </c>
      <c r="F564" s="4314" t="s">
        <v>2473</v>
      </c>
      <c r="G564" s="4314" t="s">
        <v>22</v>
      </c>
      <c r="H564" s="4314" t="s">
        <v>22</v>
      </c>
      <c r="I564" s="4314" t="s">
        <v>1006</v>
      </c>
    </row>
    <row customHeight="1" ht="11.25">
      <c r="A565" s="4314" t="s">
        <v>2417</v>
      </c>
      <c r="B565" s="4314" t="s">
        <v>16</v>
      </c>
      <c r="C565" s="4314" t="s">
        <v>22</v>
      </c>
      <c r="D565" s="4314" t="s">
        <v>2474</v>
      </c>
      <c r="E565" s="4314" t="s">
        <v>2475</v>
      </c>
      <c r="F565" s="4314" t="s">
        <v>2426</v>
      </c>
      <c r="G565" s="4314" t="s">
        <v>22</v>
      </c>
      <c r="H565" s="4314" t="s">
        <v>22</v>
      </c>
      <c r="I565" s="4314" t="s">
        <v>1006</v>
      </c>
    </row>
    <row customHeight="1" ht="11.25">
      <c r="A566" s="4314" t="s">
        <v>2417</v>
      </c>
      <c r="B566" s="4314" t="s">
        <v>16</v>
      </c>
      <c r="C566" s="4314" t="s">
        <v>22</v>
      </c>
      <c r="D566" s="4314" t="s">
        <v>2476</v>
      </c>
      <c r="E566" s="4314" t="s">
        <v>2477</v>
      </c>
      <c r="F566" s="4314" t="s">
        <v>2478</v>
      </c>
      <c r="G566" s="4314" t="s">
        <v>22</v>
      </c>
      <c r="H566" s="4314" t="s">
        <v>22</v>
      </c>
      <c r="I566" s="4314" t="s">
        <v>1006</v>
      </c>
    </row>
    <row customHeight="1" ht="11.25">
      <c r="A567" s="4314" t="s">
        <v>2417</v>
      </c>
      <c r="B567" s="4314" t="s">
        <v>16</v>
      </c>
      <c r="C567" s="4314" t="s">
        <v>22</v>
      </c>
      <c r="D567" s="4314" t="s">
        <v>2479</v>
      </c>
      <c r="E567" s="4314" t="s">
        <v>2480</v>
      </c>
      <c r="F567" s="4314" t="s">
        <v>2481</v>
      </c>
      <c r="G567" s="4314" t="s">
        <v>22</v>
      </c>
      <c r="H567" s="4314" t="s">
        <v>22</v>
      </c>
      <c r="I567" s="4314" t="s">
        <v>1006</v>
      </c>
    </row>
    <row customHeight="1" ht="11.25">
      <c r="A568" s="4314" t="s">
        <v>2417</v>
      </c>
      <c r="B568" s="4314" t="s">
        <v>16</v>
      </c>
      <c r="C568" s="4314" t="s">
        <v>22</v>
      </c>
      <c r="D568" s="4314" t="s">
        <v>2482</v>
      </c>
      <c r="E568" s="4314" t="s">
        <v>2483</v>
      </c>
      <c r="F568" s="4314" t="s">
        <v>2478</v>
      </c>
      <c r="G568" s="4314" t="s">
        <v>22</v>
      </c>
      <c r="H568" s="4314" t="s">
        <v>22</v>
      </c>
      <c r="I568" s="4314" t="s">
        <v>1006</v>
      </c>
    </row>
    <row customHeight="1" ht="11.25">
      <c r="A569" s="4314" t="s">
        <v>2417</v>
      </c>
      <c r="B569" s="4314" t="s">
        <v>16</v>
      </c>
      <c r="C569" s="4314" t="s">
        <v>22</v>
      </c>
      <c r="D569" s="4314" t="s">
        <v>2484</v>
      </c>
      <c r="E569" s="4314" t="s">
        <v>2485</v>
      </c>
      <c r="F569" s="4314" t="s">
        <v>2486</v>
      </c>
      <c r="G569" s="4314" t="s">
        <v>22</v>
      </c>
      <c r="H569" s="4314" t="s">
        <v>22</v>
      </c>
      <c r="I569" s="4314" t="s">
        <v>1006</v>
      </c>
    </row>
    <row customHeight="1" ht="11.25">
      <c r="A570" s="4314" t="s">
        <v>2417</v>
      </c>
      <c r="B570" s="4314" t="s">
        <v>16</v>
      </c>
      <c r="C570" s="4314" t="s">
        <v>22</v>
      </c>
      <c r="D570" s="4314" t="s">
        <v>2487</v>
      </c>
      <c r="E570" s="4314" t="s">
        <v>2488</v>
      </c>
      <c r="F570" s="4314" t="s">
        <v>2478</v>
      </c>
      <c r="G570" s="4314" t="s">
        <v>22</v>
      </c>
      <c r="H570" s="4314" t="s">
        <v>22</v>
      </c>
      <c r="I570" s="4314" t="s">
        <v>1006</v>
      </c>
    </row>
    <row customHeight="1" ht="11.25">
      <c r="A571" s="4314" t="s">
        <v>2417</v>
      </c>
      <c r="B571" s="4314" t="s">
        <v>16</v>
      </c>
      <c r="C571" s="4314" t="s">
        <v>22</v>
      </c>
      <c r="D571" s="4314" t="s">
        <v>2489</v>
      </c>
      <c r="E571" s="4314" t="s">
        <v>2490</v>
      </c>
      <c r="F571" s="4314" t="s">
        <v>2481</v>
      </c>
      <c r="G571" s="4314" t="s">
        <v>22</v>
      </c>
      <c r="H571" s="4314" t="s">
        <v>22</v>
      </c>
      <c r="I571" s="4314" t="s">
        <v>1006</v>
      </c>
    </row>
    <row customHeight="1" ht="11.25">
      <c r="A572" s="4314" t="s">
        <v>2417</v>
      </c>
      <c r="B572" s="4314" t="s">
        <v>16</v>
      </c>
      <c r="C572" s="4314" t="s">
        <v>22</v>
      </c>
      <c r="D572" s="4314" t="s">
        <v>2491</v>
      </c>
      <c r="E572" s="4314" t="s">
        <v>2492</v>
      </c>
      <c r="F572" s="4314" t="s">
        <v>2478</v>
      </c>
      <c r="G572" s="4314" t="s">
        <v>22</v>
      </c>
      <c r="H572" s="4314" t="s">
        <v>22</v>
      </c>
      <c r="I572" s="4314" t="s">
        <v>1006</v>
      </c>
    </row>
    <row customHeight="1" ht="11.25">
      <c r="A573" s="4314" t="s">
        <v>2417</v>
      </c>
      <c r="B573" s="4314" t="s">
        <v>16</v>
      </c>
      <c r="C573" s="4314" t="s">
        <v>22</v>
      </c>
      <c r="D573" s="4314" t="s">
        <v>2493</v>
      </c>
      <c r="E573" s="4314" t="s">
        <v>2494</v>
      </c>
      <c r="F573" s="4314" t="s">
        <v>2481</v>
      </c>
      <c r="G573" s="4314" t="s">
        <v>22</v>
      </c>
      <c r="H573" s="4314" t="s">
        <v>22</v>
      </c>
      <c r="I573" s="4314" t="s">
        <v>1006</v>
      </c>
    </row>
    <row customHeight="1" ht="11.25">
      <c r="A574" s="4314" t="s">
        <v>2417</v>
      </c>
      <c r="B574" s="4314" t="s">
        <v>16</v>
      </c>
      <c r="C574" s="4314" t="s">
        <v>22</v>
      </c>
      <c r="D574" s="4314" t="s">
        <v>2495</v>
      </c>
      <c r="E574" s="4314" t="s">
        <v>2496</v>
      </c>
      <c r="F574" s="4314" t="s">
        <v>2481</v>
      </c>
      <c r="G574" s="4314" t="s">
        <v>22</v>
      </c>
      <c r="H574" s="4314" t="s">
        <v>22</v>
      </c>
      <c r="I574" s="4314" t="s">
        <v>1006</v>
      </c>
    </row>
    <row customHeight="1" ht="11.25">
      <c r="A575" s="4314" t="s">
        <v>2417</v>
      </c>
      <c r="B575" s="4314" t="s">
        <v>16</v>
      </c>
      <c r="C575" s="4314" t="s">
        <v>22</v>
      </c>
      <c r="D575" s="4314" t="s">
        <v>2497</v>
      </c>
      <c r="E575" s="4314" t="s">
        <v>2498</v>
      </c>
      <c r="F575" s="4314" t="s">
        <v>2499</v>
      </c>
      <c r="G575" s="4314" t="s">
        <v>22</v>
      </c>
      <c r="H575" s="4314" t="s">
        <v>22</v>
      </c>
      <c r="I575" s="4314" t="s">
        <v>1006</v>
      </c>
    </row>
    <row customHeight="1" ht="11.25">
      <c r="A576" s="4314" t="s">
        <v>2417</v>
      </c>
      <c r="B576" s="4314" t="s">
        <v>16</v>
      </c>
      <c r="C576" s="4314" t="s">
        <v>22</v>
      </c>
      <c r="D576" s="4314" t="s">
        <v>2500</v>
      </c>
      <c r="E576" s="4314" t="s">
        <v>2501</v>
      </c>
      <c r="F576" s="4314" t="s">
        <v>2432</v>
      </c>
      <c r="G576" s="4314" t="s">
        <v>22</v>
      </c>
      <c r="H576" s="4314" t="s">
        <v>22</v>
      </c>
      <c r="I576" s="4314" t="s">
        <v>1006</v>
      </c>
    </row>
    <row customHeight="1" ht="11.25">
      <c r="A577" s="4314" t="s">
        <v>2417</v>
      </c>
      <c r="B577" s="4314" t="s">
        <v>16</v>
      </c>
      <c r="C577" s="4314" t="s">
        <v>22</v>
      </c>
      <c r="D577" s="4314" t="s">
        <v>2502</v>
      </c>
      <c r="E577" s="4314" t="s">
        <v>2503</v>
      </c>
      <c r="F577" s="4314" t="s">
        <v>2481</v>
      </c>
      <c r="G577" s="4314" t="s">
        <v>22</v>
      </c>
      <c r="H577" s="4314" t="s">
        <v>22</v>
      </c>
      <c r="I577" s="4314" t="s">
        <v>1006</v>
      </c>
    </row>
    <row customHeight="1" ht="11.25">
      <c r="A578" s="4314" t="s">
        <v>2417</v>
      </c>
      <c r="B578" s="4314" t="s">
        <v>16</v>
      </c>
      <c r="C578" s="4314" t="s">
        <v>22</v>
      </c>
      <c r="D578" s="4314" t="s">
        <v>2504</v>
      </c>
      <c r="E578" s="4314" t="s">
        <v>2505</v>
      </c>
      <c r="F578" s="4314" t="s">
        <v>2486</v>
      </c>
      <c r="G578" s="4314" t="s">
        <v>22</v>
      </c>
      <c r="H578" s="4314" t="s">
        <v>22</v>
      </c>
      <c r="I578" s="4314" t="s">
        <v>1006</v>
      </c>
    </row>
    <row customHeight="1" ht="11.25">
      <c r="A579" s="4314" t="s">
        <v>2417</v>
      </c>
      <c r="B579" s="4314" t="s">
        <v>16</v>
      </c>
      <c r="C579" s="4314" t="s">
        <v>22</v>
      </c>
      <c r="D579" s="4314" t="s">
        <v>2506</v>
      </c>
      <c r="E579" s="4314" t="s">
        <v>2507</v>
      </c>
      <c r="F579" s="4314" t="s">
        <v>2481</v>
      </c>
      <c r="G579" s="4314" t="s">
        <v>22</v>
      </c>
      <c r="H579" s="4314" t="s">
        <v>22</v>
      </c>
      <c r="I579" s="4314" t="s">
        <v>1006</v>
      </c>
    </row>
    <row customHeight="1" ht="11.25">
      <c r="A580" s="4314" t="s">
        <v>2417</v>
      </c>
      <c r="B580" s="4314" t="s">
        <v>16</v>
      </c>
      <c r="C580" s="4314" t="s">
        <v>22</v>
      </c>
      <c r="D580" s="4314" t="s">
        <v>2508</v>
      </c>
      <c r="E580" s="4314" t="s">
        <v>2509</v>
      </c>
      <c r="F580" s="4314" t="s">
        <v>2510</v>
      </c>
      <c r="G580" s="4314" t="s">
        <v>22</v>
      </c>
      <c r="H580" s="4314" t="s">
        <v>22</v>
      </c>
      <c r="I580" s="4314" t="s">
        <v>1006</v>
      </c>
    </row>
    <row customHeight="1" ht="11.25">
      <c r="A581" s="4314" t="s">
        <v>2417</v>
      </c>
      <c r="B581" s="4314" t="s">
        <v>16</v>
      </c>
      <c r="C581" s="4314" t="s">
        <v>22</v>
      </c>
      <c r="D581" s="4314" t="s">
        <v>2511</v>
      </c>
      <c r="E581" s="4314" t="s">
        <v>2512</v>
      </c>
      <c r="F581" s="4314" t="s">
        <v>2442</v>
      </c>
      <c r="G581" s="4314" t="s">
        <v>22</v>
      </c>
      <c r="H581" s="4314" t="s">
        <v>22</v>
      </c>
      <c r="I581" s="4314" t="s">
        <v>1006</v>
      </c>
    </row>
    <row customHeight="1" ht="11.25">
      <c r="A582" s="4314" t="s">
        <v>2417</v>
      </c>
      <c r="B582" s="4314" t="s">
        <v>16</v>
      </c>
      <c r="C582" s="4314" t="s">
        <v>22</v>
      </c>
      <c r="D582" s="4314" t="s">
        <v>2513</v>
      </c>
      <c r="E582" s="4314" t="s">
        <v>2514</v>
      </c>
      <c r="F582" s="4314" t="s">
        <v>2432</v>
      </c>
      <c r="G582" s="4314" t="s">
        <v>22</v>
      </c>
      <c r="H582" s="4314" t="s">
        <v>22</v>
      </c>
      <c r="I582" s="4314" t="s">
        <v>1006</v>
      </c>
    </row>
    <row customHeight="1" ht="11.25">
      <c r="A583" s="4314" t="s">
        <v>2417</v>
      </c>
      <c r="B583" s="4314" t="s">
        <v>16</v>
      </c>
      <c r="C583" s="4314" t="s">
        <v>22</v>
      </c>
      <c r="D583" s="4314" t="s">
        <v>2515</v>
      </c>
      <c r="E583" s="4314" t="s">
        <v>2516</v>
      </c>
      <c r="F583" s="4314" t="s">
        <v>2442</v>
      </c>
      <c r="G583" s="4314" t="s">
        <v>22</v>
      </c>
      <c r="H583" s="4314" t="s">
        <v>22</v>
      </c>
      <c r="I583" s="4314" t="s">
        <v>1006</v>
      </c>
    </row>
    <row customHeight="1" ht="11.25">
      <c r="A584" s="4314" t="s">
        <v>2417</v>
      </c>
      <c r="B584" s="4314" t="s">
        <v>16</v>
      </c>
      <c r="C584" s="4314" t="s">
        <v>22</v>
      </c>
      <c r="D584" s="4314" t="s">
        <v>2517</v>
      </c>
      <c r="E584" s="4314" t="s">
        <v>2518</v>
      </c>
      <c r="F584" s="4314" t="s">
        <v>2461</v>
      </c>
      <c r="G584" s="4314" t="s">
        <v>22</v>
      </c>
      <c r="H584" s="4314" t="s">
        <v>22</v>
      </c>
      <c r="I584" s="4314" t="s">
        <v>1006</v>
      </c>
    </row>
    <row customHeight="1" ht="11.25">
      <c r="A585" s="4314" t="s">
        <v>2417</v>
      </c>
      <c r="B585" s="4314" t="s">
        <v>16</v>
      </c>
      <c r="C585" s="4314" t="s">
        <v>22</v>
      </c>
      <c r="D585" s="4314" t="s">
        <v>2519</v>
      </c>
      <c r="E585" s="4314" t="s">
        <v>2520</v>
      </c>
      <c r="F585" s="4314" t="s">
        <v>2478</v>
      </c>
      <c r="G585" s="4314" t="s">
        <v>22</v>
      </c>
      <c r="H585" s="4314" t="s">
        <v>22</v>
      </c>
      <c r="I585" s="4314" t="s">
        <v>1006</v>
      </c>
    </row>
    <row customHeight="1" ht="11.25">
      <c r="A586" s="4314" t="s">
        <v>2417</v>
      </c>
      <c r="B586" s="4314" t="s">
        <v>16</v>
      </c>
      <c r="C586" s="4314" t="s">
        <v>22</v>
      </c>
      <c r="D586" s="4314" t="s">
        <v>2521</v>
      </c>
      <c r="E586" s="4314" t="s">
        <v>2522</v>
      </c>
      <c r="F586" s="4314" t="s">
        <v>2442</v>
      </c>
      <c r="G586" s="4314" t="s">
        <v>22</v>
      </c>
      <c r="H586" s="4314" t="s">
        <v>22</v>
      </c>
      <c r="I586" s="4314" t="s">
        <v>1006</v>
      </c>
    </row>
    <row customHeight="1" ht="11.25">
      <c r="A587" s="4314" t="s">
        <v>2417</v>
      </c>
      <c r="B587" s="4314" t="s">
        <v>16</v>
      </c>
      <c r="C587" s="4314" t="s">
        <v>22</v>
      </c>
      <c r="D587" s="4314" t="s">
        <v>2523</v>
      </c>
      <c r="E587" s="4314" t="s">
        <v>2524</v>
      </c>
      <c r="F587" s="4314" t="s">
        <v>2478</v>
      </c>
      <c r="G587" s="4314" t="s">
        <v>22</v>
      </c>
      <c r="H587" s="4314" t="s">
        <v>22</v>
      </c>
      <c r="I587" s="4314" t="s">
        <v>1006</v>
      </c>
    </row>
    <row customHeight="1" ht="11.25">
      <c r="A588" s="4314" t="s">
        <v>2417</v>
      </c>
      <c r="B588" s="4314" t="s">
        <v>16</v>
      </c>
      <c r="C588" s="4314" t="s">
        <v>22</v>
      </c>
      <c r="D588" s="4314" t="s">
        <v>2525</v>
      </c>
      <c r="E588" s="4314" t="s">
        <v>2526</v>
      </c>
      <c r="F588" s="4314" t="s">
        <v>2527</v>
      </c>
      <c r="G588" s="4314" t="s">
        <v>22</v>
      </c>
      <c r="H588" s="4314" t="s">
        <v>22</v>
      </c>
      <c r="I588" s="4314" t="s">
        <v>1006</v>
      </c>
    </row>
    <row customHeight="1" ht="11.25">
      <c r="A589" s="4314" t="s">
        <v>2417</v>
      </c>
      <c r="B589" s="4314" t="s">
        <v>16</v>
      </c>
      <c r="C589" s="4314" t="s">
        <v>22</v>
      </c>
      <c r="D589" s="4314" t="s">
        <v>2528</v>
      </c>
      <c r="E589" s="4314" t="s">
        <v>2529</v>
      </c>
      <c r="F589" s="4314" t="s">
        <v>2442</v>
      </c>
      <c r="G589" s="4314" t="s">
        <v>22</v>
      </c>
      <c r="H589" s="4314" t="s">
        <v>22</v>
      </c>
      <c r="I589" s="4314" t="s">
        <v>1006</v>
      </c>
    </row>
    <row customHeight="1" ht="11.25">
      <c r="A590" s="4314" t="s">
        <v>2417</v>
      </c>
      <c r="B590" s="4314" t="s">
        <v>16</v>
      </c>
      <c r="C590" s="4314" t="s">
        <v>22</v>
      </c>
      <c r="D590" s="4314" t="s">
        <v>2530</v>
      </c>
      <c r="E590" s="4314" t="s">
        <v>2531</v>
      </c>
      <c r="F590" s="4314" t="s">
        <v>2442</v>
      </c>
      <c r="G590" s="4314" t="s">
        <v>22</v>
      </c>
      <c r="H590" s="4314" t="s">
        <v>22</v>
      </c>
      <c r="I590" s="4314" t="s">
        <v>1006</v>
      </c>
    </row>
    <row customHeight="1" ht="11.25">
      <c r="A591" s="4314" t="s">
        <v>2417</v>
      </c>
      <c r="B591" s="4314" t="s">
        <v>16</v>
      </c>
      <c r="C591" s="4314" t="s">
        <v>22</v>
      </c>
      <c r="D591" s="4314" t="s">
        <v>2532</v>
      </c>
      <c r="E591" s="4314" t="s">
        <v>2533</v>
      </c>
      <c r="F591" s="4314" t="s">
        <v>2442</v>
      </c>
      <c r="G591" s="4314" t="s">
        <v>22</v>
      </c>
      <c r="H591" s="4314" t="s">
        <v>22</v>
      </c>
      <c r="I591" s="4314" t="s">
        <v>1006</v>
      </c>
    </row>
    <row customHeight="1" ht="11.25">
      <c r="A592" s="4314" t="s">
        <v>2417</v>
      </c>
      <c r="B592" s="4314" t="s">
        <v>16</v>
      </c>
      <c r="C592" s="4314" t="s">
        <v>22</v>
      </c>
      <c r="D592" s="4314" t="s">
        <v>2534</v>
      </c>
      <c r="E592" s="4314" t="s">
        <v>2535</v>
      </c>
      <c r="F592" s="4314" t="s">
        <v>2461</v>
      </c>
      <c r="G592" s="4314" t="s">
        <v>22</v>
      </c>
      <c r="H592" s="4314" t="s">
        <v>22</v>
      </c>
      <c r="I592" s="4314" t="s">
        <v>1006</v>
      </c>
    </row>
    <row customHeight="1" ht="11.25">
      <c r="A593" s="4314" t="s">
        <v>2417</v>
      </c>
      <c r="B593" s="4314" t="s">
        <v>16</v>
      </c>
      <c r="C593" s="4314" t="s">
        <v>22</v>
      </c>
      <c r="D593" s="4314" t="s">
        <v>2536</v>
      </c>
      <c r="E593" s="4314" t="s">
        <v>2537</v>
      </c>
      <c r="F593" s="4314" t="s">
        <v>2538</v>
      </c>
      <c r="G593" s="4314" t="s">
        <v>22</v>
      </c>
      <c r="H593" s="4314" t="s">
        <v>22</v>
      </c>
      <c r="I593" s="4314" t="s">
        <v>1006</v>
      </c>
    </row>
    <row customHeight="1" ht="11.25">
      <c r="A594" s="4314" t="s">
        <v>2417</v>
      </c>
      <c r="B594" s="4314" t="s">
        <v>16</v>
      </c>
      <c r="C594" s="4314" t="s">
        <v>22</v>
      </c>
      <c r="D594" s="4314" t="s">
        <v>2539</v>
      </c>
      <c r="E594" s="4314" t="s">
        <v>2540</v>
      </c>
      <c r="F594" s="4314" t="s">
        <v>2439</v>
      </c>
      <c r="G594" s="4314" t="s">
        <v>22</v>
      </c>
      <c r="H594" s="4314" t="s">
        <v>22</v>
      </c>
      <c r="I594" s="4314" t="s">
        <v>1006</v>
      </c>
    </row>
    <row customHeight="1" ht="11.25">
      <c r="A595" s="4314" t="s">
        <v>2417</v>
      </c>
      <c r="B595" s="4314" t="s">
        <v>16</v>
      </c>
      <c r="C595" s="4314" t="s">
        <v>22</v>
      </c>
      <c r="D595" s="4314" t="s">
        <v>2541</v>
      </c>
      <c r="E595" s="4314" t="s">
        <v>2542</v>
      </c>
      <c r="F595" s="4314" t="s">
        <v>2432</v>
      </c>
      <c r="G595" s="4314" t="s">
        <v>22</v>
      </c>
      <c r="H595" s="4314" t="s">
        <v>22</v>
      </c>
      <c r="I595" s="4314" t="s">
        <v>1006</v>
      </c>
    </row>
    <row customHeight="1" ht="11.25">
      <c r="A596" s="4314" t="s">
        <v>2417</v>
      </c>
      <c r="B596" s="4314" t="s">
        <v>16</v>
      </c>
      <c r="C596" s="4314" t="s">
        <v>22</v>
      </c>
      <c r="D596" s="4314" t="s">
        <v>2543</v>
      </c>
      <c r="E596" s="4314" t="s">
        <v>2544</v>
      </c>
      <c r="F596" s="4314" t="s">
        <v>2442</v>
      </c>
      <c r="G596" s="4314" t="s">
        <v>22</v>
      </c>
      <c r="H596" s="4314" t="s">
        <v>22</v>
      </c>
      <c r="I596" s="4314" t="s">
        <v>1006</v>
      </c>
    </row>
    <row customHeight="1" ht="11.25">
      <c r="A597" s="4314" t="s">
        <v>2417</v>
      </c>
      <c r="B597" s="4314" t="s">
        <v>16</v>
      </c>
      <c r="C597" s="4314" t="s">
        <v>3700</v>
      </c>
      <c r="D597" s="4314" t="s">
        <v>3701</v>
      </c>
      <c r="E597" s="4314" t="s">
        <v>3702</v>
      </c>
      <c r="F597" s="4314" t="s">
        <v>3703</v>
      </c>
      <c r="G597" s="4314" t="s">
        <v>3704</v>
      </c>
      <c r="H597" s="4314" t="s">
        <v>22</v>
      </c>
      <c r="I597" s="4314" t="s">
        <v>1006</v>
      </c>
    </row>
    <row customHeight="1" ht="11.25">
      <c r="A598" s="4314" t="s">
        <v>2417</v>
      </c>
      <c r="B598" s="4314" t="s">
        <v>16</v>
      </c>
      <c r="C598" s="4314" t="s">
        <v>2545</v>
      </c>
      <c r="D598" s="4314" t="s">
        <v>2546</v>
      </c>
      <c r="E598" s="4314" t="s">
        <v>2547</v>
      </c>
      <c r="F598" s="4314" t="s">
        <v>2548</v>
      </c>
      <c r="G598" s="4314" t="s">
        <v>2549</v>
      </c>
      <c r="H598" s="4314" t="s">
        <v>22</v>
      </c>
      <c r="I598" s="4314" t="s">
        <v>1006</v>
      </c>
    </row>
    <row customHeight="1" ht="11.25">
      <c r="A599" s="4314" t="s">
        <v>2417</v>
      </c>
      <c r="B599" s="4314" t="s">
        <v>16</v>
      </c>
      <c r="C599" s="4314" t="s">
        <v>2550</v>
      </c>
      <c r="D599" s="4314" t="s">
        <v>2551</v>
      </c>
      <c r="E599" s="4314" t="s">
        <v>2552</v>
      </c>
      <c r="F599" s="4314" t="s">
        <v>2420</v>
      </c>
      <c r="G599" s="4314" t="s">
        <v>2553</v>
      </c>
      <c r="H599" s="4314" t="s">
        <v>22</v>
      </c>
      <c r="I599" s="4314" t="s">
        <v>1006</v>
      </c>
    </row>
    <row customHeight="1" ht="11.25">
      <c r="A600" s="4314" t="s">
        <v>2417</v>
      </c>
      <c r="B600" s="4314" t="s">
        <v>16</v>
      </c>
      <c r="C600" s="4314" t="s">
        <v>2559</v>
      </c>
      <c r="D600" s="4314" t="s">
        <v>2560</v>
      </c>
      <c r="E600" s="4314" t="s">
        <v>2561</v>
      </c>
      <c r="F600" s="4314" t="s">
        <v>2562</v>
      </c>
      <c r="G600" s="4314" t="s">
        <v>2563</v>
      </c>
      <c r="H600" s="4314" t="s">
        <v>22</v>
      </c>
      <c r="I600" s="4314" t="s">
        <v>1006</v>
      </c>
    </row>
    <row customHeight="1" ht="11.25">
      <c r="A601" s="4314" t="s">
        <v>2417</v>
      </c>
      <c r="B601" s="4314" t="s">
        <v>16</v>
      </c>
      <c r="C601" s="4314" t="s">
        <v>2564</v>
      </c>
      <c r="D601" s="4314" t="s">
        <v>2565</v>
      </c>
      <c r="E601" s="4314" t="s">
        <v>2566</v>
      </c>
      <c r="F601" s="4314" t="s">
        <v>2567</v>
      </c>
      <c r="G601" s="4314" t="s">
        <v>2568</v>
      </c>
      <c r="H601" s="4314" t="s">
        <v>22</v>
      </c>
      <c r="I601" s="4314" t="s">
        <v>1006</v>
      </c>
    </row>
    <row customHeight="1" ht="11.25">
      <c r="A602" s="4314" t="s">
        <v>2417</v>
      </c>
      <c r="B602" s="4314" t="s">
        <v>16</v>
      </c>
      <c r="C602" s="4314" t="s">
        <v>2569</v>
      </c>
      <c r="D602" s="4314" t="s">
        <v>2565</v>
      </c>
      <c r="E602" s="4314" t="s">
        <v>2566</v>
      </c>
      <c r="F602" s="4314" t="s">
        <v>2570</v>
      </c>
      <c r="G602" s="4314" t="s">
        <v>2568</v>
      </c>
      <c r="H602" s="4314" t="s">
        <v>22</v>
      </c>
      <c r="I602" s="4314" t="s">
        <v>1006</v>
      </c>
    </row>
    <row customHeight="1" ht="11.25">
      <c r="A603" s="4314" t="s">
        <v>2417</v>
      </c>
      <c r="B603" s="4314" t="s">
        <v>16</v>
      </c>
      <c r="C603" s="4314" t="s">
        <v>2579</v>
      </c>
      <c r="D603" s="4314" t="s">
        <v>2580</v>
      </c>
      <c r="E603" s="4314" t="s">
        <v>2573</v>
      </c>
      <c r="F603" s="4314" t="s">
        <v>2581</v>
      </c>
      <c r="G603" s="4314" t="s">
        <v>2575</v>
      </c>
      <c r="H603" s="4314" t="s">
        <v>22</v>
      </c>
      <c r="I603" s="4314" t="s">
        <v>1006</v>
      </c>
    </row>
    <row customHeight="1" ht="11.25">
      <c r="A604" s="4314" t="s">
        <v>2417</v>
      </c>
      <c r="B604" s="4314" t="s">
        <v>16</v>
      </c>
      <c r="C604" s="4314" t="s">
        <v>2587</v>
      </c>
      <c r="D604" s="4314" t="s">
        <v>2588</v>
      </c>
      <c r="E604" s="4314" t="s">
        <v>2589</v>
      </c>
      <c r="F604" s="4314" t="s">
        <v>2423</v>
      </c>
      <c r="G604" s="4314" t="s">
        <v>2590</v>
      </c>
      <c r="H604" s="4314" t="s">
        <v>22</v>
      </c>
      <c r="I604" s="4314" t="s">
        <v>1006</v>
      </c>
    </row>
    <row customHeight="1" ht="11.25">
      <c r="A605" s="4314" t="s">
        <v>2417</v>
      </c>
      <c r="B605" s="4314" t="s">
        <v>16</v>
      </c>
      <c r="C605" s="4314" t="s">
        <v>3705</v>
      </c>
      <c r="D605" s="4314" t="s">
        <v>3706</v>
      </c>
      <c r="E605" s="4314" t="s">
        <v>3707</v>
      </c>
      <c r="F605" s="4314" t="s">
        <v>2478</v>
      </c>
      <c r="G605" s="4314" t="s">
        <v>3708</v>
      </c>
      <c r="H605" s="4314" t="s">
        <v>22</v>
      </c>
      <c r="I605" s="4314" t="s">
        <v>1006</v>
      </c>
    </row>
    <row customHeight="1" ht="11.25">
      <c r="A606" s="4314" t="s">
        <v>2417</v>
      </c>
      <c r="B606" s="4314" t="s">
        <v>16</v>
      </c>
      <c r="C606" s="4314" t="s">
        <v>3709</v>
      </c>
      <c r="D606" s="4314" t="s">
        <v>3710</v>
      </c>
      <c r="E606" s="4314" t="s">
        <v>3711</v>
      </c>
      <c r="F606" s="4314" t="s">
        <v>2767</v>
      </c>
      <c r="G606" s="4314" t="s">
        <v>22</v>
      </c>
      <c r="H606" s="4314" t="s">
        <v>22</v>
      </c>
      <c r="I606" s="4314" t="s">
        <v>1006</v>
      </c>
    </row>
    <row customHeight="1" ht="11.25">
      <c r="A607" s="4314" t="s">
        <v>2417</v>
      </c>
      <c r="B607" s="4314" t="s">
        <v>16</v>
      </c>
      <c r="C607" s="4314" t="s">
        <v>2603</v>
      </c>
      <c r="D607" s="4314" t="s">
        <v>2604</v>
      </c>
      <c r="E607" s="4314" t="s">
        <v>2605</v>
      </c>
      <c r="F607" s="4314" t="s">
        <v>2447</v>
      </c>
      <c r="G607" s="4314" t="s">
        <v>2606</v>
      </c>
      <c r="H607" s="4314" t="s">
        <v>22</v>
      </c>
      <c r="I607" s="4314" t="s">
        <v>1006</v>
      </c>
    </row>
    <row customHeight="1" ht="11.25">
      <c r="A608" s="4314" t="s">
        <v>2417</v>
      </c>
      <c r="B608" s="4314" t="s">
        <v>16</v>
      </c>
      <c r="C608" s="4314" t="s">
        <v>3712</v>
      </c>
      <c r="D608" s="4314" t="s">
        <v>3713</v>
      </c>
      <c r="E608" s="4314" t="s">
        <v>3714</v>
      </c>
      <c r="F608" s="4314" t="s">
        <v>2767</v>
      </c>
      <c r="G608" s="4314" t="s">
        <v>22</v>
      </c>
      <c r="H608" s="4314" t="s">
        <v>22</v>
      </c>
      <c r="I608" s="4314" t="s">
        <v>1006</v>
      </c>
    </row>
    <row customHeight="1" ht="11.25">
      <c r="A609" s="4314" t="s">
        <v>2417</v>
      </c>
      <c r="B609" s="4314" t="s">
        <v>16</v>
      </c>
      <c r="C609" s="4314" t="s">
        <v>2612</v>
      </c>
      <c r="D609" s="4314" t="s">
        <v>2613</v>
      </c>
      <c r="E609" s="4314" t="s">
        <v>2614</v>
      </c>
      <c r="F609" s="4314" t="s">
        <v>2615</v>
      </c>
      <c r="G609" s="4314" t="s">
        <v>2616</v>
      </c>
      <c r="H609" s="4314" t="s">
        <v>22</v>
      </c>
      <c r="I609" s="4314" t="s">
        <v>1006</v>
      </c>
    </row>
    <row customHeight="1" ht="11.25">
      <c r="A610" s="4314" t="s">
        <v>2417</v>
      </c>
      <c r="B610" s="4314" t="s">
        <v>16</v>
      </c>
      <c r="C610" s="4314" t="s">
        <v>2617</v>
      </c>
      <c r="D610" s="4314" t="s">
        <v>2618</v>
      </c>
      <c r="E610" s="4314" t="s">
        <v>2619</v>
      </c>
      <c r="F610" s="4314" t="s">
        <v>2423</v>
      </c>
      <c r="G610" s="4314" t="s">
        <v>2620</v>
      </c>
      <c r="H610" s="4314" t="s">
        <v>22</v>
      </c>
      <c r="I610" s="4314" t="s">
        <v>1006</v>
      </c>
    </row>
    <row customHeight="1" ht="11.25">
      <c r="A611" s="4314" t="s">
        <v>2417</v>
      </c>
      <c r="B611" s="4314" t="s">
        <v>16</v>
      </c>
      <c r="C611" s="4314" t="s">
        <v>3715</v>
      </c>
      <c r="D611" s="4314" t="s">
        <v>3716</v>
      </c>
      <c r="E611" s="4314" t="s">
        <v>3717</v>
      </c>
      <c r="F611" s="4314" t="s">
        <v>675</v>
      </c>
      <c r="G611" s="4314" t="s">
        <v>3718</v>
      </c>
      <c r="H611" s="4314" t="s">
        <v>22</v>
      </c>
      <c r="I611" s="4314" t="s">
        <v>1006</v>
      </c>
    </row>
    <row customHeight="1" ht="11.25">
      <c r="A612" s="4314" t="s">
        <v>2417</v>
      </c>
      <c r="B612" s="4314" t="s">
        <v>16</v>
      </c>
      <c r="C612" s="4314" t="s">
        <v>3719</v>
      </c>
      <c r="D612" s="4314" t="s">
        <v>3720</v>
      </c>
      <c r="E612" s="4314" t="s">
        <v>3721</v>
      </c>
      <c r="F612" s="4314" t="s">
        <v>675</v>
      </c>
      <c r="G612" s="4314" t="s">
        <v>3722</v>
      </c>
      <c r="H612" s="4314" t="s">
        <v>22</v>
      </c>
      <c r="I612" s="4314" t="s">
        <v>1006</v>
      </c>
    </row>
    <row customHeight="1" ht="11.25">
      <c r="A613" s="4314" t="s">
        <v>2417</v>
      </c>
      <c r="B613" s="4314" t="s">
        <v>16</v>
      </c>
      <c r="C613" s="4314" t="s">
        <v>2621</v>
      </c>
      <c r="D613" s="4314" t="s">
        <v>2622</v>
      </c>
      <c r="E613" s="4314" t="s">
        <v>2623</v>
      </c>
      <c r="F613" s="4314" t="s">
        <v>2442</v>
      </c>
      <c r="G613" s="4314" t="s">
        <v>22</v>
      </c>
      <c r="H613" s="4314" t="s">
        <v>22</v>
      </c>
      <c r="I613" s="4314" t="s">
        <v>1006</v>
      </c>
    </row>
    <row customHeight="1" ht="11.25">
      <c r="A614" s="4314" t="s">
        <v>2417</v>
      </c>
      <c r="B614" s="4314" t="s">
        <v>16</v>
      </c>
      <c r="C614" s="4314" t="s">
        <v>2628</v>
      </c>
      <c r="D614" s="4314" t="s">
        <v>2629</v>
      </c>
      <c r="E614" s="4314" t="s">
        <v>2630</v>
      </c>
      <c r="F614" s="4314" t="s">
        <v>675</v>
      </c>
      <c r="G614" s="4314" t="s">
        <v>2631</v>
      </c>
      <c r="H614" s="4314" t="s">
        <v>22</v>
      </c>
      <c r="I614" s="4314" t="s">
        <v>1006</v>
      </c>
    </row>
    <row customHeight="1" ht="11.25">
      <c r="A615" s="4314" t="s">
        <v>2417</v>
      </c>
      <c r="B615" s="4314" t="s">
        <v>16</v>
      </c>
      <c r="C615" s="4314" t="s">
        <v>3723</v>
      </c>
      <c r="D615" s="4314" t="s">
        <v>3724</v>
      </c>
      <c r="E615" s="4314" t="s">
        <v>3725</v>
      </c>
      <c r="F615" s="4314" t="s">
        <v>675</v>
      </c>
      <c r="G615" s="4314" t="s">
        <v>3726</v>
      </c>
      <c r="H615" s="4314" t="s">
        <v>22</v>
      </c>
      <c r="I615" s="4314" t="s">
        <v>1006</v>
      </c>
    </row>
    <row customHeight="1" ht="11.25">
      <c r="A616" s="4314" t="s">
        <v>2417</v>
      </c>
      <c r="B616" s="4314" t="s">
        <v>16</v>
      </c>
      <c r="C616" s="4314" t="s">
        <v>3727</v>
      </c>
      <c r="D616" s="4314" t="s">
        <v>3728</v>
      </c>
      <c r="E616" s="4314" t="s">
        <v>3729</v>
      </c>
      <c r="F616" s="4314" t="s">
        <v>675</v>
      </c>
      <c r="G616" s="4314" t="s">
        <v>3730</v>
      </c>
      <c r="H616" s="4314" t="s">
        <v>22</v>
      </c>
      <c r="I616" s="4314" t="s">
        <v>1006</v>
      </c>
    </row>
    <row customHeight="1" ht="11.25">
      <c r="A617" s="4314" t="s">
        <v>2417</v>
      </c>
      <c r="B617" s="4314" t="s">
        <v>16</v>
      </c>
      <c r="C617" s="4314" t="s">
        <v>3731</v>
      </c>
      <c r="D617" s="4314" t="s">
        <v>3732</v>
      </c>
      <c r="E617" s="4314" t="s">
        <v>3733</v>
      </c>
      <c r="F617" s="4314" t="s">
        <v>675</v>
      </c>
      <c r="G617" s="4314" t="s">
        <v>3734</v>
      </c>
      <c r="H617" s="4314" t="s">
        <v>22</v>
      </c>
      <c r="I617" s="4314" t="s">
        <v>1006</v>
      </c>
    </row>
    <row customHeight="1" ht="11.25">
      <c r="A618" s="4314" t="s">
        <v>2417</v>
      </c>
      <c r="B618" s="4314" t="s">
        <v>16</v>
      </c>
      <c r="C618" s="4314" t="s">
        <v>3735</v>
      </c>
      <c r="D618" s="4314" t="s">
        <v>3736</v>
      </c>
      <c r="E618" s="4314" t="s">
        <v>3737</v>
      </c>
      <c r="F618" s="4314" t="s">
        <v>675</v>
      </c>
      <c r="G618" s="4314" t="s">
        <v>3738</v>
      </c>
      <c r="H618" s="4314" t="s">
        <v>22</v>
      </c>
      <c r="I618" s="4314" t="s">
        <v>1006</v>
      </c>
    </row>
    <row customHeight="1" ht="11.25">
      <c r="A619" s="4314" t="s">
        <v>2417</v>
      </c>
      <c r="B619" s="4314" t="s">
        <v>16</v>
      </c>
      <c r="C619" s="4314" t="s">
        <v>3739</v>
      </c>
      <c r="D619" s="4314" t="s">
        <v>3740</v>
      </c>
      <c r="E619" s="4314" t="s">
        <v>3741</v>
      </c>
      <c r="F619" s="4314" t="s">
        <v>675</v>
      </c>
      <c r="G619" s="4314" t="s">
        <v>3742</v>
      </c>
      <c r="H619" s="4314" t="s">
        <v>22</v>
      </c>
      <c r="I619" s="4314" t="s">
        <v>1006</v>
      </c>
    </row>
    <row customHeight="1" ht="11.25">
      <c r="A620" s="4314" t="s">
        <v>2417</v>
      </c>
      <c r="B620" s="4314" t="s">
        <v>16</v>
      </c>
      <c r="C620" s="4314" t="s">
        <v>3743</v>
      </c>
      <c r="D620" s="4314" t="s">
        <v>3744</v>
      </c>
      <c r="E620" s="4314" t="s">
        <v>3745</v>
      </c>
      <c r="F620" s="4314" t="s">
        <v>675</v>
      </c>
      <c r="G620" s="4314" t="s">
        <v>3746</v>
      </c>
      <c r="H620" s="4314" t="s">
        <v>22</v>
      </c>
      <c r="I620" s="4314" t="s">
        <v>1006</v>
      </c>
    </row>
    <row customHeight="1" ht="11.25">
      <c r="A621" s="4314" t="s">
        <v>2417</v>
      </c>
      <c r="B621" s="4314" t="s">
        <v>16</v>
      </c>
      <c r="C621" s="4314" t="s">
        <v>3747</v>
      </c>
      <c r="D621" s="4314" t="s">
        <v>3748</v>
      </c>
      <c r="E621" s="4314" t="s">
        <v>3749</v>
      </c>
      <c r="F621" s="4314" t="s">
        <v>675</v>
      </c>
      <c r="G621" s="4314" t="s">
        <v>3750</v>
      </c>
      <c r="H621" s="4314" t="s">
        <v>22</v>
      </c>
      <c r="I621" s="4314" t="s">
        <v>1006</v>
      </c>
    </row>
    <row customHeight="1" ht="11.25">
      <c r="A622" s="4314" t="s">
        <v>2417</v>
      </c>
      <c r="B622" s="4314" t="s">
        <v>16</v>
      </c>
      <c r="C622" s="4314" t="s">
        <v>3751</v>
      </c>
      <c r="D622" s="4314" t="s">
        <v>3752</v>
      </c>
      <c r="E622" s="4314" t="s">
        <v>3753</v>
      </c>
      <c r="F622" s="4314" t="s">
        <v>675</v>
      </c>
      <c r="G622" s="4314" t="s">
        <v>3754</v>
      </c>
      <c r="H622" s="4314" t="s">
        <v>22</v>
      </c>
      <c r="I622" s="4314" t="s">
        <v>1006</v>
      </c>
    </row>
    <row customHeight="1" ht="11.25">
      <c r="A623" s="4314" t="s">
        <v>2417</v>
      </c>
      <c r="B623" s="4314" t="s">
        <v>16</v>
      </c>
      <c r="C623" s="4314" t="s">
        <v>3755</v>
      </c>
      <c r="D623" s="4314" t="s">
        <v>3756</v>
      </c>
      <c r="E623" s="4314" t="s">
        <v>3757</v>
      </c>
      <c r="F623" s="4314" t="s">
        <v>675</v>
      </c>
      <c r="G623" s="4314" t="s">
        <v>3758</v>
      </c>
      <c r="H623" s="4314" t="s">
        <v>3759</v>
      </c>
      <c r="I623" s="4314" t="s">
        <v>1006</v>
      </c>
    </row>
    <row customHeight="1" ht="11.25">
      <c r="A624" s="4314" t="s">
        <v>2417</v>
      </c>
      <c r="B624" s="4314" t="s">
        <v>16</v>
      </c>
      <c r="C624" s="4314" t="s">
        <v>2643</v>
      </c>
      <c r="D624" s="4314" t="s">
        <v>2644</v>
      </c>
      <c r="E624" s="4314" t="s">
        <v>2645</v>
      </c>
      <c r="F624" s="4314" t="s">
        <v>675</v>
      </c>
      <c r="G624" s="4314" t="s">
        <v>2646</v>
      </c>
      <c r="H624" s="4314" t="s">
        <v>22</v>
      </c>
      <c r="I624" s="4314" t="s">
        <v>1006</v>
      </c>
    </row>
    <row customHeight="1" ht="11.25">
      <c r="A625" s="4314" t="s">
        <v>2417</v>
      </c>
      <c r="B625" s="4314" t="s">
        <v>16</v>
      </c>
      <c r="C625" s="4314" t="s">
        <v>2651</v>
      </c>
      <c r="D625" s="4314" t="s">
        <v>2652</v>
      </c>
      <c r="E625" s="4314" t="s">
        <v>2653</v>
      </c>
      <c r="F625" s="4314" t="s">
        <v>675</v>
      </c>
      <c r="G625" s="4314" t="s">
        <v>2654</v>
      </c>
      <c r="H625" s="4314" t="s">
        <v>22</v>
      </c>
      <c r="I625" s="4314" t="s">
        <v>1006</v>
      </c>
    </row>
    <row customHeight="1" ht="11.25">
      <c r="A626" s="4314" t="s">
        <v>2417</v>
      </c>
      <c r="B626" s="4314" t="s">
        <v>16</v>
      </c>
      <c r="C626" s="4314" t="s">
        <v>3760</v>
      </c>
      <c r="D626" s="4314" t="s">
        <v>3761</v>
      </c>
      <c r="E626" s="4314" t="s">
        <v>3762</v>
      </c>
      <c r="F626" s="4314" t="s">
        <v>675</v>
      </c>
      <c r="G626" s="4314" t="s">
        <v>3763</v>
      </c>
      <c r="H626" s="4314" t="s">
        <v>22</v>
      </c>
      <c r="I626" s="4314" t="s">
        <v>1006</v>
      </c>
    </row>
    <row customHeight="1" ht="11.25">
      <c r="A627" s="4314" t="s">
        <v>2417</v>
      </c>
      <c r="B627" s="4314" t="s">
        <v>16</v>
      </c>
      <c r="C627" s="4314" t="s">
        <v>3764</v>
      </c>
      <c r="D627" s="4314" t="s">
        <v>3765</v>
      </c>
      <c r="E627" s="4314" t="s">
        <v>3766</v>
      </c>
      <c r="F627" s="4314" t="s">
        <v>675</v>
      </c>
      <c r="G627" s="4314" t="s">
        <v>22</v>
      </c>
      <c r="H627" s="4314" t="s">
        <v>22</v>
      </c>
      <c r="I627" s="4314" t="s">
        <v>1006</v>
      </c>
    </row>
    <row customHeight="1" ht="11.25">
      <c r="A628" s="4314" t="s">
        <v>2417</v>
      </c>
      <c r="B628" s="4314" t="s">
        <v>16</v>
      </c>
      <c r="C628" s="4314" t="s">
        <v>3767</v>
      </c>
      <c r="D628" s="4314" t="s">
        <v>3768</v>
      </c>
      <c r="E628" s="4314" t="s">
        <v>3769</v>
      </c>
      <c r="F628" s="4314" t="s">
        <v>675</v>
      </c>
      <c r="G628" s="4314" t="s">
        <v>22</v>
      </c>
      <c r="H628" s="4314" t="s">
        <v>22</v>
      </c>
      <c r="I628" s="4314" t="s">
        <v>1006</v>
      </c>
    </row>
    <row customHeight="1" ht="11.25">
      <c r="A629" s="4314" t="s">
        <v>2417</v>
      </c>
      <c r="B629" s="4314" t="s">
        <v>16</v>
      </c>
      <c r="C629" s="4314" t="s">
        <v>3770</v>
      </c>
      <c r="D629" s="4314" t="s">
        <v>3771</v>
      </c>
      <c r="E629" s="4314" t="s">
        <v>3772</v>
      </c>
      <c r="F629" s="4314" t="s">
        <v>675</v>
      </c>
      <c r="G629" s="4314" t="s">
        <v>3773</v>
      </c>
      <c r="H629" s="4314" t="s">
        <v>22</v>
      </c>
      <c r="I629" s="4314" t="s">
        <v>1006</v>
      </c>
    </row>
    <row customHeight="1" ht="11.25">
      <c r="A630" s="4314" t="s">
        <v>2417</v>
      </c>
      <c r="B630" s="4314" t="s">
        <v>16</v>
      </c>
      <c r="C630" s="4314" t="s">
        <v>3774</v>
      </c>
      <c r="D630" s="4314" t="s">
        <v>3775</v>
      </c>
      <c r="E630" s="4314" t="s">
        <v>3776</v>
      </c>
      <c r="F630" s="4314" t="s">
        <v>675</v>
      </c>
      <c r="G630" s="4314" t="s">
        <v>3777</v>
      </c>
      <c r="H630" s="4314" t="s">
        <v>22</v>
      </c>
      <c r="I630" s="4314" t="s">
        <v>1006</v>
      </c>
    </row>
    <row customHeight="1" ht="11.25">
      <c r="A631" s="4314" t="s">
        <v>2417</v>
      </c>
      <c r="B631" s="4314" t="s">
        <v>16</v>
      </c>
      <c r="C631" s="4314" t="s">
        <v>3778</v>
      </c>
      <c r="D631" s="4314" t="s">
        <v>3779</v>
      </c>
      <c r="E631" s="4314" t="s">
        <v>3780</v>
      </c>
      <c r="F631" s="4314" t="s">
        <v>675</v>
      </c>
      <c r="G631" s="4314" t="s">
        <v>3781</v>
      </c>
      <c r="H631" s="4314" t="s">
        <v>22</v>
      </c>
      <c r="I631" s="4314" t="s">
        <v>1006</v>
      </c>
    </row>
    <row customHeight="1" ht="11.25">
      <c r="A632" s="4314" t="s">
        <v>2417</v>
      </c>
      <c r="B632" s="4314" t="s">
        <v>16</v>
      </c>
      <c r="C632" s="4314" t="s">
        <v>3782</v>
      </c>
      <c r="D632" s="4314" t="s">
        <v>3783</v>
      </c>
      <c r="E632" s="4314" t="s">
        <v>3784</v>
      </c>
      <c r="F632" s="4314" t="s">
        <v>675</v>
      </c>
      <c r="G632" s="4314" t="s">
        <v>3785</v>
      </c>
      <c r="H632" s="4314" t="s">
        <v>22</v>
      </c>
      <c r="I632" s="4314" t="s">
        <v>1006</v>
      </c>
    </row>
    <row customHeight="1" ht="11.25">
      <c r="A633" s="4314" t="s">
        <v>2417</v>
      </c>
      <c r="B633" s="4314" t="s">
        <v>16</v>
      </c>
      <c r="C633" s="4314" t="s">
        <v>3786</v>
      </c>
      <c r="D633" s="4314" t="s">
        <v>3787</v>
      </c>
      <c r="E633" s="4314" t="s">
        <v>3788</v>
      </c>
      <c r="F633" s="4314" t="s">
        <v>675</v>
      </c>
      <c r="G633" s="4314" t="s">
        <v>3789</v>
      </c>
      <c r="H633" s="4314" t="s">
        <v>22</v>
      </c>
      <c r="I633" s="4314" t="s">
        <v>1006</v>
      </c>
    </row>
    <row customHeight="1" ht="11.25">
      <c r="A634" s="4314" t="s">
        <v>2417</v>
      </c>
      <c r="B634" s="4314" t="s">
        <v>16</v>
      </c>
      <c r="C634" s="4314" t="s">
        <v>3790</v>
      </c>
      <c r="D634" s="4314" t="s">
        <v>3791</v>
      </c>
      <c r="E634" s="4314" t="s">
        <v>3792</v>
      </c>
      <c r="F634" s="4314" t="s">
        <v>675</v>
      </c>
      <c r="G634" s="4314" t="s">
        <v>3793</v>
      </c>
      <c r="H634" s="4314" t="s">
        <v>22</v>
      </c>
      <c r="I634" s="4314" t="s">
        <v>1006</v>
      </c>
    </row>
    <row customHeight="1" ht="11.25">
      <c r="A635" s="4314" t="s">
        <v>2417</v>
      </c>
      <c r="B635" s="4314" t="s">
        <v>16</v>
      </c>
      <c r="C635" s="4314" t="s">
        <v>3794</v>
      </c>
      <c r="D635" s="4314" t="s">
        <v>3795</v>
      </c>
      <c r="E635" s="4314" t="s">
        <v>3796</v>
      </c>
      <c r="F635" s="4314" t="s">
        <v>675</v>
      </c>
      <c r="G635" s="4314" t="s">
        <v>3797</v>
      </c>
      <c r="H635" s="4314" t="s">
        <v>22</v>
      </c>
      <c r="I635" s="4314" t="s">
        <v>1006</v>
      </c>
    </row>
    <row customHeight="1" ht="11.25">
      <c r="A636" s="4314" t="s">
        <v>2417</v>
      </c>
      <c r="B636" s="4314" t="s">
        <v>16</v>
      </c>
      <c r="C636" s="4314" t="s">
        <v>3798</v>
      </c>
      <c r="D636" s="4314" t="s">
        <v>3799</v>
      </c>
      <c r="E636" s="4314" t="s">
        <v>3800</v>
      </c>
      <c r="F636" s="4314" t="s">
        <v>675</v>
      </c>
      <c r="G636" s="4314" t="s">
        <v>3801</v>
      </c>
      <c r="H636" s="4314" t="s">
        <v>22</v>
      </c>
      <c r="I636" s="4314" t="s">
        <v>1006</v>
      </c>
    </row>
    <row customHeight="1" ht="11.25">
      <c r="A637" s="4314" t="s">
        <v>2417</v>
      </c>
      <c r="B637" s="4314" t="s">
        <v>16</v>
      </c>
      <c r="C637" s="4314" t="s">
        <v>3802</v>
      </c>
      <c r="D637" s="4314" t="s">
        <v>3803</v>
      </c>
      <c r="E637" s="4314" t="s">
        <v>3804</v>
      </c>
      <c r="F637" s="4314" t="s">
        <v>675</v>
      </c>
      <c r="G637" s="4314" t="s">
        <v>3805</v>
      </c>
      <c r="H637" s="4314" t="s">
        <v>22</v>
      </c>
      <c r="I637" s="4314" t="s">
        <v>1006</v>
      </c>
    </row>
    <row customHeight="1" ht="11.25">
      <c r="A638" s="4314" t="s">
        <v>2417</v>
      </c>
      <c r="B638" s="4314" t="s">
        <v>16</v>
      </c>
      <c r="C638" s="4314" t="s">
        <v>3806</v>
      </c>
      <c r="D638" s="4314" t="s">
        <v>3807</v>
      </c>
      <c r="E638" s="4314" t="s">
        <v>3808</v>
      </c>
      <c r="F638" s="4314" t="s">
        <v>675</v>
      </c>
      <c r="G638" s="4314" t="s">
        <v>3809</v>
      </c>
      <c r="H638" s="4314" t="s">
        <v>22</v>
      </c>
      <c r="I638" s="4314" t="s">
        <v>1006</v>
      </c>
    </row>
    <row customHeight="1" ht="11.25">
      <c r="A639" s="4314" t="s">
        <v>2417</v>
      </c>
      <c r="B639" s="4314" t="s">
        <v>16</v>
      </c>
      <c r="C639" s="4314" t="s">
        <v>2679</v>
      </c>
      <c r="D639" s="4314" t="s">
        <v>2680</v>
      </c>
      <c r="E639" s="4314" t="s">
        <v>2681</v>
      </c>
      <c r="F639" s="4314" t="s">
        <v>675</v>
      </c>
      <c r="G639" s="4314" t="s">
        <v>2682</v>
      </c>
      <c r="H639" s="4314" t="s">
        <v>22</v>
      </c>
      <c r="I639" s="4314" t="s">
        <v>1006</v>
      </c>
    </row>
    <row customHeight="1" ht="11.25">
      <c r="A640" s="4314" t="s">
        <v>2417</v>
      </c>
      <c r="B640" s="4314" t="s">
        <v>16</v>
      </c>
      <c r="C640" s="4314" t="s">
        <v>3810</v>
      </c>
      <c r="D640" s="4314" t="s">
        <v>3811</v>
      </c>
      <c r="E640" s="4314" t="s">
        <v>3812</v>
      </c>
      <c r="F640" s="4314" t="s">
        <v>675</v>
      </c>
      <c r="G640" s="4314" t="s">
        <v>3813</v>
      </c>
      <c r="H640" s="4314" t="s">
        <v>22</v>
      </c>
      <c r="I640" s="4314" t="s">
        <v>1006</v>
      </c>
    </row>
    <row customHeight="1" ht="11.25">
      <c r="A641" s="4314" t="s">
        <v>2417</v>
      </c>
      <c r="B641" s="4314" t="s">
        <v>16</v>
      </c>
      <c r="C641" s="4314" t="s">
        <v>2683</v>
      </c>
      <c r="D641" s="4314" t="s">
        <v>2684</v>
      </c>
      <c r="E641" s="4314" t="s">
        <v>2685</v>
      </c>
      <c r="F641" s="4314" t="s">
        <v>675</v>
      </c>
      <c r="G641" s="4314" t="s">
        <v>2686</v>
      </c>
      <c r="H641" s="4314" t="s">
        <v>22</v>
      </c>
      <c r="I641" s="4314" t="s">
        <v>1006</v>
      </c>
    </row>
    <row customHeight="1" ht="11.25">
      <c r="A642" s="4314" t="s">
        <v>2417</v>
      </c>
      <c r="B642" s="4314" t="s">
        <v>16</v>
      </c>
      <c r="C642" s="4314" t="s">
        <v>22</v>
      </c>
      <c r="D642" s="4314" t="s">
        <v>2691</v>
      </c>
      <c r="E642" s="4314" t="s">
        <v>2692</v>
      </c>
      <c r="F642" s="4314" t="s">
        <v>2423</v>
      </c>
      <c r="G642" s="4314" t="s">
        <v>22</v>
      </c>
      <c r="H642" s="4314" t="s">
        <v>22</v>
      </c>
      <c r="I642" s="4314" t="s">
        <v>1006</v>
      </c>
    </row>
    <row customHeight="1" ht="11.25">
      <c r="A643" s="4314" t="s">
        <v>2417</v>
      </c>
      <c r="B643" s="4314" t="s">
        <v>16</v>
      </c>
      <c r="C643" s="4314" t="s">
        <v>22</v>
      </c>
      <c r="D643" s="4314" t="s">
        <v>2693</v>
      </c>
      <c r="E643" s="4314" t="s">
        <v>2694</v>
      </c>
      <c r="F643" s="4314" t="s">
        <v>2423</v>
      </c>
      <c r="G643" s="4314" t="s">
        <v>22</v>
      </c>
      <c r="H643" s="4314" t="s">
        <v>22</v>
      </c>
      <c r="I643" s="4314" t="s">
        <v>1006</v>
      </c>
    </row>
    <row customHeight="1" ht="11.25">
      <c r="A644" s="4314" t="s">
        <v>2417</v>
      </c>
      <c r="B644" s="4314" t="s">
        <v>16</v>
      </c>
      <c r="C644" s="4314" t="s">
        <v>2695</v>
      </c>
      <c r="D644" s="4314" t="s">
        <v>2696</v>
      </c>
      <c r="E644" s="4314" t="s">
        <v>2697</v>
      </c>
      <c r="F644" s="4314" t="s">
        <v>2442</v>
      </c>
      <c r="G644" s="4314" t="s">
        <v>2698</v>
      </c>
      <c r="H644" s="4314" t="s">
        <v>22</v>
      </c>
      <c r="I644" s="4314" t="s">
        <v>1006</v>
      </c>
    </row>
    <row customHeight="1" ht="11.25">
      <c r="A645" s="4314" t="s">
        <v>2417</v>
      </c>
      <c r="B645" s="4314" t="s">
        <v>16</v>
      </c>
      <c r="C645" s="4314" t="s">
        <v>22</v>
      </c>
      <c r="D645" s="4314" t="s">
        <v>2699</v>
      </c>
      <c r="E645" s="4314" t="s">
        <v>2700</v>
      </c>
      <c r="F645" s="4314" t="s">
        <v>2478</v>
      </c>
      <c r="G645" s="4314" t="s">
        <v>22</v>
      </c>
      <c r="H645" s="4314" t="s">
        <v>22</v>
      </c>
      <c r="I645" s="4314" t="s">
        <v>1006</v>
      </c>
    </row>
    <row customHeight="1" ht="11.25">
      <c r="A646" s="4314" t="s">
        <v>2417</v>
      </c>
      <c r="B646" s="4314" t="s">
        <v>16</v>
      </c>
      <c r="C646" s="4314" t="s">
        <v>3814</v>
      </c>
      <c r="D646" s="4314" t="s">
        <v>3815</v>
      </c>
      <c r="E646" s="4314" t="s">
        <v>3816</v>
      </c>
      <c r="F646" s="4314" t="s">
        <v>675</v>
      </c>
      <c r="G646" s="4314" t="s">
        <v>3817</v>
      </c>
      <c r="H646" s="4314" t="s">
        <v>22</v>
      </c>
      <c r="I646" s="4314" t="s">
        <v>1006</v>
      </c>
    </row>
    <row customHeight="1" ht="11.25">
      <c r="A647" s="4314" t="s">
        <v>2417</v>
      </c>
      <c r="B647" s="4314" t="s">
        <v>16</v>
      </c>
      <c r="C647" s="4314" t="s">
        <v>3818</v>
      </c>
      <c r="D647" s="4314" t="s">
        <v>3819</v>
      </c>
      <c r="E647" s="4314" t="s">
        <v>3820</v>
      </c>
      <c r="F647" s="4314" t="s">
        <v>675</v>
      </c>
      <c r="G647" s="4314" t="s">
        <v>3821</v>
      </c>
      <c r="H647" s="4314" t="s">
        <v>22</v>
      </c>
      <c r="I647" s="4314" t="s">
        <v>1006</v>
      </c>
    </row>
    <row customHeight="1" ht="11.25">
      <c r="A648" s="4314" t="s">
        <v>2417</v>
      </c>
      <c r="B648" s="4314" t="s">
        <v>16</v>
      </c>
      <c r="C648" s="4314" t="s">
        <v>3822</v>
      </c>
      <c r="D648" s="4314" t="s">
        <v>3823</v>
      </c>
      <c r="E648" s="4314" t="s">
        <v>3824</v>
      </c>
      <c r="F648" s="4314" t="s">
        <v>675</v>
      </c>
      <c r="G648" s="4314" t="s">
        <v>3825</v>
      </c>
      <c r="H648" s="4314" t="s">
        <v>22</v>
      </c>
      <c r="I648" s="4314" t="s">
        <v>1006</v>
      </c>
    </row>
    <row customHeight="1" ht="11.25">
      <c r="A649" s="4314" t="s">
        <v>2417</v>
      </c>
      <c r="B649" s="4314" t="s">
        <v>16</v>
      </c>
      <c r="C649" s="4314" t="s">
        <v>3826</v>
      </c>
      <c r="D649" s="4314" t="s">
        <v>3827</v>
      </c>
      <c r="E649" s="4314" t="s">
        <v>3828</v>
      </c>
      <c r="F649" s="4314" t="s">
        <v>675</v>
      </c>
      <c r="G649" s="4314" t="s">
        <v>3829</v>
      </c>
      <c r="H649" s="4314" t="s">
        <v>22</v>
      </c>
      <c r="I649" s="4314" t="s">
        <v>1006</v>
      </c>
    </row>
    <row customHeight="1" ht="11.25">
      <c r="A650" s="4314" t="s">
        <v>2417</v>
      </c>
      <c r="B650" s="4314" t="s">
        <v>16</v>
      </c>
      <c r="C650" s="4314" t="s">
        <v>3830</v>
      </c>
      <c r="D650" s="4314" t="s">
        <v>3831</v>
      </c>
      <c r="E650" s="4314" t="s">
        <v>3832</v>
      </c>
      <c r="F650" s="4314" t="s">
        <v>3833</v>
      </c>
      <c r="G650" s="4314" t="s">
        <v>3834</v>
      </c>
      <c r="H650" s="4314" t="s">
        <v>22</v>
      </c>
      <c r="I650" s="4314" t="s">
        <v>1006</v>
      </c>
    </row>
    <row customHeight="1" ht="11.25">
      <c r="A651" s="4314" t="s">
        <v>2417</v>
      </c>
      <c r="B651" s="4314" t="s">
        <v>16</v>
      </c>
      <c r="C651" s="4314" t="s">
        <v>3835</v>
      </c>
      <c r="D651" s="4314" t="s">
        <v>3836</v>
      </c>
      <c r="E651" s="4314" t="s">
        <v>2614</v>
      </c>
      <c r="F651" s="4314" t="s">
        <v>3837</v>
      </c>
      <c r="G651" s="4314" t="s">
        <v>22</v>
      </c>
      <c r="H651" s="4314" t="s">
        <v>22</v>
      </c>
      <c r="I651" s="4314" t="s">
        <v>1006</v>
      </c>
    </row>
    <row customHeight="1" ht="11.25">
      <c r="A652" s="4314" t="s">
        <v>2417</v>
      </c>
      <c r="B652" s="4314" t="s">
        <v>16</v>
      </c>
      <c r="C652" s="4314" t="s">
        <v>3838</v>
      </c>
      <c r="D652" s="4314" t="s">
        <v>3839</v>
      </c>
      <c r="E652" s="4314" t="s">
        <v>2614</v>
      </c>
      <c r="F652" s="4314" t="s">
        <v>2527</v>
      </c>
      <c r="G652" s="4314" t="s">
        <v>2616</v>
      </c>
      <c r="H652" s="4314" t="s">
        <v>22</v>
      </c>
      <c r="I652" s="4314" t="s">
        <v>1006</v>
      </c>
    </row>
    <row customHeight="1" ht="11.25">
      <c r="A653" s="4314" t="s">
        <v>2417</v>
      </c>
      <c r="B653" s="4314" t="s">
        <v>16</v>
      </c>
      <c r="C653" s="4314" t="s">
        <v>3840</v>
      </c>
      <c r="D653" s="4314" t="s">
        <v>3841</v>
      </c>
      <c r="E653" s="4314" t="s">
        <v>3842</v>
      </c>
      <c r="F653" s="4314" t="s">
        <v>2909</v>
      </c>
      <c r="G653" s="4314" t="s">
        <v>3843</v>
      </c>
      <c r="H653" s="4314" t="s">
        <v>22</v>
      </c>
      <c r="I653" s="4314" t="s">
        <v>1006</v>
      </c>
    </row>
    <row customHeight="1" ht="11.25">
      <c r="A654" s="4314" t="s">
        <v>2417</v>
      </c>
      <c r="B654" s="4314" t="s">
        <v>16</v>
      </c>
      <c r="C654" s="4314" t="s">
        <v>2706</v>
      </c>
      <c r="D654" s="4314" t="s">
        <v>2707</v>
      </c>
      <c r="E654" s="4314" t="s">
        <v>2708</v>
      </c>
      <c r="F654" s="4314" t="s">
        <v>2709</v>
      </c>
      <c r="G654" s="4314" t="s">
        <v>22</v>
      </c>
      <c r="H654" s="4314" t="s">
        <v>22</v>
      </c>
      <c r="I654" s="4314" t="s">
        <v>1006</v>
      </c>
    </row>
    <row customHeight="1" ht="11.25">
      <c r="A655" s="4314" t="s">
        <v>2417</v>
      </c>
      <c r="B655" s="4314" t="s">
        <v>16</v>
      </c>
      <c r="C655" s="4314" t="s">
        <v>2710</v>
      </c>
      <c r="D655" s="4314" t="s">
        <v>2711</v>
      </c>
      <c r="E655" s="4314" t="s">
        <v>2712</v>
      </c>
      <c r="F655" s="4314" t="s">
        <v>2510</v>
      </c>
      <c r="G655" s="4314" t="s">
        <v>2713</v>
      </c>
      <c r="H655" s="4314" t="s">
        <v>22</v>
      </c>
      <c r="I655" s="4314" t="s">
        <v>1006</v>
      </c>
    </row>
    <row customHeight="1" ht="11.25">
      <c r="A656" s="4314" t="s">
        <v>2417</v>
      </c>
      <c r="B656" s="4314" t="s">
        <v>16</v>
      </c>
      <c r="C656" s="4314" t="s">
        <v>3844</v>
      </c>
      <c r="D656" s="4314" t="s">
        <v>3845</v>
      </c>
      <c r="E656" s="4314" t="s">
        <v>3846</v>
      </c>
      <c r="F656" s="4314" t="s">
        <v>2423</v>
      </c>
      <c r="G656" s="4314" t="s">
        <v>3847</v>
      </c>
      <c r="H656" s="4314" t="s">
        <v>22</v>
      </c>
      <c r="I656" s="4314" t="s">
        <v>1006</v>
      </c>
    </row>
    <row customHeight="1" ht="11.25">
      <c r="A657" s="4314" t="s">
        <v>2417</v>
      </c>
      <c r="B657" s="4314" t="s">
        <v>16</v>
      </c>
      <c r="C657" s="4314" t="s">
        <v>3848</v>
      </c>
      <c r="D657" s="4314" t="s">
        <v>3849</v>
      </c>
      <c r="E657" s="4314" t="s">
        <v>3850</v>
      </c>
      <c r="F657" s="4314" t="s">
        <v>2510</v>
      </c>
      <c r="G657" s="4314" t="s">
        <v>3851</v>
      </c>
      <c r="H657" s="4314" t="s">
        <v>22</v>
      </c>
      <c r="I657" s="4314" t="s">
        <v>1006</v>
      </c>
    </row>
    <row customHeight="1" ht="11.25">
      <c r="A658" s="4314" t="s">
        <v>2417</v>
      </c>
      <c r="B658" s="4314" t="s">
        <v>16</v>
      </c>
      <c r="C658" s="4314" t="s">
        <v>3852</v>
      </c>
      <c r="D658" s="4314" t="s">
        <v>3853</v>
      </c>
      <c r="E658" s="4314" t="s">
        <v>3854</v>
      </c>
      <c r="F658" s="4314" t="s">
        <v>2510</v>
      </c>
      <c r="G658" s="4314" t="s">
        <v>3855</v>
      </c>
      <c r="H658" s="4314" t="s">
        <v>22</v>
      </c>
      <c r="I658" s="4314" t="s">
        <v>1006</v>
      </c>
    </row>
    <row customHeight="1" ht="11.25">
      <c r="A659" s="4314" t="s">
        <v>2417</v>
      </c>
      <c r="B659" s="4314" t="s">
        <v>16</v>
      </c>
      <c r="C659" s="4314" t="s">
        <v>3856</v>
      </c>
      <c r="D659" s="4314" t="s">
        <v>3857</v>
      </c>
      <c r="E659" s="4314" t="s">
        <v>3858</v>
      </c>
      <c r="F659" s="4314" t="s">
        <v>2423</v>
      </c>
      <c r="G659" s="4314" t="s">
        <v>3859</v>
      </c>
      <c r="H659" s="4314" t="s">
        <v>22</v>
      </c>
      <c r="I659" s="4314" t="s">
        <v>1006</v>
      </c>
    </row>
    <row customHeight="1" ht="11.25">
      <c r="A660" s="4314" t="s">
        <v>2417</v>
      </c>
      <c r="B660" s="4314" t="s">
        <v>16</v>
      </c>
      <c r="C660" s="4314" t="s">
        <v>3860</v>
      </c>
      <c r="D660" s="4314" t="s">
        <v>3861</v>
      </c>
      <c r="E660" s="4314" t="s">
        <v>3862</v>
      </c>
      <c r="F660" s="4314" t="s">
        <v>2510</v>
      </c>
      <c r="G660" s="4314" t="s">
        <v>3863</v>
      </c>
      <c r="H660" s="4314" t="s">
        <v>22</v>
      </c>
      <c r="I660" s="4314" t="s">
        <v>1006</v>
      </c>
    </row>
    <row customHeight="1" ht="11.25">
      <c r="A661" s="4314" t="s">
        <v>2417</v>
      </c>
      <c r="B661" s="4314" t="s">
        <v>16</v>
      </c>
      <c r="C661" s="4314" t="s">
        <v>3864</v>
      </c>
      <c r="D661" s="4314" t="s">
        <v>3865</v>
      </c>
      <c r="E661" s="4314" t="s">
        <v>3866</v>
      </c>
      <c r="F661" s="4314" t="s">
        <v>2510</v>
      </c>
      <c r="G661" s="4314" t="s">
        <v>3867</v>
      </c>
      <c r="H661" s="4314" t="s">
        <v>22</v>
      </c>
      <c r="I661" s="4314" t="s">
        <v>1006</v>
      </c>
    </row>
    <row customHeight="1" ht="11.25">
      <c r="A662" s="4314" t="s">
        <v>2417</v>
      </c>
      <c r="B662" s="4314" t="s">
        <v>16</v>
      </c>
      <c r="C662" s="4314" t="s">
        <v>3868</v>
      </c>
      <c r="D662" s="4314" t="s">
        <v>3869</v>
      </c>
      <c r="E662" s="4314" t="s">
        <v>3870</v>
      </c>
      <c r="F662" s="4314" t="s">
        <v>2423</v>
      </c>
      <c r="G662" s="4314" t="s">
        <v>3871</v>
      </c>
      <c r="H662" s="4314" t="s">
        <v>22</v>
      </c>
      <c r="I662" s="4314" t="s">
        <v>1006</v>
      </c>
    </row>
    <row customHeight="1" ht="11.25">
      <c r="A663" s="4314" t="s">
        <v>2417</v>
      </c>
      <c r="B663" s="4314" t="s">
        <v>16</v>
      </c>
      <c r="C663" s="4314" t="s">
        <v>3872</v>
      </c>
      <c r="D663" s="4314" t="s">
        <v>3873</v>
      </c>
      <c r="E663" s="4314" t="s">
        <v>3874</v>
      </c>
      <c r="F663" s="4314" t="s">
        <v>2423</v>
      </c>
      <c r="G663" s="4314" t="s">
        <v>3875</v>
      </c>
      <c r="H663" s="4314" t="s">
        <v>22</v>
      </c>
      <c r="I663" s="4314" t="s">
        <v>1006</v>
      </c>
    </row>
    <row customHeight="1" ht="11.25">
      <c r="A664" s="4314" t="s">
        <v>2417</v>
      </c>
      <c r="B664" s="4314" t="s">
        <v>16</v>
      </c>
      <c r="C664" s="4314" t="s">
        <v>3876</v>
      </c>
      <c r="D664" s="4314" t="s">
        <v>3877</v>
      </c>
      <c r="E664" s="4314" t="s">
        <v>3878</v>
      </c>
      <c r="F664" s="4314" t="s">
        <v>2767</v>
      </c>
      <c r="G664" s="4314" t="s">
        <v>3879</v>
      </c>
      <c r="H664" s="4314" t="s">
        <v>22</v>
      </c>
      <c r="I664" s="4314" t="s">
        <v>1006</v>
      </c>
    </row>
    <row customHeight="1" ht="11.25">
      <c r="A665" s="4314" t="s">
        <v>2417</v>
      </c>
      <c r="B665" s="4314" t="s">
        <v>16</v>
      </c>
      <c r="C665" s="4314" t="s">
        <v>3880</v>
      </c>
      <c r="D665" s="4314" t="s">
        <v>3881</v>
      </c>
      <c r="E665" s="4314" t="s">
        <v>3882</v>
      </c>
      <c r="F665" s="4314" t="s">
        <v>2423</v>
      </c>
      <c r="G665" s="4314" t="s">
        <v>3883</v>
      </c>
      <c r="H665" s="4314" t="s">
        <v>22</v>
      </c>
      <c r="I665" s="4314" t="s">
        <v>1006</v>
      </c>
    </row>
    <row customHeight="1" ht="11.25">
      <c r="A666" s="4314" t="s">
        <v>2417</v>
      </c>
      <c r="B666" s="4314" t="s">
        <v>16</v>
      </c>
      <c r="C666" s="4314" t="s">
        <v>3884</v>
      </c>
      <c r="D666" s="4314" t="s">
        <v>3885</v>
      </c>
      <c r="E666" s="4314" t="s">
        <v>3886</v>
      </c>
      <c r="F666" s="4314" t="s">
        <v>2423</v>
      </c>
      <c r="G666" s="4314" t="s">
        <v>3887</v>
      </c>
      <c r="H666" s="4314" t="s">
        <v>22</v>
      </c>
      <c r="I666" s="4314" t="s">
        <v>1006</v>
      </c>
    </row>
    <row customHeight="1" ht="11.25">
      <c r="A667" s="4314" t="s">
        <v>2417</v>
      </c>
      <c r="B667" s="4314" t="s">
        <v>16</v>
      </c>
      <c r="C667" s="4314" t="s">
        <v>2722</v>
      </c>
      <c r="D667" s="4314" t="s">
        <v>2723</v>
      </c>
      <c r="E667" s="4314" t="s">
        <v>2724</v>
      </c>
      <c r="F667" s="4314" t="s">
        <v>2499</v>
      </c>
      <c r="G667" s="4314" t="s">
        <v>2725</v>
      </c>
      <c r="H667" s="4314" t="s">
        <v>22</v>
      </c>
      <c r="I667" s="4314" t="s">
        <v>1006</v>
      </c>
    </row>
    <row customHeight="1" ht="11.25">
      <c r="A668" s="4314" t="s">
        <v>2417</v>
      </c>
      <c r="B668" s="4314" t="s">
        <v>16</v>
      </c>
      <c r="C668" s="4314" t="s">
        <v>22</v>
      </c>
      <c r="D668" s="4314" t="s">
        <v>2726</v>
      </c>
      <c r="E668" s="4314" t="s">
        <v>2727</v>
      </c>
      <c r="F668" s="4314" t="s">
        <v>2423</v>
      </c>
      <c r="G668" s="4314" t="s">
        <v>22</v>
      </c>
      <c r="H668" s="4314" t="s">
        <v>22</v>
      </c>
      <c r="I668" s="4314" t="s">
        <v>1006</v>
      </c>
    </row>
    <row customHeight="1" ht="11.25">
      <c r="A669" s="4314" t="s">
        <v>2417</v>
      </c>
      <c r="B669" s="4314" t="s">
        <v>16</v>
      </c>
      <c r="C669" s="4314" t="s">
        <v>22</v>
      </c>
      <c r="D669" s="4314" t="s">
        <v>2728</v>
      </c>
      <c r="E669" s="4314" t="s">
        <v>2729</v>
      </c>
      <c r="F669" s="4314" t="s">
        <v>2527</v>
      </c>
      <c r="G669" s="4314" t="s">
        <v>22</v>
      </c>
      <c r="H669" s="4314" t="s">
        <v>22</v>
      </c>
      <c r="I669" s="4314" t="s">
        <v>1006</v>
      </c>
    </row>
    <row customHeight="1" ht="11.25">
      <c r="A670" s="4314" t="s">
        <v>2417</v>
      </c>
      <c r="B670" s="4314" t="s">
        <v>16</v>
      </c>
      <c r="C670" s="4314" t="s">
        <v>22</v>
      </c>
      <c r="D670" s="4314" t="s">
        <v>2730</v>
      </c>
      <c r="E670" s="4314" t="s">
        <v>2731</v>
      </c>
      <c r="F670" s="4314" t="s">
        <v>2510</v>
      </c>
      <c r="G670" s="4314" t="s">
        <v>22</v>
      </c>
      <c r="H670" s="4314" t="s">
        <v>22</v>
      </c>
      <c r="I670" s="4314" t="s">
        <v>1006</v>
      </c>
    </row>
    <row customHeight="1" ht="11.25">
      <c r="A671" s="4314" t="s">
        <v>2417</v>
      </c>
      <c r="B671" s="4314" t="s">
        <v>16</v>
      </c>
      <c r="C671" s="4314" t="s">
        <v>22</v>
      </c>
      <c r="D671" s="4314" t="s">
        <v>2732</v>
      </c>
      <c r="E671" s="4314" t="s">
        <v>2733</v>
      </c>
      <c r="F671" s="4314" t="s">
        <v>2423</v>
      </c>
      <c r="G671" s="4314" t="s">
        <v>22</v>
      </c>
      <c r="H671" s="4314" t="s">
        <v>22</v>
      </c>
      <c r="I671" s="4314" t="s">
        <v>1006</v>
      </c>
    </row>
    <row customHeight="1" ht="11.25">
      <c r="A672" s="4314" t="s">
        <v>2417</v>
      </c>
      <c r="B672" s="4314" t="s">
        <v>16</v>
      </c>
      <c r="C672" s="4314" t="s">
        <v>22</v>
      </c>
      <c r="D672" s="4314" t="s">
        <v>2734</v>
      </c>
      <c r="E672" s="4314" t="s">
        <v>2735</v>
      </c>
      <c r="F672" s="4314" t="s">
        <v>2527</v>
      </c>
      <c r="G672" s="4314" t="s">
        <v>22</v>
      </c>
      <c r="H672" s="4314" t="s">
        <v>22</v>
      </c>
      <c r="I672" s="4314" t="s">
        <v>1006</v>
      </c>
    </row>
    <row customHeight="1" ht="11.25">
      <c r="A673" s="4314" t="s">
        <v>2417</v>
      </c>
      <c r="B673" s="4314" t="s">
        <v>16</v>
      </c>
      <c r="C673" s="4314" t="s">
        <v>3888</v>
      </c>
      <c r="D673" s="4314" t="s">
        <v>3889</v>
      </c>
      <c r="E673" s="4314" t="s">
        <v>3890</v>
      </c>
      <c r="F673" s="4314" t="s">
        <v>2767</v>
      </c>
      <c r="G673" s="4314" t="s">
        <v>3891</v>
      </c>
      <c r="H673" s="4314" t="s">
        <v>22</v>
      </c>
      <c r="I673" s="4314" t="s">
        <v>1006</v>
      </c>
    </row>
    <row customHeight="1" ht="11.25">
      <c r="A674" s="4314" t="s">
        <v>2417</v>
      </c>
      <c r="B674" s="4314" t="s">
        <v>16</v>
      </c>
      <c r="C674" s="4314" t="s">
        <v>3892</v>
      </c>
      <c r="D674" s="4314" t="s">
        <v>3893</v>
      </c>
      <c r="E674" s="4314" t="s">
        <v>3894</v>
      </c>
      <c r="F674" s="4314" t="s">
        <v>2767</v>
      </c>
      <c r="G674" s="4314" t="s">
        <v>3895</v>
      </c>
      <c r="H674" s="4314" t="s">
        <v>22</v>
      </c>
      <c r="I674" s="4314" t="s">
        <v>1006</v>
      </c>
    </row>
    <row customHeight="1" ht="11.25">
      <c r="A675" s="4314" t="s">
        <v>2417</v>
      </c>
      <c r="B675" s="4314" t="s">
        <v>16</v>
      </c>
      <c r="C675" s="4314" t="s">
        <v>2741</v>
      </c>
      <c r="D675" s="4314" t="s">
        <v>2742</v>
      </c>
      <c r="E675" s="4314" t="s">
        <v>2743</v>
      </c>
      <c r="F675" s="4314" t="s">
        <v>2499</v>
      </c>
      <c r="G675" s="4314" t="s">
        <v>2744</v>
      </c>
      <c r="H675" s="4314" t="s">
        <v>22</v>
      </c>
      <c r="I675" s="4314" t="s">
        <v>1006</v>
      </c>
    </row>
    <row customHeight="1" ht="11.25">
      <c r="A676" s="4314" t="s">
        <v>2417</v>
      </c>
      <c r="B676" s="4314" t="s">
        <v>16</v>
      </c>
      <c r="C676" s="4314" t="s">
        <v>3896</v>
      </c>
      <c r="D676" s="4314" t="s">
        <v>3897</v>
      </c>
      <c r="E676" s="4314" t="s">
        <v>3898</v>
      </c>
      <c r="F676" s="4314" t="s">
        <v>2439</v>
      </c>
      <c r="G676" s="4314" t="s">
        <v>3899</v>
      </c>
      <c r="H676" s="4314" t="s">
        <v>22</v>
      </c>
      <c r="I676" s="4314" t="s">
        <v>1006</v>
      </c>
    </row>
    <row customHeight="1" ht="11.25">
      <c r="A677" s="4314" t="s">
        <v>2417</v>
      </c>
      <c r="B677" s="4314" t="s">
        <v>16</v>
      </c>
      <c r="C677" s="4314" t="s">
        <v>3900</v>
      </c>
      <c r="D677" s="4314" t="s">
        <v>3901</v>
      </c>
      <c r="E677" s="4314" t="s">
        <v>3902</v>
      </c>
      <c r="F677" s="4314" t="s">
        <v>3703</v>
      </c>
      <c r="G677" s="4314" t="s">
        <v>22</v>
      </c>
      <c r="H677" s="4314" t="s">
        <v>22</v>
      </c>
      <c r="I677" s="4314" t="s">
        <v>1006</v>
      </c>
    </row>
    <row customHeight="1" ht="11.25">
      <c r="A678" s="4314" t="s">
        <v>2417</v>
      </c>
      <c r="B678" s="4314" t="s">
        <v>16</v>
      </c>
      <c r="C678" s="4314" t="s">
        <v>3903</v>
      </c>
      <c r="D678" s="4314" t="s">
        <v>3904</v>
      </c>
      <c r="E678" s="4314" t="s">
        <v>3905</v>
      </c>
      <c r="F678" s="4314" t="s">
        <v>2767</v>
      </c>
      <c r="G678" s="4314" t="s">
        <v>3906</v>
      </c>
      <c r="H678" s="4314" t="s">
        <v>22</v>
      </c>
      <c r="I678" s="4314" t="s">
        <v>1006</v>
      </c>
    </row>
    <row customHeight="1" ht="11.25">
      <c r="A679" s="4314" t="s">
        <v>2417</v>
      </c>
      <c r="B679" s="4314" t="s">
        <v>16</v>
      </c>
      <c r="C679" s="4314" t="s">
        <v>2745</v>
      </c>
      <c r="D679" s="4314" t="s">
        <v>2746</v>
      </c>
      <c r="E679" s="4314" t="s">
        <v>2747</v>
      </c>
      <c r="F679" s="4314" t="s">
        <v>2510</v>
      </c>
      <c r="G679" s="4314" t="s">
        <v>2748</v>
      </c>
      <c r="H679" s="4314" t="s">
        <v>22</v>
      </c>
      <c r="I679" s="4314" t="s">
        <v>1006</v>
      </c>
    </row>
    <row customHeight="1" ht="11.25">
      <c r="A680" s="4314" t="s">
        <v>2417</v>
      </c>
      <c r="B680" s="4314" t="s">
        <v>16</v>
      </c>
      <c r="C680" s="4314" t="s">
        <v>2749</v>
      </c>
      <c r="D680" s="4314" t="s">
        <v>2750</v>
      </c>
      <c r="E680" s="4314" t="s">
        <v>2751</v>
      </c>
      <c r="F680" s="4314" t="s">
        <v>2752</v>
      </c>
      <c r="G680" s="4314" t="s">
        <v>2753</v>
      </c>
      <c r="H680" s="4314" t="s">
        <v>22</v>
      </c>
      <c r="I680" s="4314" t="s">
        <v>1006</v>
      </c>
    </row>
    <row customHeight="1" ht="11.25">
      <c r="A681" s="4314" t="s">
        <v>2417</v>
      </c>
      <c r="B681" s="4314" t="s">
        <v>16</v>
      </c>
      <c r="C681" s="4314" t="s">
        <v>2754</v>
      </c>
      <c r="D681" s="4314" t="s">
        <v>2755</v>
      </c>
      <c r="E681" s="4314" t="s">
        <v>2756</v>
      </c>
      <c r="F681" s="4314" t="s">
        <v>2757</v>
      </c>
      <c r="G681" s="4314" t="s">
        <v>2758</v>
      </c>
      <c r="H681" s="4314" t="s">
        <v>22</v>
      </c>
      <c r="I681" s="4314" t="s">
        <v>1006</v>
      </c>
    </row>
    <row customHeight="1" ht="11.25">
      <c r="A682" s="4314" t="s">
        <v>2417</v>
      </c>
      <c r="B682" s="4314" t="s">
        <v>16</v>
      </c>
      <c r="C682" s="4314" t="s">
        <v>3907</v>
      </c>
      <c r="D682" s="4314" t="s">
        <v>3908</v>
      </c>
      <c r="E682" s="4314" t="s">
        <v>3909</v>
      </c>
      <c r="F682" s="4314" t="s">
        <v>50</v>
      </c>
      <c r="G682" s="4314" t="s">
        <v>3910</v>
      </c>
      <c r="H682" s="4314" t="s">
        <v>22</v>
      </c>
      <c r="I682" s="4314" t="s">
        <v>1006</v>
      </c>
    </row>
    <row customHeight="1" ht="11.25">
      <c r="A683" s="4314" t="s">
        <v>2417</v>
      </c>
      <c r="B683" s="4314" t="s">
        <v>16</v>
      </c>
      <c r="C683" s="4314" t="s">
        <v>2759</v>
      </c>
      <c r="D683" s="4314" t="s">
        <v>2760</v>
      </c>
      <c r="E683" s="4314" t="s">
        <v>2761</v>
      </c>
      <c r="F683" s="4314" t="s">
        <v>2762</v>
      </c>
      <c r="G683" s="4314" t="s">
        <v>2763</v>
      </c>
      <c r="H683" s="4314" t="s">
        <v>22</v>
      </c>
      <c r="I683" s="4314" t="s">
        <v>1006</v>
      </c>
    </row>
    <row customHeight="1" ht="11.25">
      <c r="A684" s="4314" t="s">
        <v>2417</v>
      </c>
      <c r="B684" s="4314" t="s">
        <v>16</v>
      </c>
      <c r="C684" s="4314" t="s">
        <v>3911</v>
      </c>
      <c r="D684" s="4314" t="s">
        <v>3912</v>
      </c>
      <c r="E684" s="4314" t="s">
        <v>3913</v>
      </c>
      <c r="F684" s="4314" t="s">
        <v>2423</v>
      </c>
      <c r="G684" s="4314" t="s">
        <v>22</v>
      </c>
      <c r="H684" s="4314" t="s">
        <v>22</v>
      </c>
      <c r="I684" s="4314" t="s">
        <v>1006</v>
      </c>
    </row>
    <row customHeight="1" ht="11.25">
      <c r="A685" s="4314" t="s">
        <v>2417</v>
      </c>
      <c r="B685" s="4314" t="s">
        <v>16</v>
      </c>
      <c r="C685" s="4314" t="s">
        <v>3914</v>
      </c>
      <c r="D685" s="4314" t="s">
        <v>3915</v>
      </c>
      <c r="E685" s="4314" t="s">
        <v>3916</v>
      </c>
      <c r="F685" s="4314" t="s">
        <v>2423</v>
      </c>
      <c r="G685" s="4314" t="s">
        <v>3917</v>
      </c>
      <c r="H685" s="4314" t="s">
        <v>22</v>
      </c>
      <c r="I685" s="4314" t="s">
        <v>1006</v>
      </c>
    </row>
    <row customHeight="1" ht="11.25">
      <c r="A686" s="4314" t="s">
        <v>2417</v>
      </c>
      <c r="B686" s="4314" t="s">
        <v>16</v>
      </c>
      <c r="C686" s="4314" t="s">
        <v>2764</v>
      </c>
      <c r="D686" s="4314" t="s">
        <v>2765</v>
      </c>
      <c r="E686" s="4314" t="s">
        <v>2766</v>
      </c>
      <c r="F686" s="4314" t="s">
        <v>2767</v>
      </c>
      <c r="G686" s="4314" t="s">
        <v>2768</v>
      </c>
      <c r="H686" s="4314" t="s">
        <v>22</v>
      </c>
      <c r="I686" s="4314" t="s">
        <v>1006</v>
      </c>
    </row>
    <row customHeight="1" ht="11.25">
      <c r="A687" s="4314" t="s">
        <v>2417</v>
      </c>
      <c r="B687" s="4314" t="s">
        <v>16</v>
      </c>
      <c r="C687" s="4314" t="s">
        <v>3918</v>
      </c>
      <c r="D687" s="4314" t="s">
        <v>3919</v>
      </c>
      <c r="E687" s="4314" t="s">
        <v>3920</v>
      </c>
      <c r="F687" s="4314" t="s">
        <v>2752</v>
      </c>
      <c r="G687" s="4314" t="s">
        <v>22</v>
      </c>
      <c r="H687" s="4314" t="s">
        <v>22</v>
      </c>
      <c r="I687" s="4314" t="s">
        <v>1006</v>
      </c>
    </row>
    <row customHeight="1" ht="11.25">
      <c r="A688" s="4314" t="s">
        <v>2417</v>
      </c>
      <c r="B688" s="4314" t="s">
        <v>16</v>
      </c>
      <c r="C688" s="4314" t="s">
        <v>3921</v>
      </c>
      <c r="D688" s="4314" t="s">
        <v>3922</v>
      </c>
      <c r="E688" s="4314" t="s">
        <v>3923</v>
      </c>
      <c r="F688" s="4314" t="s">
        <v>2767</v>
      </c>
      <c r="G688" s="4314" t="s">
        <v>3924</v>
      </c>
      <c r="H688" s="4314" t="s">
        <v>3925</v>
      </c>
      <c r="I688" s="4314" t="s">
        <v>1006</v>
      </c>
    </row>
    <row customHeight="1" ht="11.25">
      <c r="A689" s="4314" t="s">
        <v>2417</v>
      </c>
      <c r="B689" s="4314" t="s">
        <v>16</v>
      </c>
      <c r="C689" s="4314" t="s">
        <v>2769</v>
      </c>
      <c r="D689" s="4314" t="s">
        <v>2770</v>
      </c>
      <c r="E689" s="4314" t="s">
        <v>2771</v>
      </c>
      <c r="F689" s="4314" t="s">
        <v>2442</v>
      </c>
      <c r="G689" s="4314" t="s">
        <v>2772</v>
      </c>
      <c r="H689" s="4314" t="s">
        <v>2773</v>
      </c>
      <c r="I689" s="4314" t="s">
        <v>1006</v>
      </c>
    </row>
    <row customHeight="1" ht="11.25">
      <c r="A690" s="4314" t="s">
        <v>2417</v>
      </c>
      <c r="B690" s="4314" t="s">
        <v>16</v>
      </c>
      <c r="C690" s="4314" t="s">
        <v>2774</v>
      </c>
      <c r="D690" s="4314" t="s">
        <v>2775</v>
      </c>
      <c r="E690" s="4314" t="s">
        <v>2776</v>
      </c>
      <c r="F690" s="4314" t="s">
        <v>2752</v>
      </c>
      <c r="G690" s="4314" t="s">
        <v>2777</v>
      </c>
      <c r="H690" s="4314" t="s">
        <v>22</v>
      </c>
      <c r="I690" s="4314" t="s">
        <v>1006</v>
      </c>
    </row>
    <row customHeight="1" ht="11.25">
      <c r="A691" s="4314" t="s">
        <v>2417</v>
      </c>
      <c r="B691" s="4314" t="s">
        <v>16</v>
      </c>
      <c r="C691" s="4314" t="s">
        <v>2778</v>
      </c>
      <c r="D691" s="4314" t="s">
        <v>2779</v>
      </c>
      <c r="E691" s="4314" t="s">
        <v>2780</v>
      </c>
      <c r="F691" s="4314" t="s">
        <v>2499</v>
      </c>
      <c r="G691" s="4314" t="s">
        <v>2781</v>
      </c>
      <c r="H691" s="4314" t="s">
        <v>22</v>
      </c>
      <c r="I691" s="4314" t="s">
        <v>1006</v>
      </c>
    </row>
    <row customHeight="1" ht="11.25">
      <c r="A692" s="4314" t="s">
        <v>2417</v>
      </c>
      <c r="B692" s="4314" t="s">
        <v>16</v>
      </c>
      <c r="C692" s="4314" t="s">
        <v>2782</v>
      </c>
      <c r="D692" s="4314" t="s">
        <v>2783</v>
      </c>
      <c r="E692" s="4314" t="s">
        <v>2784</v>
      </c>
      <c r="F692" s="4314" t="s">
        <v>2527</v>
      </c>
      <c r="G692" s="4314" t="s">
        <v>2785</v>
      </c>
      <c r="H692" s="4314" t="s">
        <v>22</v>
      </c>
      <c r="I692" s="4314" t="s">
        <v>1006</v>
      </c>
    </row>
    <row customHeight="1" ht="11.25">
      <c r="A693" s="4314" t="s">
        <v>2417</v>
      </c>
      <c r="B693" s="4314" t="s">
        <v>16</v>
      </c>
      <c r="C693" s="4314" t="s">
        <v>2786</v>
      </c>
      <c r="D693" s="4314" t="s">
        <v>2787</v>
      </c>
      <c r="E693" s="4314" t="s">
        <v>2788</v>
      </c>
      <c r="F693" s="4314" t="s">
        <v>2538</v>
      </c>
      <c r="G693" s="4314" t="s">
        <v>2789</v>
      </c>
      <c r="H693" s="4314" t="s">
        <v>22</v>
      </c>
      <c r="I693" s="4314" t="s">
        <v>1006</v>
      </c>
    </row>
    <row customHeight="1" ht="11.25">
      <c r="A694" s="4314" t="s">
        <v>2417</v>
      </c>
      <c r="B694" s="4314" t="s">
        <v>16</v>
      </c>
      <c r="C694" s="4314" t="s">
        <v>2790</v>
      </c>
      <c r="D694" s="4314" t="s">
        <v>2791</v>
      </c>
      <c r="E694" s="4314" t="s">
        <v>2792</v>
      </c>
      <c r="F694" s="4314" t="s">
        <v>2752</v>
      </c>
      <c r="G694" s="4314" t="s">
        <v>2793</v>
      </c>
      <c r="H694" s="4314" t="s">
        <v>22</v>
      </c>
      <c r="I694" s="4314" t="s">
        <v>1006</v>
      </c>
    </row>
    <row customHeight="1" ht="11.25">
      <c r="A695" s="4314" t="s">
        <v>2417</v>
      </c>
      <c r="B695" s="4314" t="s">
        <v>16</v>
      </c>
      <c r="C695" s="4314" t="s">
        <v>2794</v>
      </c>
      <c r="D695" s="4314" t="s">
        <v>2795</v>
      </c>
      <c r="E695" s="4314" t="s">
        <v>2796</v>
      </c>
      <c r="F695" s="4314" t="s">
        <v>2442</v>
      </c>
      <c r="G695" s="4314" t="s">
        <v>2797</v>
      </c>
      <c r="H695" s="4314" t="s">
        <v>22</v>
      </c>
      <c r="I695" s="4314" t="s">
        <v>1006</v>
      </c>
    </row>
    <row customHeight="1" ht="11.25">
      <c r="A696" s="4314" t="s">
        <v>2417</v>
      </c>
      <c r="B696" s="4314" t="s">
        <v>16</v>
      </c>
      <c r="C696" s="4314" t="s">
        <v>2798</v>
      </c>
      <c r="D696" s="4314" t="s">
        <v>2799</v>
      </c>
      <c r="E696" s="4314" t="s">
        <v>2800</v>
      </c>
      <c r="F696" s="4314" t="s">
        <v>2426</v>
      </c>
      <c r="G696" s="4314" t="s">
        <v>2801</v>
      </c>
      <c r="H696" s="4314" t="s">
        <v>22</v>
      </c>
      <c r="I696" s="4314" t="s">
        <v>1006</v>
      </c>
    </row>
    <row customHeight="1" ht="11.25">
      <c r="A697" s="4314" t="s">
        <v>2417</v>
      </c>
      <c r="B697" s="4314" t="s">
        <v>16</v>
      </c>
      <c r="C697" s="4314" t="s">
        <v>2802</v>
      </c>
      <c r="D697" s="4314" t="s">
        <v>2803</v>
      </c>
      <c r="E697" s="4314" t="s">
        <v>2804</v>
      </c>
      <c r="F697" s="4314" t="s">
        <v>2752</v>
      </c>
      <c r="G697" s="4314" t="s">
        <v>2805</v>
      </c>
      <c r="H697" s="4314" t="s">
        <v>22</v>
      </c>
      <c r="I697" s="4314" t="s">
        <v>1006</v>
      </c>
    </row>
    <row customHeight="1" ht="11.25">
      <c r="A698" s="4314" t="s">
        <v>2417</v>
      </c>
      <c r="B698" s="4314" t="s">
        <v>16</v>
      </c>
      <c r="C698" s="4314" t="s">
        <v>3926</v>
      </c>
      <c r="D698" s="4314" t="s">
        <v>3927</v>
      </c>
      <c r="E698" s="4314" t="s">
        <v>3928</v>
      </c>
      <c r="F698" s="4314" t="s">
        <v>2423</v>
      </c>
      <c r="G698" s="4314" t="s">
        <v>3929</v>
      </c>
      <c r="H698" s="4314" t="s">
        <v>22</v>
      </c>
      <c r="I698" s="4314" t="s">
        <v>1006</v>
      </c>
    </row>
    <row customHeight="1" ht="11.25">
      <c r="A699" s="4314" t="s">
        <v>2417</v>
      </c>
      <c r="B699" s="4314" t="s">
        <v>16</v>
      </c>
      <c r="C699" s="4314" t="s">
        <v>2806</v>
      </c>
      <c r="D699" s="4314" t="s">
        <v>2807</v>
      </c>
      <c r="E699" s="4314" t="s">
        <v>2808</v>
      </c>
      <c r="F699" s="4314" t="s">
        <v>2461</v>
      </c>
      <c r="G699" s="4314" t="s">
        <v>2809</v>
      </c>
      <c r="H699" s="4314" t="s">
        <v>22</v>
      </c>
      <c r="I699" s="4314" t="s">
        <v>1006</v>
      </c>
    </row>
    <row customHeight="1" ht="11.25">
      <c r="A700" s="4314" t="s">
        <v>2417</v>
      </c>
      <c r="B700" s="4314" t="s">
        <v>16</v>
      </c>
      <c r="C700" s="4314" t="s">
        <v>2810</v>
      </c>
      <c r="D700" s="4314" t="s">
        <v>2811</v>
      </c>
      <c r="E700" s="4314" t="s">
        <v>2812</v>
      </c>
      <c r="F700" s="4314" t="s">
        <v>2442</v>
      </c>
      <c r="G700" s="4314" t="s">
        <v>2813</v>
      </c>
      <c r="H700" s="4314" t="s">
        <v>22</v>
      </c>
      <c r="I700" s="4314" t="s">
        <v>1006</v>
      </c>
    </row>
    <row customHeight="1" ht="11.25">
      <c r="A701" s="4314" t="s">
        <v>2417</v>
      </c>
      <c r="B701" s="4314" t="s">
        <v>16</v>
      </c>
      <c r="C701" s="4314" t="s">
        <v>2814</v>
      </c>
      <c r="D701" s="4314" t="s">
        <v>2815</v>
      </c>
      <c r="E701" s="4314" t="s">
        <v>2816</v>
      </c>
      <c r="F701" s="4314" t="s">
        <v>2538</v>
      </c>
      <c r="G701" s="4314" t="s">
        <v>2817</v>
      </c>
      <c r="H701" s="4314" t="s">
        <v>22</v>
      </c>
      <c r="I701" s="4314" t="s">
        <v>1006</v>
      </c>
    </row>
    <row customHeight="1" ht="11.25">
      <c r="A702" s="4314" t="s">
        <v>2417</v>
      </c>
      <c r="B702" s="4314" t="s">
        <v>16</v>
      </c>
      <c r="C702" s="4314" t="s">
        <v>2818</v>
      </c>
      <c r="D702" s="4314" t="s">
        <v>2819</v>
      </c>
      <c r="E702" s="4314" t="s">
        <v>2820</v>
      </c>
      <c r="F702" s="4314" t="s">
        <v>2461</v>
      </c>
      <c r="G702" s="4314" t="s">
        <v>2821</v>
      </c>
      <c r="H702" s="4314" t="s">
        <v>22</v>
      </c>
      <c r="I702" s="4314" t="s">
        <v>1006</v>
      </c>
    </row>
    <row customHeight="1" ht="11.25">
      <c r="A703" s="4314" t="s">
        <v>2417</v>
      </c>
      <c r="B703" s="4314" t="s">
        <v>16</v>
      </c>
      <c r="C703" s="4314" t="s">
        <v>2822</v>
      </c>
      <c r="D703" s="4314" t="s">
        <v>2823</v>
      </c>
      <c r="E703" s="4314" t="s">
        <v>2824</v>
      </c>
      <c r="F703" s="4314" t="s">
        <v>2499</v>
      </c>
      <c r="G703" s="4314" t="s">
        <v>2825</v>
      </c>
      <c r="H703" s="4314" t="s">
        <v>22</v>
      </c>
      <c r="I703" s="4314" t="s">
        <v>1006</v>
      </c>
    </row>
    <row customHeight="1" ht="11.25">
      <c r="A704" s="4314" t="s">
        <v>2417</v>
      </c>
      <c r="B704" s="4314" t="s">
        <v>16</v>
      </c>
      <c r="C704" s="4314" t="s">
        <v>3930</v>
      </c>
      <c r="D704" s="4314" t="s">
        <v>3931</v>
      </c>
      <c r="E704" s="4314" t="s">
        <v>3932</v>
      </c>
      <c r="F704" s="4314" t="s">
        <v>2767</v>
      </c>
      <c r="G704" s="4314" t="s">
        <v>3933</v>
      </c>
      <c r="H704" s="4314" t="s">
        <v>22</v>
      </c>
      <c r="I704" s="4314" t="s">
        <v>1006</v>
      </c>
    </row>
    <row customHeight="1" ht="11.25">
      <c r="A705" s="4314" t="s">
        <v>2417</v>
      </c>
      <c r="B705" s="4314" t="s">
        <v>16</v>
      </c>
      <c r="C705" s="4314" t="s">
        <v>2826</v>
      </c>
      <c r="D705" s="4314" t="s">
        <v>2827</v>
      </c>
      <c r="E705" s="4314" t="s">
        <v>2828</v>
      </c>
      <c r="F705" s="4314" t="s">
        <v>2478</v>
      </c>
      <c r="G705" s="4314" t="s">
        <v>2829</v>
      </c>
      <c r="H705" s="4314" t="s">
        <v>22</v>
      </c>
      <c r="I705" s="4314" t="s">
        <v>1006</v>
      </c>
    </row>
    <row customHeight="1" ht="11.25">
      <c r="A706" s="4314" t="s">
        <v>2417</v>
      </c>
      <c r="B706" s="4314" t="s">
        <v>16</v>
      </c>
      <c r="C706" s="4314" t="s">
        <v>3934</v>
      </c>
      <c r="D706" s="4314" t="s">
        <v>3935</v>
      </c>
      <c r="E706" s="4314" t="s">
        <v>3936</v>
      </c>
      <c r="F706" s="4314" t="s">
        <v>50</v>
      </c>
      <c r="G706" s="4314" t="s">
        <v>3937</v>
      </c>
      <c r="H706" s="4314" t="s">
        <v>22</v>
      </c>
      <c r="I706" s="4314" t="s">
        <v>1006</v>
      </c>
    </row>
    <row customHeight="1" ht="11.25">
      <c r="A707" s="4314" t="s">
        <v>2417</v>
      </c>
      <c r="B707" s="4314" t="s">
        <v>16</v>
      </c>
      <c r="C707" s="4314" t="s">
        <v>2830</v>
      </c>
      <c r="D707" s="4314" t="s">
        <v>2831</v>
      </c>
      <c r="E707" s="4314" t="s">
        <v>2832</v>
      </c>
      <c r="F707" s="4314" t="s">
        <v>2752</v>
      </c>
      <c r="G707" s="4314" t="s">
        <v>2833</v>
      </c>
      <c r="H707" s="4314" t="s">
        <v>22</v>
      </c>
      <c r="I707" s="4314" t="s">
        <v>1006</v>
      </c>
    </row>
    <row customHeight="1" ht="11.25">
      <c r="A708" s="4314" t="s">
        <v>2417</v>
      </c>
      <c r="B708" s="4314" t="s">
        <v>16</v>
      </c>
      <c r="C708" s="4314" t="s">
        <v>2834</v>
      </c>
      <c r="D708" s="4314" t="s">
        <v>2835</v>
      </c>
      <c r="E708" s="4314" t="s">
        <v>2836</v>
      </c>
      <c r="F708" s="4314" t="s">
        <v>2499</v>
      </c>
      <c r="G708" s="4314" t="s">
        <v>2837</v>
      </c>
      <c r="H708" s="4314" t="s">
        <v>22</v>
      </c>
      <c r="I708" s="4314" t="s">
        <v>1006</v>
      </c>
    </row>
    <row customHeight="1" ht="11.25">
      <c r="A709" s="4314" t="s">
        <v>2417</v>
      </c>
      <c r="B709" s="4314" t="s">
        <v>16</v>
      </c>
      <c r="C709" s="4314" t="s">
        <v>3938</v>
      </c>
      <c r="D709" s="4314" t="s">
        <v>3939</v>
      </c>
      <c r="E709" s="4314" t="s">
        <v>3940</v>
      </c>
      <c r="F709" s="4314" t="s">
        <v>2527</v>
      </c>
      <c r="G709" s="4314" t="s">
        <v>3941</v>
      </c>
      <c r="H709" s="4314" t="s">
        <v>22</v>
      </c>
      <c r="I709" s="4314" t="s">
        <v>1006</v>
      </c>
    </row>
    <row customHeight="1" ht="11.25">
      <c r="A710" s="4314" t="s">
        <v>2417</v>
      </c>
      <c r="B710" s="4314" t="s">
        <v>16</v>
      </c>
      <c r="C710" s="4314" t="s">
        <v>3942</v>
      </c>
      <c r="D710" s="4314" t="s">
        <v>3943</v>
      </c>
      <c r="E710" s="4314" t="s">
        <v>3944</v>
      </c>
      <c r="F710" s="4314" t="s">
        <v>2439</v>
      </c>
      <c r="G710" s="4314" t="s">
        <v>3945</v>
      </c>
      <c r="H710" s="4314" t="s">
        <v>22</v>
      </c>
      <c r="I710" s="4314" t="s">
        <v>1006</v>
      </c>
    </row>
    <row customHeight="1" ht="11.25">
      <c r="A711" s="4314" t="s">
        <v>2417</v>
      </c>
      <c r="B711" s="4314" t="s">
        <v>16</v>
      </c>
      <c r="C711" s="4314" t="s">
        <v>2838</v>
      </c>
      <c r="D711" s="4314" t="s">
        <v>2839</v>
      </c>
      <c r="E711" s="4314" t="s">
        <v>2840</v>
      </c>
      <c r="F711" s="4314" t="s">
        <v>2752</v>
      </c>
      <c r="G711" s="4314" t="s">
        <v>2841</v>
      </c>
      <c r="H711" s="4314" t="s">
        <v>22</v>
      </c>
      <c r="I711" s="4314" t="s">
        <v>1006</v>
      </c>
    </row>
    <row customHeight="1" ht="11.25">
      <c r="A712" s="4314" t="s">
        <v>2417</v>
      </c>
      <c r="B712" s="4314" t="s">
        <v>16</v>
      </c>
      <c r="C712" s="4314" t="s">
        <v>3946</v>
      </c>
      <c r="D712" s="4314" t="s">
        <v>3947</v>
      </c>
      <c r="E712" s="4314" t="s">
        <v>3948</v>
      </c>
      <c r="F712" s="4314" t="s">
        <v>2767</v>
      </c>
      <c r="G712" s="4314" t="s">
        <v>2658</v>
      </c>
      <c r="H712" s="4314" t="s">
        <v>22</v>
      </c>
      <c r="I712" s="4314" t="s">
        <v>1006</v>
      </c>
    </row>
    <row customHeight="1" ht="11.25">
      <c r="A713" s="4314" t="s">
        <v>2417</v>
      </c>
      <c r="B713" s="4314" t="s">
        <v>16</v>
      </c>
      <c r="C713" s="4314" t="s">
        <v>2842</v>
      </c>
      <c r="D713" s="4314" t="s">
        <v>2843</v>
      </c>
      <c r="E713" s="4314" t="s">
        <v>2844</v>
      </c>
      <c r="F713" s="4314" t="s">
        <v>2499</v>
      </c>
      <c r="G713" s="4314" t="s">
        <v>2845</v>
      </c>
      <c r="H713" s="4314" t="s">
        <v>22</v>
      </c>
      <c r="I713" s="4314" t="s">
        <v>1006</v>
      </c>
    </row>
    <row customHeight="1" ht="11.25">
      <c r="A714" s="4314" t="s">
        <v>2417</v>
      </c>
      <c r="B714" s="4314" t="s">
        <v>16</v>
      </c>
      <c r="C714" s="4314" t="s">
        <v>3949</v>
      </c>
      <c r="D714" s="4314" t="s">
        <v>3950</v>
      </c>
      <c r="E714" s="4314" t="s">
        <v>3951</v>
      </c>
      <c r="F714" s="4314" t="s">
        <v>2423</v>
      </c>
      <c r="G714" s="4314" t="s">
        <v>3952</v>
      </c>
      <c r="H714" s="4314" t="s">
        <v>22</v>
      </c>
      <c r="I714" s="4314" t="s">
        <v>1006</v>
      </c>
    </row>
    <row customHeight="1" ht="11.25">
      <c r="A715" s="4314" t="s">
        <v>2417</v>
      </c>
      <c r="B715" s="4314" t="s">
        <v>16</v>
      </c>
      <c r="C715" s="4314" t="s">
        <v>2846</v>
      </c>
      <c r="D715" s="4314" t="s">
        <v>2847</v>
      </c>
      <c r="E715" s="4314" t="s">
        <v>2848</v>
      </c>
      <c r="F715" s="4314" t="s">
        <v>2752</v>
      </c>
      <c r="G715" s="4314" t="s">
        <v>2849</v>
      </c>
      <c r="H715" s="4314" t="s">
        <v>22</v>
      </c>
      <c r="I715" s="4314" t="s">
        <v>1006</v>
      </c>
    </row>
    <row customHeight="1" ht="11.25">
      <c r="A716" s="4314" t="s">
        <v>2417</v>
      </c>
      <c r="B716" s="4314" t="s">
        <v>16</v>
      </c>
      <c r="C716" s="4314" t="s">
        <v>2850</v>
      </c>
      <c r="D716" s="4314" t="s">
        <v>2851</v>
      </c>
      <c r="E716" s="4314" t="s">
        <v>2852</v>
      </c>
      <c r="F716" s="4314" t="s">
        <v>2752</v>
      </c>
      <c r="G716" s="4314" t="s">
        <v>2853</v>
      </c>
      <c r="H716" s="4314" t="s">
        <v>22</v>
      </c>
      <c r="I716" s="4314" t="s">
        <v>1006</v>
      </c>
    </row>
    <row customHeight="1" ht="11.25">
      <c r="A717" s="4314" t="s">
        <v>2417</v>
      </c>
      <c r="B717" s="4314" t="s">
        <v>16</v>
      </c>
      <c r="C717" s="4314" t="s">
        <v>2854</v>
      </c>
      <c r="D717" s="4314" t="s">
        <v>2855</v>
      </c>
      <c r="E717" s="4314" t="s">
        <v>2856</v>
      </c>
      <c r="F717" s="4314" t="s">
        <v>2423</v>
      </c>
      <c r="G717" s="4314" t="s">
        <v>2857</v>
      </c>
      <c r="H717" s="4314" t="s">
        <v>22</v>
      </c>
      <c r="I717" s="4314" t="s">
        <v>1006</v>
      </c>
    </row>
    <row customHeight="1" ht="11.25">
      <c r="A718" s="4314" t="s">
        <v>2417</v>
      </c>
      <c r="B718" s="4314" t="s">
        <v>16</v>
      </c>
      <c r="C718" s="4314" t="s">
        <v>3953</v>
      </c>
      <c r="D718" s="4314" t="s">
        <v>3954</v>
      </c>
      <c r="E718" s="4314" t="s">
        <v>3955</v>
      </c>
      <c r="F718" s="4314" t="s">
        <v>3568</v>
      </c>
      <c r="G718" s="4314" t="s">
        <v>3956</v>
      </c>
      <c r="H718" s="4314" t="s">
        <v>22</v>
      </c>
      <c r="I718" s="4314" t="s">
        <v>1006</v>
      </c>
    </row>
    <row customHeight="1" ht="11.25">
      <c r="A719" s="4314" t="s">
        <v>2417</v>
      </c>
      <c r="B719" s="4314" t="s">
        <v>16</v>
      </c>
      <c r="C719" s="4314" t="s">
        <v>3957</v>
      </c>
      <c r="D719" s="4314" t="s">
        <v>3954</v>
      </c>
      <c r="E719" s="4314" t="s">
        <v>3958</v>
      </c>
      <c r="F719" s="4314" t="s">
        <v>2423</v>
      </c>
      <c r="G719" s="4314" t="s">
        <v>3959</v>
      </c>
      <c r="H719" s="4314" t="s">
        <v>22</v>
      </c>
      <c r="I719" s="4314" t="s">
        <v>1006</v>
      </c>
    </row>
    <row customHeight="1" ht="11.25">
      <c r="A720" s="4314" t="s">
        <v>2417</v>
      </c>
      <c r="B720" s="4314" t="s">
        <v>16</v>
      </c>
      <c r="C720" s="4314" t="s">
        <v>2858</v>
      </c>
      <c r="D720" s="4314" t="s">
        <v>2859</v>
      </c>
      <c r="E720" s="4314" t="s">
        <v>2860</v>
      </c>
      <c r="F720" s="4314" t="s">
        <v>2423</v>
      </c>
      <c r="G720" s="4314" t="s">
        <v>2861</v>
      </c>
      <c r="H720" s="4314" t="s">
        <v>22</v>
      </c>
      <c r="I720" s="4314" t="s">
        <v>1006</v>
      </c>
    </row>
    <row customHeight="1" ht="11.25">
      <c r="A721" s="4314" t="s">
        <v>2417</v>
      </c>
      <c r="B721" s="4314" t="s">
        <v>16</v>
      </c>
      <c r="C721" s="4314" t="s">
        <v>2865</v>
      </c>
      <c r="D721" s="4314" t="s">
        <v>2866</v>
      </c>
      <c r="E721" s="4314" t="s">
        <v>2867</v>
      </c>
      <c r="F721" s="4314" t="s">
        <v>2478</v>
      </c>
      <c r="G721" s="4314" t="s">
        <v>22</v>
      </c>
      <c r="H721" s="4314" t="s">
        <v>22</v>
      </c>
      <c r="I721" s="4314" t="s">
        <v>1006</v>
      </c>
    </row>
    <row customHeight="1" ht="11.25">
      <c r="A722" s="4314" t="s">
        <v>2417</v>
      </c>
      <c r="B722" s="4314" t="s">
        <v>16</v>
      </c>
      <c r="C722" s="4314" t="s">
        <v>3960</v>
      </c>
      <c r="D722" s="4314" t="s">
        <v>3961</v>
      </c>
      <c r="E722" s="4314" t="s">
        <v>3962</v>
      </c>
      <c r="F722" s="4314" t="s">
        <v>2767</v>
      </c>
      <c r="G722" s="4314" t="s">
        <v>22</v>
      </c>
      <c r="H722" s="4314" t="s">
        <v>22</v>
      </c>
      <c r="I722" s="4314" t="s">
        <v>1006</v>
      </c>
    </row>
    <row customHeight="1" ht="11.25">
      <c r="A723" s="4314" t="s">
        <v>2417</v>
      </c>
      <c r="B723" s="4314" t="s">
        <v>16</v>
      </c>
      <c r="C723" s="4314" t="s">
        <v>2868</v>
      </c>
      <c r="D723" s="4314" t="s">
        <v>2869</v>
      </c>
      <c r="E723" s="4314" t="s">
        <v>2870</v>
      </c>
      <c r="F723" s="4314" t="s">
        <v>2426</v>
      </c>
      <c r="G723" s="4314" t="s">
        <v>2871</v>
      </c>
      <c r="H723" s="4314" t="s">
        <v>22</v>
      </c>
      <c r="I723" s="4314" t="s">
        <v>1006</v>
      </c>
    </row>
    <row customHeight="1" ht="11.25">
      <c r="A724" s="4314" t="s">
        <v>2417</v>
      </c>
      <c r="B724" s="4314" t="s">
        <v>16</v>
      </c>
      <c r="C724" s="4314" t="s">
        <v>2876</v>
      </c>
      <c r="D724" s="4314" t="s">
        <v>2877</v>
      </c>
      <c r="E724" s="4314" t="s">
        <v>2878</v>
      </c>
      <c r="F724" s="4314" t="s">
        <v>2752</v>
      </c>
      <c r="G724" s="4314" t="s">
        <v>22</v>
      </c>
      <c r="H724" s="4314" t="s">
        <v>22</v>
      </c>
      <c r="I724" s="4314" t="s">
        <v>1006</v>
      </c>
    </row>
    <row customHeight="1" ht="11.25">
      <c r="A725" s="4314" t="s">
        <v>2417</v>
      </c>
      <c r="B725" s="4314" t="s">
        <v>16</v>
      </c>
      <c r="C725" s="4314" t="s">
        <v>2883</v>
      </c>
      <c r="D725" s="4314" t="s">
        <v>2884</v>
      </c>
      <c r="E725" s="4314" t="s">
        <v>2885</v>
      </c>
      <c r="F725" s="4314" t="s">
        <v>2426</v>
      </c>
      <c r="G725" s="4314" t="s">
        <v>2886</v>
      </c>
      <c r="H725" s="4314" t="s">
        <v>22</v>
      </c>
      <c r="I725" s="4314" t="s">
        <v>1006</v>
      </c>
    </row>
    <row customHeight="1" ht="11.25">
      <c r="A726" s="4314" t="s">
        <v>2417</v>
      </c>
      <c r="B726" s="4314" t="s">
        <v>16</v>
      </c>
      <c r="C726" s="4314" t="s">
        <v>2887</v>
      </c>
      <c r="D726" s="4314" t="s">
        <v>2888</v>
      </c>
      <c r="E726" s="4314" t="s">
        <v>2889</v>
      </c>
      <c r="F726" s="4314" t="s">
        <v>2426</v>
      </c>
      <c r="G726" s="4314" t="s">
        <v>2890</v>
      </c>
      <c r="H726" s="4314" t="s">
        <v>22</v>
      </c>
      <c r="I726" s="4314" t="s">
        <v>1006</v>
      </c>
    </row>
    <row customHeight="1" ht="11.25">
      <c r="A727" s="4314" t="s">
        <v>2417</v>
      </c>
      <c r="B727" s="4314" t="s">
        <v>16</v>
      </c>
      <c r="C727" s="4314" t="s">
        <v>2895</v>
      </c>
      <c r="D727" s="4314" t="s">
        <v>2896</v>
      </c>
      <c r="E727" s="4314" t="s">
        <v>2897</v>
      </c>
      <c r="F727" s="4314" t="s">
        <v>2499</v>
      </c>
      <c r="G727" s="4314" t="s">
        <v>2898</v>
      </c>
      <c r="H727" s="4314" t="s">
        <v>22</v>
      </c>
      <c r="I727" s="4314" t="s">
        <v>1006</v>
      </c>
    </row>
    <row customHeight="1" ht="11.25">
      <c r="A728" s="4314" t="s">
        <v>2417</v>
      </c>
      <c r="B728" s="4314" t="s">
        <v>16</v>
      </c>
      <c r="C728" s="4314" t="s">
        <v>2902</v>
      </c>
      <c r="D728" s="4314" t="s">
        <v>2903</v>
      </c>
      <c r="E728" s="4314" t="s">
        <v>2904</v>
      </c>
      <c r="F728" s="4314" t="s">
        <v>2905</v>
      </c>
      <c r="G728" s="4314" t="s">
        <v>22</v>
      </c>
      <c r="H728" s="4314" t="s">
        <v>22</v>
      </c>
      <c r="I728" s="4314" t="s">
        <v>1006</v>
      </c>
    </row>
    <row customHeight="1" ht="11.25">
      <c r="A729" s="4314" t="s">
        <v>2417</v>
      </c>
      <c r="B729" s="4314" t="s">
        <v>16</v>
      </c>
      <c r="C729" s="4314" t="s">
        <v>3963</v>
      </c>
      <c r="D729" s="4314" t="s">
        <v>3964</v>
      </c>
      <c r="E729" s="4314" t="s">
        <v>3965</v>
      </c>
      <c r="F729" s="4314" t="s">
        <v>2478</v>
      </c>
      <c r="G729" s="4314" t="s">
        <v>3966</v>
      </c>
      <c r="H729" s="4314" t="s">
        <v>22</v>
      </c>
      <c r="I729" s="4314" t="s">
        <v>1006</v>
      </c>
    </row>
    <row customHeight="1" ht="11.25">
      <c r="A730" s="4314" t="s">
        <v>2417</v>
      </c>
      <c r="B730" s="4314" t="s">
        <v>16</v>
      </c>
      <c r="C730" s="4314" t="s">
        <v>3967</v>
      </c>
      <c r="D730" s="4314" t="s">
        <v>3968</v>
      </c>
      <c r="E730" s="4314" t="s">
        <v>3969</v>
      </c>
      <c r="F730" s="4314" t="s">
        <v>2767</v>
      </c>
      <c r="G730" s="4314" t="s">
        <v>3970</v>
      </c>
      <c r="H730" s="4314" t="s">
        <v>22</v>
      </c>
      <c r="I730" s="4314" t="s">
        <v>1006</v>
      </c>
    </row>
    <row customHeight="1" ht="11.25">
      <c r="A731" s="4314" t="s">
        <v>2417</v>
      </c>
      <c r="B731" s="4314" t="s">
        <v>16</v>
      </c>
      <c r="C731" s="4314" t="s">
        <v>3971</v>
      </c>
      <c r="D731" s="4314" t="s">
        <v>3972</v>
      </c>
      <c r="E731" s="4314" t="s">
        <v>3973</v>
      </c>
      <c r="F731" s="4314" t="s">
        <v>2767</v>
      </c>
      <c r="G731" s="4314" t="s">
        <v>3974</v>
      </c>
      <c r="H731" s="4314" t="s">
        <v>22</v>
      </c>
      <c r="I731" s="4314" t="s">
        <v>1006</v>
      </c>
    </row>
    <row customHeight="1" ht="11.25">
      <c r="A732" s="4314" t="s">
        <v>2417</v>
      </c>
      <c r="B732" s="4314" t="s">
        <v>16</v>
      </c>
      <c r="C732" s="4314" t="s">
        <v>2906</v>
      </c>
      <c r="D732" s="4314" t="s">
        <v>2907</v>
      </c>
      <c r="E732" s="4314" t="s">
        <v>2908</v>
      </c>
      <c r="F732" s="4314" t="s">
        <v>2909</v>
      </c>
      <c r="G732" s="4314" t="s">
        <v>2910</v>
      </c>
      <c r="H732" s="4314" t="s">
        <v>22</v>
      </c>
      <c r="I732" s="4314" t="s">
        <v>1006</v>
      </c>
    </row>
    <row customHeight="1" ht="11.25">
      <c r="A733" s="4314" t="s">
        <v>2417</v>
      </c>
      <c r="B733" s="4314" t="s">
        <v>16</v>
      </c>
      <c r="C733" s="4314" t="s">
        <v>3975</v>
      </c>
      <c r="D733" s="4314" t="s">
        <v>3976</v>
      </c>
      <c r="E733" s="4314" t="s">
        <v>3977</v>
      </c>
      <c r="F733" s="4314" t="s">
        <v>2767</v>
      </c>
      <c r="G733" s="4314" t="s">
        <v>22</v>
      </c>
      <c r="H733" s="4314" t="s">
        <v>22</v>
      </c>
      <c r="I733" s="4314" t="s">
        <v>1006</v>
      </c>
    </row>
    <row customHeight="1" ht="11.25">
      <c r="A734" s="4314" t="s">
        <v>2417</v>
      </c>
      <c r="B734" s="4314" t="s">
        <v>16</v>
      </c>
      <c r="C734" s="4314" t="s">
        <v>3978</v>
      </c>
      <c r="D734" s="4314" t="s">
        <v>3979</v>
      </c>
      <c r="E734" s="4314" t="s">
        <v>3980</v>
      </c>
      <c r="F734" s="4314" t="s">
        <v>2486</v>
      </c>
      <c r="G734" s="4314" t="s">
        <v>3981</v>
      </c>
      <c r="H734" s="4314" t="s">
        <v>22</v>
      </c>
      <c r="I734" s="4314" t="s">
        <v>1006</v>
      </c>
    </row>
    <row customHeight="1" ht="11.25">
      <c r="A735" s="4314" t="s">
        <v>2417</v>
      </c>
      <c r="B735" s="4314" t="s">
        <v>16</v>
      </c>
      <c r="C735" s="4314" t="s">
        <v>3982</v>
      </c>
      <c r="D735" s="4314" t="s">
        <v>3983</v>
      </c>
      <c r="E735" s="4314" t="s">
        <v>3984</v>
      </c>
      <c r="F735" s="4314" t="s">
        <v>2439</v>
      </c>
      <c r="G735" s="4314" t="s">
        <v>3985</v>
      </c>
      <c r="H735" s="4314" t="s">
        <v>22</v>
      </c>
      <c r="I735" s="4314" t="s">
        <v>1006</v>
      </c>
    </row>
    <row customHeight="1" ht="11.25">
      <c r="A736" s="4314" t="s">
        <v>2417</v>
      </c>
      <c r="B736" s="4314" t="s">
        <v>16</v>
      </c>
      <c r="C736" s="4314" t="s">
        <v>2919</v>
      </c>
      <c r="D736" s="4314" t="s">
        <v>2920</v>
      </c>
      <c r="E736" s="4314" t="s">
        <v>2921</v>
      </c>
      <c r="F736" s="4314" t="s">
        <v>2478</v>
      </c>
      <c r="G736" s="4314" t="s">
        <v>2922</v>
      </c>
      <c r="H736" s="4314" t="s">
        <v>22</v>
      </c>
      <c r="I736" s="4314" t="s">
        <v>1006</v>
      </c>
    </row>
    <row customHeight="1" ht="11.25">
      <c r="A737" s="4314" t="s">
        <v>2417</v>
      </c>
      <c r="B737" s="4314" t="s">
        <v>16</v>
      </c>
      <c r="C737" s="4314" t="s">
        <v>2923</v>
      </c>
      <c r="D737" s="4314" t="s">
        <v>2924</v>
      </c>
      <c r="E737" s="4314" t="s">
        <v>2925</v>
      </c>
      <c r="F737" s="4314" t="s">
        <v>2499</v>
      </c>
      <c r="G737" s="4314" t="s">
        <v>2926</v>
      </c>
      <c r="H737" s="4314" t="s">
        <v>22</v>
      </c>
      <c r="I737" s="4314" t="s">
        <v>1006</v>
      </c>
    </row>
    <row customHeight="1" ht="11.25">
      <c r="A738" s="4314" t="s">
        <v>2417</v>
      </c>
      <c r="B738" s="4314" t="s">
        <v>16</v>
      </c>
      <c r="C738" s="4314" t="s">
        <v>2927</v>
      </c>
      <c r="D738" s="4314" t="s">
        <v>2924</v>
      </c>
      <c r="E738" s="4314" t="s">
        <v>2928</v>
      </c>
      <c r="F738" s="4314" t="s">
        <v>2752</v>
      </c>
      <c r="G738" s="4314" t="s">
        <v>2929</v>
      </c>
      <c r="H738" s="4314" t="s">
        <v>22</v>
      </c>
      <c r="I738" s="4314" t="s">
        <v>1006</v>
      </c>
    </row>
    <row customHeight="1" ht="11.25">
      <c r="A739" s="4314" t="s">
        <v>2417</v>
      </c>
      <c r="B739" s="4314" t="s">
        <v>16</v>
      </c>
      <c r="C739" s="4314" t="s">
        <v>2930</v>
      </c>
      <c r="D739" s="4314" t="s">
        <v>2931</v>
      </c>
      <c r="E739" s="4314" t="s">
        <v>2932</v>
      </c>
      <c r="F739" s="4314" t="s">
        <v>2420</v>
      </c>
      <c r="G739" s="4314" t="s">
        <v>2933</v>
      </c>
      <c r="H739" s="4314" t="s">
        <v>22</v>
      </c>
      <c r="I739" s="4314" t="s">
        <v>1006</v>
      </c>
    </row>
    <row customHeight="1" ht="11.25">
      <c r="A740" s="4314" t="s">
        <v>2417</v>
      </c>
      <c r="B740" s="4314" t="s">
        <v>16</v>
      </c>
      <c r="C740" s="4314" t="s">
        <v>3986</v>
      </c>
      <c r="D740" s="4314" t="s">
        <v>3987</v>
      </c>
      <c r="E740" s="4314" t="s">
        <v>3988</v>
      </c>
      <c r="F740" s="4314" t="s">
        <v>2439</v>
      </c>
      <c r="G740" s="4314" t="s">
        <v>3989</v>
      </c>
      <c r="H740" s="4314" t="s">
        <v>22</v>
      </c>
      <c r="I740" s="4314" t="s">
        <v>1006</v>
      </c>
    </row>
    <row customHeight="1" ht="11.25">
      <c r="A741" s="4314" t="s">
        <v>2417</v>
      </c>
      <c r="B741" s="4314" t="s">
        <v>16</v>
      </c>
      <c r="C741" s="4314" t="s">
        <v>2934</v>
      </c>
      <c r="D741" s="4314" t="s">
        <v>2935</v>
      </c>
      <c r="E741" s="4314" t="s">
        <v>2936</v>
      </c>
      <c r="F741" s="4314" t="s">
        <v>2752</v>
      </c>
      <c r="G741" s="4314" t="s">
        <v>2937</v>
      </c>
      <c r="H741" s="4314" t="s">
        <v>22</v>
      </c>
      <c r="I741" s="4314" t="s">
        <v>1006</v>
      </c>
    </row>
    <row customHeight="1" ht="11.25">
      <c r="A742" s="4314" t="s">
        <v>2417</v>
      </c>
      <c r="B742" s="4314" t="s">
        <v>16</v>
      </c>
      <c r="C742" s="4314" t="s">
        <v>2942</v>
      </c>
      <c r="D742" s="4314" t="s">
        <v>2943</v>
      </c>
      <c r="E742" s="4314" t="s">
        <v>2944</v>
      </c>
      <c r="F742" s="4314" t="s">
        <v>2499</v>
      </c>
      <c r="G742" s="4314" t="s">
        <v>2945</v>
      </c>
      <c r="H742" s="4314" t="s">
        <v>22</v>
      </c>
      <c r="I742" s="4314" t="s">
        <v>1006</v>
      </c>
    </row>
    <row customHeight="1" ht="11.25">
      <c r="A743" s="4314" t="s">
        <v>2417</v>
      </c>
      <c r="B743" s="4314" t="s">
        <v>16</v>
      </c>
      <c r="C743" s="4314" t="s">
        <v>2950</v>
      </c>
      <c r="D743" s="4314" t="s">
        <v>2951</v>
      </c>
      <c r="E743" s="4314" t="s">
        <v>2952</v>
      </c>
      <c r="F743" s="4314" t="s">
        <v>2447</v>
      </c>
      <c r="G743" s="4314" t="s">
        <v>2953</v>
      </c>
      <c r="H743" s="4314" t="s">
        <v>22</v>
      </c>
      <c r="I743" s="4314" t="s">
        <v>1006</v>
      </c>
    </row>
    <row customHeight="1" ht="11.25">
      <c r="A744" s="4314" t="s">
        <v>2417</v>
      </c>
      <c r="B744" s="4314" t="s">
        <v>16</v>
      </c>
      <c r="C744" s="4314" t="s">
        <v>2954</v>
      </c>
      <c r="D744" s="4314" t="s">
        <v>2955</v>
      </c>
      <c r="E744" s="4314" t="s">
        <v>2956</v>
      </c>
      <c r="F744" s="4314" t="s">
        <v>2432</v>
      </c>
      <c r="G744" s="4314" t="s">
        <v>2957</v>
      </c>
      <c r="H744" s="4314" t="s">
        <v>22</v>
      </c>
      <c r="I744" s="4314" t="s">
        <v>1006</v>
      </c>
    </row>
    <row customHeight="1" ht="11.25">
      <c r="A745" s="4314" t="s">
        <v>2417</v>
      </c>
      <c r="B745" s="4314" t="s">
        <v>16</v>
      </c>
      <c r="C745" s="4314" t="s">
        <v>3990</v>
      </c>
      <c r="D745" s="4314" t="s">
        <v>3991</v>
      </c>
      <c r="E745" s="4314" t="s">
        <v>3992</v>
      </c>
      <c r="F745" s="4314" t="s">
        <v>2752</v>
      </c>
      <c r="G745" s="4314" t="s">
        <v>3993</v>
      </c>
      <c r="H745" s="4314" t="s">
        <v>22</v>
      </c>
      <c r="I745" s="4314" t="s">
        <v>1006</v>
      </c>
    </row>
    <row customHeight="1" ht="11.25">
      <c r="A746" s="4314" t="s">
        <v>2417</v>
      </c>
      <c r="B746" s="4314" t="s">
        <v>16</v>
      </c>
      <c r="C746" s="4314" t="s">
        <v>2958</v>
      </c>
      <c r="D746" s="4314" t="s">
        <v>2959</v>
      </c>
      <c r="E746" s="4314" t="s">
        <v>2960</v>
      </c>
      <c r="F746" s="4314" t="s">
        <v>2510</v>
      </c>
      <c r="G746" s="4314" t="s">
        <v>22</v>
      </c>
      <c r="H746" s="4314" t="s">
        <v>22</v>
      </c>
      <c r="I746" s="4314" t="s">
        <v>1006</v>
      </c>
    </row>
    <row customHeight="1" ht="11.25">
      <c r="A747" s="4314" t="s">
        <v>2417</v>
      </c>
      <c r="B747" s="4314" t="s">
        <v>16</v>
      </c>
      <c r="C747" s="4314" t="s">
        <v>2961</v>
      </c>
      <c r="D747" s="4314" t="s">
        <v>2962</v>
      </c>
      <c r="E747" s="4314" t="s">
        <v>2963</v>
      </c>
      <c r="F747" s="4314" t="s">
        <v>2752</v>
      </c>
      <c r="G747" s="4314" t="s">
        <v>22</v>
      </c>
      <c r="H747" s="4314" t="s">
        <v>22</v>
      </c>
      <c r="I747" s="4314" t="s">
        <v>1006</v>
      </c>
    </row>
    <row customHeight="1" ht="11.25">
      <c r="A748" s="4314" t="s">
        <v>2417</v>
      </c>
      <c r="B748" s="4314" t="s">
        <v>16</v>
      </c>
      <c r="C748" s="4314" t="s">
        <v>3994</v>
      </c>
      <c r="D748" s="4314" t="s">
        <v>3995</v>
      </c>
      <c r="E748" s="4314" t="s">
        <v>3996</v>
      </c>
      <c r="F748" s="4314" t="s">
        <v>2426</v>
      </c>
      <c r="G748" s="4314" t="s">
        <v>3997</v>
      </c>
      <c r="H748" s="4314" t="s">
        <v>22</v>
      </c>
      <c r="I748" s="4314" t="s">
        <v>1006</v>
      </c>
    </row>
    <row customHeight="1" ht="11.25">
      <c r="A749" s="4314" t="s">
        <v>2417</v>
      </c>
      <c r="B749" s="4314" t="s">
        <v>16</v>
      </c>
      <c r="C749" s="4314" t="s">
        <v>3998</v>
      </c>
      <c r="D749" s="4314" t="s">
        <v>3999</v>
      </c>
      <c r="E749" s="4314" t="s">
        <v>4000</v>
      </c>
      <c r="F749" s="4314" t="s">
        <v>2442</v>
      </c>
      <c r="G749" s="4314" t="s">
        <v>22</v>
      </c>
      <c r="H749" s="4314" t="s">
        <v>22</v>
      </c>
      <c r="I749" s="4314" t="s">
        <v>1006</v>
      </c>
    </row>
    <row customHeight="1" ht="11.25">
      <c r="A750" s="4314" t="s">
        <v>2417</v>
      </c>
      <c r="B750" s="4314" t="s">
        <v>16</v>
      </c>
      <c r="C750" s="4314" t="s">
        <v>4001</v>
      </c>
      <c r="D750" s="4314" t="s">
        <v>4002</v>
      </c>
      <c r="E750" s="4314" t="s">
        <v>4003</v>
      </c>
      <c r="F750" s="4314" t="s">
        <v>2423</v>
      </c>
      <c r="G750" s="4314" t="s">
        <v>4004</v>
      </c>
      <c r="H750" s="4314" t="s">
        <v>22</v>
      </c>
      <c r="I750" s="4314" t="s">
        <v>1006</v>
      </c>
    </row>
    <row customHeight="1" ht="11.25">
      <c r="A751" s="4314" t="s">
        <v>2417</v>
      </c>
      <c r="B751" s="4314" t="s">
        <v>16</v>
      </c>
      <c r="C751" s="4314" t="s">
        <v>4005</v>
      </c>
      <c r="D751" s="4314" t="s">
        <v>4006</v>
      </c>
      <c r="E751" s="4314" t="s">
        <v>4007</v>
      </c>
      <c r="F751" s="4314" t="s">
        <v>2767</v>
      </c>
      <c r="G751" s="4314" t="s">
        <v>4008</v>
      </c>
      <c r="H751" s="4314" t="s">
        <v>22</v>
      </c>
      <c r="I751" s="4314" t="s">
        <v>1006</v>
      </c>
    </row>
    <row customHeight="1" ht="11.25">
      <c r="A752" s="4314" t="s">
        <v>2417</v>
      </c>
      <c r="B752" s="4314" t="s">
        <v>16</v>
      </c>
      <c r="C752" s="4314" t="s">
        <v>2964</v>
      </c>
      <c r="D752" s="4314" t="s">
        <v>2965</v>
      </c>
      <c r="E752" s="4314" t="s">
        <v>2966</v>
      </c>
      <c r="F752" s="4314" t="s">
        <v>2967</v>
      </c>
      <c r="G752" s="4314" t="s">
        <v>2968</v>
      </c>
      <c r="H752" s="4314" t="s">
        <v>22</v>
      </c>
      <c r="I752" s="4314" t="s">
        <v>1006</v>
      </c>
    </row>
    <row customHeight="1" ht="11.25">
      <c r="A753" s="4314" t="s">
        <v>2417</v>
      </c>
      <c r="B753" s="4314" t="s">
        <v>16</v>
      </c>
      <c r="C753" s="4314" t="s">
        <v>2973</v>
      </c>
      <c r="D753" s="4314" t="s">
        <v>2974</v>
      </c>
      <c r="E753" s="4314" t="s">
        <v>2975</v>
      </c>
      <c r="F753" s="4314" t="s">
        <v>2976</v>
      </c>
      <c r="G753" s="4314" t="s">
        <v>2977</v>
      </c>
      <c r="H753" s="4314" t="s">
        <v>22</v>
      </c>
      <c r="I753" s="4314" t="s">
        <v>1006</v>
      </c>
    </row>
    <row customHeight="1" ht="11.25">
      <c r="A754" s="4314" t="s">
        <v>2417</v>
      </c>
      <c r="B754" s="4314" t="s">
        <v>16</v>
      </c>
      <c r="C754" s="4314" t="s">
        <v>4009</v>
      </c>
      <c r="D754" s="4314" t="s">
        <v>4010</v>
      </c>
      <c r="E754" s="4314" t="s">
        <v>4011</v>
      </c>
      <c r="F754" s="4314" t="s">
        <v>2423</v>
      </c>
      <c r="G754" s="4314" t="s">
        <v>4012</v>
      </c>
      <c r="H754" s="4314" t="s">
        <v>22</v>
      </c>
      <c r="I754" s="4314" t="s">
        <v>1006</v>
      </c>
    </row>
    <row customHeight="1" ht="11.25">
      <c r="A755" s="4314" t="s">
        <v>2417</v>
      </c>
      <c r="B755" s="4314" t="s">
        <v>16</v>
      </c>
      <c r="C755" s="4314" t="s">
        <v>4013</v>
      </c>
      <c r="D755" s="4314" t="s">
        <v>4014</v>
      </c>
      <c r="E755" s="4314" t="s">
        <v>4015</v>
      </c>
      <c r="F755" s="4314" t="s">
        <v>2478</v>
      </c>
      <c r="G755" s="4314" t="s">
        <v>4016</v>
      </c>
      <c r="H755" s="4314" t="s">
        <v>22</v>
      </c>
      <c r="I755" s="4314" t="s">
        <v>1006</v>
      </c>
    </row>
    <row customHeight="1" ht="11.25">
      <c r="A756" s="4314" t="s">
        <v>2417</v>
      </c>
      <c r="B756" s="4314" t="s">
        <v>16</v>
      </c>
      <c r="C756" s="4314" t="s">
        <v>2978</v>
      </c>
      <c r="D756" s="4314" t="s">
        <v>2979</v>
      </c>
      <c r="E756" s="4314" t="s">
        <v>2980</v>
      </c>
      <c r="F756" s="4314" t="s">
        <v>2767</v>
      </c>
      <c r="G756" s="4314" t="s">
        <v>2981</v>
      </c>
      <c r="H756" s="4314" t="s">
        <v>2982</v>
      </c>
      <c r="I756" s="4314" t="s">
        <v>1006</v>
      </c>
    </row>
    <row customHeight="1" ht="11.25">
      <c r="A757" s="4314" t="s">
        <v>2417</v>
      </c>
      <c r="B757" s="4314" t="s">
        <v>16</v>
      </c>
      <c r="C757" s="4314" t="s">
        <v>3697</v>
      </c>
      <c r="D757" s="4314" t="s">
        <v>3698</v>
      </c>
      <c r="E757" s="4314" t="s">
        <v>2614</v>
      </c>
      <c r="F757" s="4314" t="s">
        <v>3699</v>
      </c>
      <c r="G757" s="4314" t="s">
        <v>2616</v>
      </c>
      <c r="H757" s="4314" t="s">
        <v>22</v>
      </c>
      <c r="I757" s="4314" t="s">
        <v>1006</v>
      </c>
    </row>
    <row customHeight="1" ht="11.25">
      <c r="A758" s="4314" t="s">
        <v>2417</v>
      </c>
      <c r="B758" s="4314" t="s">
        <v>16</v>
      </c>
      <c r="C758" s="4314" t="s">
        <v>2987</v>
      </c>
      <c r="D758" s="4314" t="s">
        <v>2988</v>
      </c>
      <c r="E758" s="4314" t="s">
        <v>2989</v>
      </c>
      <c r="F758" s="4314" t="s">
        <v>2752</v>
      </c>
      <c r="G758" s="4314" t="s">
        <v>2990</v>
      </c>
      <c r="H758" s="4314" t="s">
        <v>2991</v>
      </c>
      <c r="I758" s="4314" t="s">
        <v>1006</v>
      </c>
    </row>
    <row customHeight="1" ht="11.25">
      <c r="A759" s="4314" t="s">
        <v>2417</v>
      </c>
      <c r="B759" s="4314" t="s">
        <v>16</v>
      </c>
      <c r="C759" s="4314" t="s">
        <v>2992</v>
      </c>
      <c r="D759" s="4314" t="s">
        <v>2993</v>
      </c>
      <c r="E759" s="4314" t="s">
        <v>2994</v>
      </c>
      <c r="F759" s="4314" t="s">
        <v>2423</v>
      </c>
      <c r="G759" s="4314" t="s">
        <v>2995</v>
      </c>
      <c r="H759" s="4314" t="s">
        <v>22</v>
      </c>
      <c r="I759" s="4314" t="s">
        <v>1006</v>
      </c>
    </row>
    <row customHeight="1" ht="11.25">
      <c r="A760" s="4314" t="s">
        <v>2417</v>
      </c>
      <c r="B760" s="4314" t="s">
        <v>16</v>
      </c>
      <c r="C760" s="4314" t="s">
        <v>3008</v>
      </c>
      <c r="D760" s="4314" t="s">
        <v>3009</v>
      </c>
      <c r="E760" s="4314" t="s">
        <v>3010</v>
      </c>
      <c r="F760" s="4314" t="s">
        <v>2709</v>
      </c>
      <c r="G760" s="4314" t="s">
        <v>3011</v>
      </c>
      <c r="H760" s="4314" t="s">
        <v>22</v>
      </c>
      <c r="I760" s="4314" t="s">
        <v>1006</v>
      </c>
    </row>
    <row customHeight="1" ht="11.25">
      <c r="A761" s="4314" t="s">
        <v>2417</v>
      </c>
      <c r="B761" s="4314" t="s">
        <v>16</v>
      </c>
      <c r="C761" s="4314" t="s">
        <v>3027</v>
      </c>
      <c r="D761" s="4314" t="s">
        <v>3028</v>
      </c>
      <c r="E761" s="4314" t="s">
        <v>3029</v>
      </c>
      <c r="F761" s="4314" t="s">
        <v>2510</v>
      </c>
      <c r="G761" s="4314" t="s">
        <v>3030</v>
      </c>
      <c r="H761" s="4314" t="s">
        <v>22</v>
      </c>
      <c r="I761" s="4314" t="s">
        <v>1006</v>
      </c>
    </row>
    <row customHeight="1" ht="11.25">
      <c r="A762" s="4314" t="s">
        <v>2417</v>
      </c>
      <c r="B762" s="4314" t="s">
        <v>16</v>
      </c>
      <c r="C762" s="4314" t="s">
        <v>3031</v>
      </c>
      <c r="D762" s="4314" t="s">
        <v>3032</v>
      </c>
      <c r="E762" s="4314" t="s">
        <v>3033</v>
      </c>
      <c r="F762" s="4314" t="s">
        <v>2466</v>
      </c>
      <c r="G762" s="4314" t="s">
        <v>3034</v>
      </c>
      <c r="H762" s="4314" t="s">
        <v>22</v>
      </c>
      <c r="I762" s="4314" t="s">
        <v>1006</v>
      </c>
    </row>
    <row customHeight="1" ht="11.25">
      <c r="A763" s="4314" t="s">
        <v>2417</v>
      </c>
      <c r="B763" s="4314" t="s">
        <v>16</v>
      </c>
      <c r="C763" s="4314" t="s">
        <v>4017</v>
      </c>
      <c r="D763" s="4314" t="s">
        <v>4018</v>
      </c>
      <c r="E763" s="4314" t="s">
        <v>4019</v>
      </c>
      <c r="F763" s="4314" t="s">
        <v>2752</v>
      </c>
      <c r="G763" s="4314" t="s">
        <v>4020</v>
      </c>
      <c r="H763" s="4314" t="s">
        <v>22</v>
      </c>
      <c r="I763" s="4314" t="s">
        <v>1006</v>
      </c>
    </row>
    <row customHeight="1" ht="11.25">
      <c r="A764" s="4314" t="s">
        <v>2417</v>
      </c>
      <c r="B764" s="4314" t="s">
        <v>16</v>
      </c>
      <c r="C764" s="4314" t="s">
        <v>4021</v>
      </c>
      <c r="D764" s="4314" t="s">
        <v>4022</v>
      </c>
      <c r="E764" s="4314" t="s">
        <v>4023</v>
      </c>
      <c r="F764" s="4314" t="s">
        <v>2442</v>
      </c>
      <c r="G764" s="4314" t="s">
        <v>4024</v>
      </c>
      <c r="H764" s="4314" t="s">
        <v>22</v>
      </c>
      <c r="I764" s="4314" t="s">
        <v>1006</v>
      </c>
    </row>
    <row customHeight="1" ht="11.25">
      <c r="A765" s="4314" t="s">
        <v>2417</v>
      </c>
      <c r="B765" s="4314" t="s">
        <v>16</v>
      </c>
      <c r="C765" s="4314" t="s">
        <v>4025</v>
      </c>
      <c r="D765" s="4314" t="s">
        <v>4026</v>
      </c>
      <c r="E765" s="4314" t="s">
        <v>4027</v>
      </c>
      <c r="F765" s="4314" t="s">
        <v>2510</v>
      </c>
      <c r="G765" s="4314" t="s">
        <v>4028</v>
      </c>
      <c r="H765" s="4314" t="s">
        <v>22</v>
      </c>
      <c r="I765" s="4314" t="s">
        <v>1006</v>
      </c>
    </row>
    <row customHeight="1" ht="11.25">
      <c r="A766" s="4314" t="s">
        <v>2417</v>
      </c>
      <c r="B766" s="4314" t="s">
        <v>16</v>
      </c>
      <c r="C766" s="4314" t="s">
        <v>4029</v>
      </c>
      <c r="D766" s="4314" t="s">
        <v>4030</v>
      </c>
      <c r="E766" s="4314" t="s">
        <v>4031</v>
      </c>
      <c r="F766" s="4314" t="s">
        <v>2478</v>
      </c>
      <c r="G766" s="4314" t="s">
        <v>4032</v>
      </c>
      <c r="H766" s="4314" t="s">
        <v>22</v>
      </c>
      <c r="I766" s="4314" t="s">
        <v>1006</v>
      </c>
    </row>
    <row customHeight="1" ht="11.25">
      <c r="A767" s="4314" t="s">
        <v>2417</v>
      </c>
      <c r="B767" s="4314" t="s">
        <v>16</v>
      </c>
      <c r="C767" s="4314" t="s">
        <v>3038</v>
      </c>
      <c r="D767" s="4314" t="s">
        <v>3039</v>
      </c>
      <c r="E767" s="4314" t="s">
        <v>3040</v>
      </c>
      <c r="F767" s="4314" t="s">
        <v>2510</v>
      </c>
      <c r="G767" s="4314" t="s">
        <v>3041</v>
      </c>
      <c r="H767" s="4314" t="s">
        <v>22</v>
      </c>
      <c r="I767" s="4314" t="s">
        <v>1006</v>
      </c>
    </row>
    <row customHeight="1" ht="11.25">
      <c r="A768" s="4314" t="s">
        <v>2417</v>
      </c>
      <c r="B768" s="4314" t="s">
        <v>16</v>
      </c>
      <c r="C768" s="4314" t="s">
        <v>4033</v>
      </c>
      <c r="D768" s="4314" t="s">
        <v>4034</v>
      </c>
      <c r="E768" s="4314" t="s">
        <v>4035</v>
      </c>
      <c r="F768" s="4314" t="s">
        <v>3568</v>
      </c>
      <c r="G768" s="4314" t="s">
        <v>4036</v>
      </c>
      <c r="H768" s="4314" t="s">
        <v>22</v>
      </c>
      <c r="I768" s="4314" t="s">
        <v>1006</v>
      </c>
    </row>
    <row customHeight="1" ht="11.25">
      <c r="A769" s="4314" t="s">
        <v>2417</v>
      </c>
      <c r="B769" s="4314" t="s">
        <v>16</v>
      </c>
      <c r="C769" s="4314" t="s">
        <v>4037</v>
      </c>
      <c r="D769" s="4314" t="s">
        <v>4038</v>
      </c>
      <c r="E769" s="4314" t="s">
        <v>4039</v>
      </c>
      <c r="F769" s="4314" t="s">
        <v>2442</v>
      </c>
      <c r="G769" s="4314" t="s">
        <v>4040</v>
      </c>
      <c r="H769" s="4314" t="s">
        <v>22</v>
      </c>
      <c r="I769" s="4314" t="s">
        <v>1006</v>
      </c>
    </row>
    <row customHeight="1" ht="11.25">
      <c r="A770" s="4314" t="s">
        <v>2417</v>
      </c>
      <c r="B770" s="4314" t="s">
        <v>16</v>
      </c>
      <c r="C770" s="4314" t="s">
        <v>3042</v>
      </c>
      <c r="D770" s="4314" t="s">
        <v>3043</v>
      </c>
      <c r="E770" s="4314" t="s">
        <v>3044</v>
      </c>
      <c r="F770" s="4314" t="s">
        <v>2423</v>
      </c>
      <c r="G770" s="4314" t="s">
        <v>3045</v>
      </c>
      <c r="H770" s="4314" t="s">
        <v>22</v>
      </c>
      <c r="I770" s="4314" t="s">
        <v>1006</v>
      </c>
    </row>
    <row customHeight="1" ht="11.25">
      <c r="A771" s="4314" t="s">
        <v>2417</v>
      </c>
      <c r="B771" s="4314" t="s">
        <v>16</v>
      </c>
      <c r="C771" s="4314" t="s">
        <v>3046</v>
      </c>
      <c r="D771" s="4314" t="s">
        <v>3047</v>
      </c>
      <c r="E771" s="4314" t="s">
        <v>3048</v>
      </c>
      <c r="F771" s="4314" t="s">
        <v>2767</v>
      </c>
      <c r="G771" s="4314" t="s">
        <v>3049</v>
      </c>
      <c r="H771" s="4314" t="s">
        <v>22</v>
      </c>
      <c r="I771" s="4314" t="s">
        <v>1006</v>
      </c>
    </row>
    <row customHeight="1" ht="11.25">
      <c r="A772" s="4314" t="s">
        <v>2417</v>
      </c>
      <c r="B772" s="4314" t="s">
        <v>16</v>
      </c>
      <c r="C772" s="4314" t="s">
        <v>4041</v>
      </c>
      <c r="D772" s="4314" t="s">
        <v>4042</v>
      </c>
      <c r="E772" s="4314" t="s">
        <v>4043</v>
      </c>
      <c r="F772" s="4314" t="s">
        <v>2905</v>
      </c>
      <c r="G772" s="4314" t="s">
        <v>22</v>
      </c>
      <c r="H772" s="4314" t="s">
        <v>22</v>
      </c>
      <c r="I772" s="4314" t="s">
        <v>1006</v>
      </c>
    </row>
    <row customHeight="1" ht="11.25">
      <c r="A773" s="4314" t="s">
        <v>2417</v>
      </c>
      <c r="B773" s="4314" t="s">
        <v>16</v>
      </c>
      <c r="C773" s="4314" t="s">
        <v>4044</v>
      </c>
      <c r="D773" s="4314" t="s">
        <v>4045</v>
      </c>
      <c r="E773" s="4314" t="s">
        <v>4046</v>
      </c>
      <c r="F773" s="4314" t="s">
        <v>50</v>
      </c>
      <c r="G773" s="4314" t="s">
        <v>4047</v>
      </c>
      <c r="H773" s="4314" t="s">
        <v>22</v>
      </c>
      <c r="I773" s="4314" t="s">
        <v>1006</v>
      </c>
    </row>
    <row customHeight="1" ht="11.25">
      <c r="A774" s="4314" t="s">
        <v>2417</v>
      </c>
      <c r="B774" s="4314" t="s">
        <v>16</v>
      </c>
      <c r="C774" s="4314" t="s">
        <v>3058</v>
      </c>
      <c r="D774" s="4314" t="s">
        <v>3059</v>
      </c>
      <c r="E774" s="4314" t="s">
        <v>3060</v>
      </c>
      <c r="F774" s="4314" t="s">
        <v>2447</v>
      </c>
      <c r="G774" s="4314" t="s">
        <v>22</v>
      </c>
      <c r="H774" s="4314" t="s">
        <v>22</v>
      </c>
      <c r="I774" s="4314" t="s">
        <v>1006</v>
      </c>
    </row>
    <row customHeight="1" ht="11.25">
      <c r="A775" s="4314" t="s">
        <v>2417</v>
      </c>
      <c r="B775" s="4314" t="s">
        <v>16</v>
      </c>
      <c r="C775" s="4314" t="s">
        <v>3061</v>
      </c>
      <c r="D775" s="4314" t="s">
        <v>3062</v>
      </c>
      <c r="E775" s="4314" t="s">
        <v>3063</v>
      </c>
      <c r="F775" s="4314" t="s">
        <v>50</v>
      </c>
      <c r="G775" s="4314" t="s">
        <v>3064</v>
      </c>
      <c r="H775" s="4314" t="s">
        <v>22</v>
      </c>
      <c r="I775" s="4314" t="s">
        <v>1006</v>
      </c>
    </row>
    <row customHeight="1" ht="11.25">
      <c r="A776" s="4314" t="s">
        <v>2417</v>
      </c>
      <c r="B776" s="4314" t="s">
        <v>16</v>
      </c>
      <c r="C776" s="4314" t="s">
        <v>4048</v>
      </c>
      <c r="D776" s="4314" t="s">
        <v>4049</v>
      </c>
      <c r="E776" s="4314" t="s">
        <v>4050</v>
      </c>
      <c r="F776" s="4314" t="s">
        <v>2538</v>
      </c>
      <c r="G776" s="4314" t="s">
        <v>4051</v>
      </c>
      <c r="H776" s="4314" t="s">
        <v>22</v>
      </c>
      <c r="I776" s="4314" t="s">
        <v>1006</v>
      </c>
    </row>
    <row customHeight="1" ht="11.25">
      <c r="A777" s="4314" t="s">
        <v>2417</v>
      </c>
      <c r="B777" s="4314" t="s">
        <v>16</v>
      </c>
      <c r="C777" s="4314" t="s">
        <v>3065</v>
      </c>
      <c r="D777" s="4314" t="s">
        <v>3066</v>
      </c>
      <c r="E777" s="4314" t="s">
        <v>3067</v>
      </c>
      <c r="F777" s="4314" t="s">
        <v>2473</v>
      </c>
      <c r="G777" s="4314" t="s">
        <v>3068</v>
      </c>
      <c r="H777" s="4314" t="s">
        <v>22</v>
      </c>
      <c r="I777" s="4314" t="s">
        <v>1006</v>
      </c>
    </row>
    <row customHeight="1" ht="11.25">
      <c r="A778" s="4314" t="s">
        <v>2417</v>
      </c>
      <c r="B778" s="4314" t="s">
        <v>16</v>
      </c>
      <c r="C778" s="4314" t="s">
        <v>4052</v>
      </c>
      <c r="D778" s="4314" t="s">
        <v>3070</v>
      </c>
      <c r="E778" s="4314" t="s">
        <v>4053</v>
      </c>
      <c r="F778" s="4314" t="s">
        <v>3118</v>
      </c>
      <c r="G778" s="4314" t="s">
        <v>4054</v>
      </c>
      <c r="H778" s="4314" t="s">
        <v>22</v>
      </c>
      <c r="I778" s="4314" t="s">
        <v>1006</v>
      </c>
    </row>
    <row customHeight="1" ht="11.25">
      <c r="A779" s="4314" t="s">
        <v>2417</v>
      </c>
      <c r="B779" s="4314" t="s">
        <v>16</v>
      </c>
      <c r="C779" s="4314" t="s">
        <v>3069</v>
      </c>
      <c r="D779" s="4314" t="s">
        <v>3070</v>
      </c>
      <c r="E779" s="4314" t="s">
        <v>3071</v>
      </c>
      <c r="F779" s="4314" t="s">
        <v>2423</v>
      </c>
      <c r="G779" s="4314" t="s">
        <v>3072</v>
      </c>
      <c r="H779" s="4314" t="s">
        <v>22</v>
      </c>
      <c r="I779" s="4314" t="s">
        <v>1006</v>
      </c>
    </row>
    <row customHeight="1" ht="11.25">
      <c r="A780" s="4314" t="s">
        <v>2417</v>
      </c>
      <c r="B780" s="4314" t="s">
        <v>16</v>
      </c>
      <c r="C780" s="4314" t="s">
        <v>4055</v>
      </c>
      <c r="D780" s="4314" t="s">
        <v>4056</v>
      </c>
      <c r="E780" s="4314" t="s">
        <v>4057</v>
      </c>
      <c r="F780" s="4314" t="s">
        <v>2478</v>
      </c>
      <c r="G780" s="4314" t="s">
        <v>4058</v>
      </c>
      <c r="H780" s="4314" t="s">
        <v>22</v>
      </c>
      <c r="I780" s="4314" t="s">
        <v>1006</v>
      </c>
    </row>
    <row customHeight="1" ht="11.25">
      <c r="A781" s="4314" t="s">
        <v>2417</v>
      </c>
      <c r="B781" s="4314" t="s">
        <v>16</v>
      </c>
      <c r="C781" s="4314" t="s">
        <v>4059</v>
      </c>
      <c r="D781" s="4314" t="s">
        <v>4060</v>
      </c>
      <c r="E781" s="4314" t="s">
        <v>4061</v>
      </c>
      <c r="F781" s="4314" t="s">
        <v>50</v>
      </c>
      <c r="G781" s="4314" t="s">
        <v>3309</v>
      </c>
      <c r="H781" s="4314" t="s">
        <v>22</v>
      </c>
      <c r="I781" s="4314" t="s">
        <v>1006</v>
      </c>
    </row>
    <row customHeight="1" ht="11.25">
      <c r="A782" s="4314" t="s">
        <v>2417</v>
      </c>
      <c r="B782" s="4314" t="s">
        <v>16</v>
      </c>
      <c r="C782" s="4314" t="s">
        <v>4062</v>
      </c>
      <c r="D782" s="4314" t="s">
        <v>4063</v>
      </c>
      <c r="E782" s="4314" t="s">
        <v>4064</v>
      </c>
      <c r="F782" s="4314" t="s">
        <v>2767</v>
      </c>
      <c r="G782" s="4314" t="s">
        <v>4065</v>
      </c>
      <c r="H782" s="4314" t="s">
        <v>22</v>
      </c>
      <c r="I782" s="4314" t="s">
        <v>1006</v>
      </c>
    </row>
    <row customHeight="1" ht="11.25">
      <c r="A783" s="4314" t="s">
        <v>2417</v>
      </c>
      <c r="B783" s="4314" t="s">
        <v>16</v>
      </c>
      <c r="C783" s="4314" t="s">
        <v>4066</v>
      </c>
      <c r="D783" s="4314" t="s">
        <v>4067</v>
      </c>
      <c r="E783" s="4314" t="s">
        <v>4068</v>
      </c>
      <c r="F783" s="4314" t="s">
        <v>2510</v>
      </c>
      <c r="G783" s="4314" t="s">
        <v>4069</v>
      </c>
      <c r="H783" s="4314" t="s">
        <v>22</v>
      </c>
      <c r="I783" s="4314" t="s">
        <v>1006</v>
      </c>
    </row>
    <row customHeight="1" ht="11.25">
      <c r="A784" s="4314" t="s">
        <v>2417</v>
      </c>
      <c r="B784" s="4314" t="s">
        <v>16</v>
      </c>
      <c r="C784" s="4314" t="s">
        <v>3077</v>
      </c>
      <c r="D784" s="4314" t="s">
        <v>3078</v>
      </c>
      <c r="E784" s="4314" t="s">
        <v>3079</v>
      </c>
      <c r="F784" s="4314" t="s">
        <v>2909</v>
      </c>
      <c r="G784" s="4314" t="s">
        <v>3080</v>
      </c>
      <c r="H784" s="4314" t="s">
        <v>22</v>
      </c>
      <c r="I784" s="4314" t="s">
        <v>1006</v>
      </c>
    </row>
    <row customHeight="1" ht="11.25">
      <c r="A785" s="4314" t="s">
        <v>2417</v>
      </c>
      <c r="B785" s="4314" t="s">
        <v>16</v>
      </c>
      <c r="C785" s="4314" t="s">
        <v>4070</v>
      </c>
      <c r="D785" s="4314" t="s">
        <v>4071</v>
      </c>
      <c r="E785" s="4314" t="s">
        <v>4072</v>
      </c>
      <c r="F785" s="4314" t="s">
        <v>2767</v>
      </c>
      <c r="G785" s="4314" t="s">
        <v>2773</v>
      </c>
      <c r="H785" s="4314" t="s">
        <v>22</v>
      </c>
      <c r="I785" s="4314" t="s">
        <v>1006</v>
      </c>
    </row>
    <row customHeight="1" ht="11.25">
      <c r="A786" s="4314" t="s">
        <v>2417</v>
      </c>
      <c r="B786" s="4314" t="s">
        <v>16</v>
      </c>
      <c r="C786" s="4314" t="s">
        <v>4073</v>
      </c>
      <c r="D786" s="4314" t="s">
        <v>4074</v>
      </c>
      <c r="E786" s="4314" t="s">
        <v>4075</v>
      </c>
      <c r="F786" s="4314" t="s">
        <v>2447</v>
      </c>
      <c r="G786" s="4314" t="s">
        <v>4076</v>
      </c>
      <c r="H786" s="4314" t="s">
        <v>22</v>
      </c>
      <c r="I786" s="4314" t="s">
        <v>1006</v>
      </c>
    </row>
    <row customHeight="1" ht="11.25">
      <c r="A787" s="4314" t="s">
        <v>2417</v>
      </c>
      <c r="B787" s="4314" t="s">
        <v>16</v>
      </c>
      <c r="C787" s="4314" t="s">
        <v>3085</v>
      </c>
      <c r="D787" s="4314" t="s">
        <v>3086</v>
      </c>
      <c r="E787" s="4314" t="s">
        <v>3087</v>
      </c>
      <c r="F787" s="4314" t="s">
        <v>2429</v>
      </c>
      <c r="G787" s="4314" t="s">
        <v>3088</v>
      </c>
      <c r="H787" s="4314" t="s">
        <v>22</v>
      </c>
      <c r="I787" s="4314" t="s">
        <v>1006</v>
      </c>
    </row>
    <row customHeight="1" ht="11.25">
      <c r="A788" s="4314" t="s">
        <v>2417</v>
      </c>
      <c r="B788" s="4314" t="s">
        <v>16</v>
      </c>
      <c r="C788" s="4314" t="s">
        <v>4077</v>
      </c>
      <c r="D788" s="4314" t="s">
        <v>3086</v>
      </c>
      <c r="E788" s="4314" t="s">
        <v>4078</v>
      </c>
      <c r="F788" s="4314" t="s">
        <v>2510</v>
      </c>
      <c r="G788" s="4314" t="s">
        <v>4079</v>
      </c>
      <c r="H788" s="4314" t="s">
        <v>22</v>
      </c>
      <c r="I788" s="4314" t="s">
        <v>1006</v>
      </c>
    </row>
    <row customHeight="1" ht="11.25">
      <c r="A789" s="4314" t="s">
        <v>2417</v>
      </c>
      <c r="B789" s="4314" t="s">
        <v>16</v>
      </c>
      <c r="C789" s="4314" t="s">
        <v>3089</v>
      </c>
      <c r="D789" s="4314" t="s">
        <v>3090</v>
      </c>
      <c r="E789" s="4314" t="s">
        <v>3091</v>
      </c>
      <c r="F789" s="4314" t="s">
        <v>2909</v>
      </c>
      <c r="G789" s="4314" t="s">
        <v>3092</v>
      </c>
      <c r="H789" s="4314" t="s">
        <v>22</v>
      </c>
      <c r="I789" s="4314" t="s">
        <v>1006</v>
      </c>
    </row>
    <row customHeight="1" ht="11.25">
      <c r="A790" s="4314" t="s">
        <v>2417</v>
      </c>
      <c r="B790" s="4314" t="s">
        <v>16</v>
      </c>
      <c r="C790" s="4314" t="s">
        <v>4080</v>
      </c>
      <c r="D790" s="4314" t="s">
        <v>4081</v>
      </c>
      <c r="E790" s="4314" t="s">
        <v>4082</v>
      </c>
      <c r="F790" s="4314" t="s">
        <v>2478</v>
      </c>
      <c r="G790" s="4314" t="s">
        <v>4083</v>
      </c>
      <c r="H790" s="4314" t="s">
        <v>22</v>
      </c>
      <c r="I790" s="4314" t="s">
        <v>1006</v>
      </c>
    </row>
    <row customHeight="1" ht="11.25">
      <c r="A791" s="4314" t="s">
        <v>2417</v>
      </c>
      <c r="B791" s="4314" t="s">
        <v>16</v>
      </c>
      <c r="C791" s="4314" t="s">
        <v>4084</v>
      </c>
      <c r="D791" s="4314" t="s">
        <v>4085</v>
      </c>
      <c r="E791" s="4314" t="s">
        <v>4086</v>
      </c>
      <c r="F791" s="4314" t="s">
        <v>2510</v>
      </c>
      <c r="G791" s="4314" t="s">
        <v>4087</v>
      </c>
      <c r="H791" s="4314" t="s">
        <v>22</v>
      </c>
      <c r="I791" s="4314" t="s">
        <v>1006</v>
      </c>
    </row>
    <row customHeight="1" ht="11.25">
      <c r="A792" s="4314" t="s">
        <v>2417</v>
      </c>
      <c r="B792" s="4314" t="s">
        <v>16</v>
      </c>
      <c r="C792" s="4314" t="s">
        <v>4088</v>
      </c>
      <c r="D792" s="4314" t="s">
        <v>4089</v>
      </c>
      <c r="E792" s="4314" t="s">
        <v>4090</v>
      </c>
      <c r="F792" s="4314" t="s">
        <v>2429</v>
      </c>
      <c r="G792" s="4314" t="s">
        <v>22</v>
      </c>
      <c r="H792" s="4314" t="s">
        <v>22</v>
      </c>
      <c r="I792" s="4314" t="s">
        <v>1006</v>
      </c>
    </row>
    <row customHeight="1" ht="11.25">
      <c r="A793" s="4314" t="s">
        <v>2417</v>
      </c>
      <c r="B793" s="4314" t="s">
        <v>16</v>
      </c>
      <c r="C793" s="4314" t="s">
        <v>4091</v>
      </c>
      <c r="D793" s="4314" t="s">
        <v>4089</v>
      </c>
      <c r="E793" s="4314" t="s">
        <v>4092</v>
      </c>
      <c r="F793" s="4314" t="s">
        <v>2423</v>
      </c>
      <c r="G793" s="4314" t="s">
        <v>4093</v>
      </c>
      <c r="H793" s="4314" t="s">
        <v>22</v>
      </c>
      <c r="I793" s="4314" t="s">
        <v>1006</v>
      </c>
    </row>
    <row customHeight="1" ht="11.25">
      <c r="A794" s="4314" t="s">
        <v>2417</v>
      </c>
      <c r="B794" s="4314" t="s">
        <v>16</v>
      </c>
      <c r="C794" s="4314" t="s">
        <v>3097</v>
      </c>
      <c r="D794" s="4314" t="s">
        <v>3098</v>
      </c>
      <c r="E794" s="4314" t="s">
        <v>3099</v>
      </c>
      <c r="F794" s="4314" t="s">
        <v>2909</v>
      </c>
      <c r="G794" s="4314" t="s">
        <v>3100</v>
      </c>
      <c r="H794" s="4314" t="s">
        <v>22</v>
      </c>
      <c r="I794" s="4314" t="s">
        <v>1006</v>
      </c>
    </row>
    <row customHeight="1" ht="11.25">
      <c r="A795" s="4314" t="s">
        <v>2417</v>
      </c>
      <c r="B795" s="4314" t="s">
        <v>16</v>
      </c>
      <c r="C795" s="4314" t="s">
        <v>3105</v>
      </c>
      <c r="D795" s="4314" t="s">
        <v>3106</v>
      </c>
      <c r="E795" s="4314" t="s">
        <v>3107</v>
      </c>
      <c r="F795" s="4314" t="s">
        <v>2461</v>
      </c>
      <c r="G795" s="4314" t="s">
        <v>3108</v>
      </c>
      <c r="H795" s="4314" t="s">
        <v>22</v>
      </c>
      <c r="I795" s="4314" t="s">
        <v>1006</v>
      </c>
    </row>
    <row customHeight="1" ht="11.25">
      <c r="A796" s="4314" t="s">
        <v>2417</v>
      </c>
      <c r="B796" s="4314" t="s">
        <v>16</v>
      </c>
      <c r="C796" s="4314" t="s">
        <v>3109</v>
      </c>
      <c r="D796" s="4314" t="s">
        <v>3110</v>
      </c>
      <c r="E796" s="4314" t="s">
        <v>3111</v>
      </c>
      <c r="F796" s="4314" t="s">
        <v>2767</v>
      </c>
      <c r="G796" s="4314" t="s">
        <v>22</v>
      </c>
      <c r="H796" s="4314" t="s">
        <v>22</v>
      </c>
      <c r="I796" s="4314" t="s">
        <v>1006</v>
      </c>
    </row>
    <row customHeight="1" ht="11.25">
      <c r="A797" s="4314" t="s">
        <v>2417</v>
      </c>
      <c r="B797" s="4314" t="s">
        <v>16</v>
      </c>
      <c r="C797" s="4314" t="s">
        <v>3112</v>
      </c>
      <c r="D797" s="4314" t="s">
        <v>3110</v>
      </c>
      <c r="E797" s="4314" t="s">
        <v>3113</v>
      </c>
      <c r="F797" s="4314" t="s">
        <v>2478</v>
      </c>
      <c r="G797" s="4314" t="s">
        <v>3114</v>
      </c>
      <c r="H797" s="4314" t="s">
        <v>22</v>
      </c>
      <c r="I797" s="4314" t="s">
        <v>1006</v>
      </c>
    </row>
    <row customHeight="1" ht="11.25">
      <c r="A798" s="4314" t="s">
        <v>2417</v>
      </c>
      <c r="B798" s="4314" t="s">
        <v>16</v>
      </c>
      <c r="C798" s="4314" t="s">
        <v>4094</v>
      </c>
      <c r="D798" s="4314" t="s">
        <v>4095</v>
      </c>
      <c r="E798" s="4314" t="s">
        <v>4096</v>
      </c>
      <c r="F798" s="4314" t="s">
        <v>50</v>
      </c>
      <c r="G798" s="4314" t="s">
        <v>4097</v>
      </c>
      <c r="H798" s="4314" t="s">
        <v>22</v>
      </c>
      <c r="I798" s="4314" t="s">
        <v>1006</v>
      </c>
    </row>
    <row customHeight="1" ht="11.25">
      <c r="A799" s="4314" t="s">
        <v>2417</v>
      </c>
      <c r="B799" s="4314" t="s">
        <v>16</v>
      </c>
      <c r="C799" s="4314" t="s">
        <v>4098</v>
      </c>
      <c r="D799" s="4314" t="s">
        <v>4099</v>
      </c>
      <c r="E799" s="4314" t="s">
        <v>4100</v>
      </c>
      <c r="F799" s="4314" t="s">
        <v>2423</v>
      </c>
      <c r="G799" s="4314" t="s">
        <v>4101</v>
      </c>
      <c r="H799" s="4314" t="s">
        <v>22</v>
      </c>
      <c r="I799" s="4314" t="s">
        <v>1006</v>
      </c>
    </row>
    <row customHeight="1" ht="11.25">
      <c r="A800" s="4314" t="s">
        <v>2417</v>
      </c>
      <c r="B800" s="4314" t="s">
        <v>16</v>
      </c>
      <c r="C800" s="4314" t="s">
        <v>4102</v>
      </c>
      <c r="D800" s="4314" t="s">
        <v>4103</v>
      </c>
      <c r="E800" s="4314" t="s">
        <v>4104</v>
      </c>
      <c r="F800" s="4314" t="s">
        <v>2752</v>
      </c>
      <c r="G800" s="4314" t="s">
        <v>4105</v>
      </c>
      <c r="H800" s="4314" t="s">
        <v>22</v>
      </c>
      <c r="I800" s="4314" t="s">
        <v>1006</v>
      </c>
    </row>
    <row customHeight="1" ht="11.25">
      <c r="A801" s="4314" t="s">
        <v>2417</v>
      </c>
      <c r="B801" s="4314" t="s">
        <v>16</v>
      </c>
      <c r="C801" s="4314" t="s">
        <v>4106</v>
      </c>
      <c r="D801" s="4314" t="s">
        <v>4107</v>
      </c>
      <c r="E801" s="4314" t="s">
        <v>4108</v>
      </c>
      <c r="F801" s="4314" t="s">
        <v>2510</v>
      </c>
      <c r="G801" s="4314" t="s">
        <v>22</v>
      </c>
      <c r="H801" s="4314" t="s">
        <v>22</v>
      </c>
      <c r="I801" s="4314" t="s">
        <v>1006</v>
      </c>
    </row>
    <row customHeight="1" ht="11.25">
      <c r="A802" s="4314" t="s">
        <v>2417</v>
      </c>
      <c r="B802" s="4314" t="s">
        <v>16</v>
      </c>
      <c r="C802" s="4314" t="s">
        <v>3124</v>
      </c>
      <c r="D802" s="4314" t="s">
        <v>3125</v>
      </c>
      <c r="E802" s="4314" t="s">
        <v>3126</v>
      </c>
      <c r="F802" s="4314" t="s">
        <v>2767</v>
      </c>
      <c r="G802" s="4314" t="s">
        <v>3127</v>
      </c>
      <c r="H802" s="4314" t="s">
        <v>22</v>
      </c>
      <c r="I802" s="4314" t="s">
        <v>1006</v>
      </c>
    </row>
    <row customHeight="1" ht="11.25">
      <c r="A803" s="4314" t="s">
        <v>2417</v>
      </c>
      <c r="B803" s="4314" t="s">
        <v>16</v>
      </c>
      <c r="C803" s="4314" t="s">
        <v>4109</v>
      </c>
      <c r="D803" s="4314" t="s">
        <v>4110</v>
      </c>
      <c r="E803" s="4314" t="s">
        <v>4111</v>
      </c>
      <c r="F803" s="4314" t="s">
        <v>3118</v>
      </c>
      <c r="G803" s="4314" t="s">
        <v>4112</v>
      </c>
      <c r="H803" s="4314" t="s">
        <v>22</v>
      </c>
      <c r="I803" s="4314" t="s">
        <v>1006</v>
      </c>
    </row>
    <row customHeight="1" ht="11.25">
      <c r="A804" s="4314" t="s">
        <v>2417</v>
      </c>
      <c r="B804" s="4314" t="s">
        <v>16</v>
      </c>
      <c r="C804" s="4314" t="s">
        <v>3135</v>
      </c>
      <c r="D804" s="4314" t="s">
        <v>3136</v>
      </c>
      <c r="E804" s="4314" t="s">
        <v>3137</v>
      </c>
      <c r="F804" s="4314" t="s">
        <v>2909</v>
      </c>
      <c r="G804" s="4314" t="s">
        <v>3138</v>
      </c>
      <c r="H804" s="4314" t="s">
        <v>22</v>
      </c>
      <c r="I804" s="4314" t="s">
        <v>1006</v>
      </c>
    </row>
    <row customHeight="1" ht="11.25">
      <c r="A805" s="4314" t="s">
        <v>2417</v>
      </c>
      <c r="B805" s="4314" t="s">
        <v>16</v>
      </c>
      <c r="C805" s="4314" t="s">
        <v>4113</v>
      </c>
      <c r="D805" s="4314" t="s">
        <v>4114</v>
      </c>
      <c r="E805" s="4314" t="s">
        <v>4115</v>
      </c>
      <c r="F805" s="4314" t="s">
        <v>2447</v>
      </c>
      <c r="G805" s="4314" t="s">
        <v>4116</v>
      </c>
      <c r="H805" s="4314" t="s">
        <v>22</v>
      </c>
      <c r="I805" s="4314" t="s">
        <v>1006</v>
      </c>
    </row>
    <row customHeight="1" ht="11.25">
      <c r="A806" s="4314" t="s">
        <v>2417</v>
      </c>
      <c r="B806" s="4314" t="s">
        <v>16</v>
      </c>
      <c r="C806" s="4314" t="s">
        <v>3146</v>
      </c>
      <c r="D806" s="4314" t="s">
        <v>3147</v>
      </c>
      <c r="E806" s="4314" t="s">
        <v>3148</v>
      </c>
      <c r="F806" s="4314" t="s">
        <v>50</v>
      </c>
      <c r="G806" s="4314" t="s">
        <v>22</v>
      </c>
      <c r="H806" s="4314" t="s">
        <v>22</v>
      </c>
      <c r="I806" s="4314" t="s">
        <v>1006</v>
      </c>
    </row>
    <row customHeight="1" ht="11.25">
      <c r="A807" s="4314" t="s">
        <v>2417</v>
      </c>
      <c r="B807" s="4314" t="s">
        <v>16</v>
      </c>
      <c r="C807" s="4314" t="s">
        <v>3152</v>
      </c>
      <c r="D807" s="4314" t="s">
        <v>3153</v>
      </c>
      <c r="E807" s="4314" t="s">
        <v>3154</v>
      </c>
      <c r="F807" s="4314" t="s">
        <v>2461</v>
      </c>
      <c r="G807" s="4314" t="s">
        <v>3155</v>
      </c>
      <c r="H807" s="4314" t="s">
        <v>22</v>
      </c>
      <c r="I807" s="4314" t="s">
        <v>1006</v>
      </c>
    </row>
    <row customHeight="1" ht="11.25">
      <c r="A808" s="4314" t="s">
        <v>2417</v>
      </c>
      <c r="B808" s="4314" t="s">
        <v>16</v>
      </c>
      <c r="C808" s="4314" t="s">
        <v>3156</v>
      </c>
      <c r="D808" s="4314" t="s">
        <v>3157</v>
      </c>
      <c r="E808" s="4314" t="s">
        <v>3158</v>
      </c>
      <c r="F808" s="4314" t="s">
        <v>2510</v>
      </c>
      <c r="G808" s="4314" t="s">
        <v>3159</v>
      </c>
      <c r="H808" s="4314" t="s">
        <v>22</v>
      </c>
      <c r="I808" s="4314" t="s">
        <v>1006</v>
      </c>
    </row>
    <row customHeight="1" ht="11.25">
      <c r="A809" s="4314" t="s">
        <v>2417</v>
      </c>
      <c r="B809" s="4314" t="s">
        <v>16</v>
      </c>
      <c r="C809" s="4314" t="s">
        <v>3160</v>
      </c>
      <c r="D809" s="4314" t="s">
        <v>3161</v>
      </c>
      <c r="E809" s="4314" t="s">
        <v>3162</v>
      </c>
      <c r="F809" s="4314" t="s">
        <v>3163</v>
      </c>
      <c r="G809" s="4314" t="s">
        <v>3164</v>
      </c>
      <c r="H809" s="4314" t="s">
        <v>22</v>
      </c>
      <c r="I809" s="4314" t="s">
        <v>1006</v>
      </c>
    </row>
    <row customHeight="1" ht="11.25">
      <c r="A810" s="4314" t="s">
        <v>2417</v>
      </c>
      <c r="B810" s="4314" t="s">
        <v>16</v>
      </c>
      <c r="C810" s="4314" t="s">
        <v>3165</v>
      </c>
      <c r="D810" s="4314" t="s">
        <v>3166</v>
      </c>
      <c r="E810" s="4314" t="s">
        <v>3167</v>
      </c>
      <c r="F810" s="4314" t="s">
        <v>2473</v>
      </c>
      <c r="G810" s="4314" t="s">
        <v>3168</v>
      </c>
      <c r="H810" s="4314" t="s">
        <v>22</v>
      </c>
      <c r="I810" s="4314" t="s">
        <v>1006</v>
      </c>
    </row>
    <row customHeight="1" ht="11.25">
      <c r="A811" s="4314" t="s">
        <v>2417</v>
      </c>
      <c r="B811" s="4314" t="s">
        <v>16</v>
      </c>
      <c r="C811" s="4314" t="s">
        <v>3169</v>
      </c>
      <c r="D811" s="4314" t="s">
        <v>3170</v>
      </c>
      <c r="E811" s="4314" t="s">
        <v>3171</v>
      </c>
      <c r="F811" s="4314" t="s">
        <v>2752</v>
      </c>
      <c r="G811" s="4314" t="s">
        <v>3172</v>
      </c>
      <c r="H811" s="4314" t="s">
        <v>22</v>
      </c>
      <c r="I811" s="4314" t="s">
        <v>1006</v>
      </c>
    </row>
    <row customHeight="1" ht="11.25">
      <c r="A812" s="4314" t="s">
        <v>2417</v>
      </c>
      <c r="B812" s="4314" t="s">
        <v>16</v>
      </c>
      <c r="C812" s="4314" t="s">
        <v>4117</v>
      </c>
      <c r="D812" s="4314" t="s">
        <v>4118</v>
      </c>
      <c r="E812" s="4314" t="s">
        <v>4119</v>
      </c>
      <c r="F812" s="4314" t="s">
        <v>2478</v>
      </c>
      <c r="G812" s="4314" t="s">
        <v>2995</v>
      </c>
      <c r="H812" s="4314" t="s">
        <v>22</v>
      </c>
      <c r="I812" s="4314" t="s">
        <v>1006</v>
      </c>
    </row>
    <row customHeight="1" ht="11.25">
      <c r="A813" s="4314" t="s">
        <v>2417</v>
      </c>
      <c r="B813" s="4314" t="s">
        <v>16</v>
      </c>
      <c r="C813" s="4314" t="s">
        <v>3189</v>
      </c>
      <c r="D813" s="4314" t="s">
        <v>3190</v>
      </c>
      <c r="E813" s="4314" t="s">
        <v>3191</v>
      </c>
      <c r="F813" s="4314" t="s">
        <v>2527</v>
      </c>
      <c r="G813" s="4314" t="s">
        <v>22</v>
      </c>
      <c r="H813" s="4314" t="s">
        <v>22</v>
      </c>
      <c r="I813" s="4314" t="s">
        <v>1006</v>
      </c>
    </row>
    <row customHeight="1" ht="11.25">
      <c r="A814" s="4314" t="s">
        <v>2417</v>
      </c>
      <c r="B814" s="4314" t="s">
        <v>16</v>
      </c>
      <c r="C814" s="4314" t="s">
        <v>3196</v>
      </c>
      <c r="D814" s="4314" t="s">
        <v>3197</v>
      </c>
      <c r="E814" s="4314" t="s">
        <v>3198</v>
      </c>
      <c r="F814" s="4314" t="s">
        <v>2527</v>
      </c>
      <c r="G814" s="4314" t="s">
        <v>3199</v>
      </c>
      <c r="H814" s="4314" t="s">
        <v>22</v>
      </c>
      <c r="I814" s="4314" t="s">
        <v>1006</v>
      </c>
    </row>
    <row customHeight="1" ht="11.25">
      <c r="A815" s="4314" t="s">
        <v>2417</v>
      </c>
      <c r="B815" s="4314" t="s">
        <v>16</v>
      </c>
      <c r="C815" s="4314" t="s">
        <v>3204</v>
      </c>
      <c r="D815" s="4314" t="s">
        <v>3205</v>
      </c>
      <c r="E815" s="4314" t="s">
        <v>3206</v>
      </c>
      <c r="F815" s="4314" t="s">
        <v>2423</v>
      </c>
      <c r="G815" s="4314" t="s">
        <v>22</v>
      </c>
      <c r="H815" s="4314" t="s">
        <v>22</v>
      </c>
      <c r="I815" s="4314" t="s">
        <v>1006</v>
      </c>
    </row>
    <row customHeight="1" ht="11.25">
      <c r="A816" s="4314" t="s">
        <v>2417</v>
      </c>
      <c r="B816" s="4314" t="s">
        <v>16</v>
      </c>
      <c r="C816" s="4314" t="s">
        <v>4120</v>
      </c>
      <c r="D816" s="4314" t="s">
        <v>3205</v>
      </c>
      <c r="E816" s="4314" t="s">
        <v>3206</v>
      </c>
      <c r="F816" s="4314" t="s">
        <v>4121</v>
      </c>
      <c r="G816" s="4314" t="s">
        <v>4122</v>
      </c>
      <c r="H816" s="4314" t="s">
        <v>22</v>
      </c>
      <c r="I816" s="4314" t="s">
        <v>1006</v>
      </c>
    </row>
    <row customHeight="1" ht="11.25">
      <c r="A817" s="4314" t="s">
        <v>2417</v>
      </c>
      <c r="B817" s="4314" t="s">
        <v>16</v>
      </c>
      <c r="C817" s="4314" t="s">
        <v>4123</v>
      </c>
      <c r="D817" s="4314" t="s">
        <v>4124</v>
      </c>
      <c r="E817" s="4314" t="s">
        <v>4125</v>
      </c>
      <c r="F817" s="4314" t="s">
        <v>2752</v>
      </c>
      <c r="G817" s="4314" t="s">
        <v>4126</v>
      </c>
      <c r="H817" s="4314" t="s">
        <v>22</v>
      </c>
      <c r="I817" s="4314" t="s">
        <v>1006</v>
      </c>
    </row>
    <row customHeight="1" ht="11.25">
      <c r="A818" s="4314" t="s">
        <v>2417</v>
      </c>
      <c r="B818" s="4314" t="s">
        <v>16</v>
      </c>
      <c r="C818" s="4314" t="s">
        <v>4127</v>
      </c>
      <c r="D818" s="4314" t="s">
        <v>4128</v>
      </c>
      <c r="E818" s="4314" t="s">
        <v>3209</v>
      </c>
      <c r="F818" s="4314" t="s">
        <v>4129</v>
      </c>
      <c r="G818" s="4314" t="s">
        <v>3210</v>
      </c>
      <c r="H818" s="4314" t="s">
        <v>22</v>
      </c>
      <c r="I818" s="4314" t="s">
        <v>1006</v>
      </c>
    </row>
    <row customHeight="1" ht="11.25">
      <c r="A819" s="4314" t="s">
        <v>2417</v>
      </c>
      <c r="B819" s="4314" t="s">
        <v>16</v>
      </c>
      <c r="C819" s="4314" t="s">
        <v>4130</v>
      </c>
      <c r="D819" s="4314" t="s">
        <v>4131</v>
      </c>
      <c r="E819" s="4314" t="s">
        <v>4132</v>
      </c>
      <c r="F819" s="4314" t="s">
        <v>2423</v>
      </c>
      <c r="G819" s="4314" t="s">
        <v>4133</v>
      </c>
      <c r="H819" s="4314" t="s">
        <v>22</v>
      </c>
      <c r="I819" s="4314" t="s">
        <v>1006</v>
      </c>
    </row>
    <row customHeight="1" ht="11.25">
      <c r="A820" s="4314" t="s">
        <v>2417</v>
      </c>
      <c r="B820" s="4314" t="s">
        <v>16</v>
      </c>
      <c r="C820" s="4314" t="s">
        <v>3222</v>
      </c>
      <c r="D820" s="4314" t="s">
        <v>3223</v>
      </c>
      <c r="E820" s="4314" t="s">
        <v>3224</v>
      </c>
      <c r="F820" s="4314" t="s">
        <v>50</v>
      </c>
      <c r="G820" s="4314" t="s">
        <v>3225</v>
      </c>
      <c r="H820" s="4314" t="s">
        <v>22</v>
      </c>
      <c r="I820" s="4314" t="s">
        <v>1006</v>
      </c>
    </row>
    <row customHeight="1" ht="11.25">
      <c r="A821" s="4314" t="s">
        <v>2417</v>
      </c>
      <c r="B821" s="4314" t="s">
        <v>16</v>
      </c>
      <c r="C821" s="4314" t="s">
        <v>4134</v>
      </c>
      <c r="D821" s="4314" t="s">
        <v>4135</v>
      </c>
      <c r="E821" s="4314" t="s">
        <v>4136</v>
      </c>
      <c r="F821" s="4314" t="s">
        <v>2432</v>
      </c>
      <c r="G821" s="4314" t="s">
        <v>4137</v>
      </c>
      <c r="H821" s="4314" t="s">
        <v>22</v>
      </c>
      <c r="I821" s="4314" t="s">
        <v>1006</v>
      </c>
    </row>
    <row customHeight="1" ht="11.25">
      <c r="A822" s="4314" t="s">
        <v>2417</v>
      </c>
      <c r="B822" s="4314" t="s">
        <v>16</v>
      </c>
      <c r="C822" s="4314" t="s">
        <v>3230</v>
      </c>
      <c r="D822" s="4314" t="s">
        <v>3231</v>
      </c>
      <c r="E822" s="4314" t="s">
        <v>3232</v>
      </c>
      <c r="F822" s="4314" t="s">
        <v>2510</v>
      </c>
      <c r="G822" s="4314" t="s">
        <v>3233</v>
      </c>
      <c r="H822" s="4314" t="s">
        <v>22</v>
      </c>
      <c r="I822" s="4314" t="s">
        <v>1006</v>
      </c>
    </row>
    <row customHeight="1" ht="11.25">
      <c r="A823" s="4314" t="s">
        <v>2417</v>
      </c>
      <c r="B823" s="4314" t="s">
        <v>16</v>
      </c>
      <c r="C823" s="4314" t="s">
        <v>4138</v>
      </c>
      <c r="D823" s="4314" t="s">
        <v>4139</v>
      </c>
      <c r="E823" s="4314" t="s">
        <v>4140</v>
      </c>
      <c r="F823" s="4314" t="s">
        <v>2442</v>
      </c>
      <c r="G823" s="4314" t="s">
        <v>4141</v>
      </c>
      <c r="H823" s="4314" t="s">
        <v>22</v>
      </c>
      <c r="I823" s="4314" t="s">
        <v>1006</v>
      </c>
    </row>
    <row customHeight="1" ht="11.25">
      <c r="A824" s="4314" t="s">
        <v>2417</v>
      </c>
      <c r="B824" s="4314" t="s">
        <v>16</v>
      </c>
      <c r="C824" s="4314" t="s">
        <v>3234</v>
      </c>
      <c r="D824" s="4314" t="s">
        <v>3235</v>
      </c>
      <c r="E824" s="4314" t="s">
        <v>3236</v>
      </c>
      <c r="F824" s="4314" t="s">
        <v>3237</v>
      </c>
      <c r="G824" s="4314" t="s">
        <v>3238</v>
      </c>
      <c r="H824" s="4314" t="s">
        <v>22</v>
      </c>
      <c r="I824" s="4314" t="s">
        <v>1006</v>
      </c>
    </row>
    <row customHeight="1" ht="11.25">
      <c r="A825" s="4314" t="s">
        <v>2417</v>
      </c>
      <c r="B825" s="4314" t="s">
        <v>16</v>
      </c>
      <c r="C825" s="4314" t="s">
        <v>3247</v>
      </c>
      <c r="D825" s="4314" t="s">
        <v>3248</v>
      </c>
      <c r="E825" s="4314" t="s">
        <v>3249</v>
      </c>
      <c r="F825" s="4314" t="s">
        <v>2499</v>
      </c>
      <c r="G825" s="4314" t="s">
        <v>3250</v>
      </c>
      <c r="H825" s="4314" t="s">
        <v>22</v>
      </c>
      <c r="I825" s="4314" t="s">
        <v>1006</v>
      </c>
    </row>
    <row customHeight="1" ht="11.25">
      <c r="A826" s="4314" t="s">
        <v>2417</v>
      </c>
      <c r="B826" s="4314" t="s">
        <v>16</v>
      </c>
      <c r="C826" s="4314" t="s">
        <v>3251</v>
      </c>
      <c r="D826" s="4314" t="s">
        <v>3252</v>
      </c>
      <c r="E826" s="4314" t="s">
        <v>3253</v>
      </c>
      <c r="F826" s="4314" t="s">
        <v>2767</v>
      </c>
      <c r="G826" s="4314" t="s">
        <v>3254</v>
      </c>
      <c r="H826" s="4314" t="s">
        <v>22</v>
      </c>
      <c r="I826" s="4314" t="s">
        <v>1006</v>
      </c>
    </row>
    <row customHeight="1" ht="11.25">
      <c r="A827" s="4314" t="s">
        <v>2417</v>
      </c>
      <c r="B827" s="4314" t="s">
        <v>16</v>
      </c>
      <c r="C827" s="4314" t="s">
        <v>4142</v>
      </c>
      <c r="D827" s="4314" t="s">
        <v>4143</v>
      </c>
      <c r="E827" s="4314" t="s">
        <v>4144</v>
      </c>
      <c r="F827" s="4314" t="s">
        <v>2538</v>
      </c>
      <c r="G827" s="4314" t="s">
        <v>4145</v>
      </c>
      <c r="H827" s="4314" t="s">
        <v>22</v>
      </c>
      <c r="I827" s="4314" t="s">
        <v>1006</v>
      </c>
    </row>
    <row customHeight="1" ht="11.25">
      <c r="A828" s="4314" t="s">
        <v>2417</v>
      </c>
      <c r="B828" s="4314" t="s">
        <v>16</v>
      </c>
      <c r="C828" s="4314" t="s">
        <v>3259</v>
      </c>
      <c r="D828" s="4314" t="s">
        <v>3260</v>
      </c>
      <c r="E828" s="4314" t="s">
        <v>3261</v>
      </c>
      <c r="F828" s="4314" t="s">
        <v>2752</v>
      </c>
      <c r="G828" s="4314" t="s">
        <v>3262</v>
      </c>
      <c r="H828" s="4314" t="s">
        <v>22</v>
      </c>
      <c r="I828" s="4314" t="s">
        <v>1006</v>
      </c>
    </row>
    <row customHeight="1" ht="11.25">
      <c r="A829" s="4314" t="s">
        <v>2417</v>
      </c>
      <c r="B829" s="4314" t="s">
        <v>16</v>
      </c>
      <c r="C829" s="4314" t="s">
        <v>3267</v>
      </c>
      <c r="D829" s="4314" t="s">
        <v>3268</v>
      </c>
      <c r="E829" s="4314" t="s">
        <v>3269</v>
      </c>
      <c r="F829" s="4314" t="s">
        <v>2447</v>
      </c>
      <c r="G829" s="4314" t="s">
        <v>3270</v>
      </c>
      <c r="H829" s="4314" t="s">
        <v>22</v>
      </c>
      <c r="I829" s="4314" t="s">
        <v>1006</v>
      </c>
    </row>
    <row customHeight="1" ht="11.25">
      <c r="A830" s="4314" t="s">
        <v>2417</v>
      </c>
      <c r="B830" s="4314" t="s">
        <v>16</v>
      </c>
      <c r="C830" s="4314" t="s">
        <v>3279</v>
      </c>
      <c r="D830" s="4314" t="s">
        <v>3280</v>
      </c>
      <c r="E830" s="4314" t="s">
        <v>3281</v>
      </c>
      <c r="F830" s="4314" t="s">
        <v>2752</v>
      </c>
      <c r="G830" s="4314" t="s">
        <v>3282</v>
      </c>
      <c r="H830" s="4314" t="s">
        <v>22</v>
      </c>
      <c r="I830" s="4314" t="s">
        <v>1006</v>
      </c>
    </row>
    <row customHeight="1" ht="11.25">
      <c r="A831" s="4314" t="s">
        <v>2417</v>
      </c>
      <c r="B831" s="4314" t="s">
        <v>16</v>
      </c>
      <c r="C831" s="4314" t="s">
        <v>3283</v>
      </c>
      <c r="D831" s="4314" t="s">
        <v>3284</v>
      </c>
      <c r="E831" s="4314" t="s">
        <v>3285</v>
      </c>
      <c r="F831" s="4314" t="s">
        <v>2447</v>
      </c>
      <c r="G831" s="4314" t="s">
        <v>3286</v>
      </c>
      <c r="H831" s="4314" t="s">
        <v>22</v>
      </c>
      <c r="I831" s="4314" t="s">
        <v>1006</v>
      </c>
    </row>
    <row customHeight="1" ht="11.25">
      <c r="A832" s="4314" t="s">
        <v>2417</v>
      </c>
      <c r="B832" s="4314" t="s">
        <v>16</v>
      </c>
      <c r="C832" s="4314" t="s">
        <v>4146</v>
      </c>
      <c r="D832" s="4314" t="s">
        <v>4147</v>
      </c>
      <c r="E832" s="4314" t="s">
        <v>4148</v>
      </c>
      <c r="F832" s="4314" t="s">
        <v>2432</v>
      </c>
      <c r="G832" s="4314" t="s">
        <v>4149</v>
      </c>
      <c r="H832" s="4314" t="s">
        <v>22</v>
      </c>
      <c r="I832" s="4314" t="s">
        <v>1006</v>
      </c>
    </row>
    <row customHeight="1" ht="11.25">
      <c r="A833" s="4314" t="s">
        <v>2417</v>
      </c>
      <c r="B833" s="4314" t="s">
        <v>16</v>
      </c>
      <c r="C833" s="4314" t="s">
        <v>3287</v>
      </c>
      <c r="D833" s="4314" t="s">
        <v>3288</v>
      </c>
      <c r="E833" s="4314" t="s">
        <v>3289</v>
      </c>
      <c r="F833" s="4314" t="s">
        <v>2510</v>
      </c>
      <c r="G833" s="4314" t="s">
        <v>3290</v>
      </c>
      <c r="H833" s="4314" t="s">
        <v>22</v>
      </c>
      <c r="I833" s="4314" t="s">
        <v>1006</v>
      </c>
    </row>
    <row customHeight="1" ht="11.25">
      <c r="A834" s="4314" t="s">
        <v>2417</v>
      </c>
      <c r="B834" s="4314" t="s">
        <v>16</v>
      </c>
      <c r="C834" s="4314" t="s">
        <v>4150</v>
      </c>
      <c r="D834" s="4314" t="s">
        <v>4151</v>
      </c>
      <c r="E834" s="4314" t="s">
        <v>4152</v>
      </c>
      <c r="F834" s="4314" t="s">
        <v>2752</v>
      </c>
      <c r="G834" s="4314" t="s">
        <v>3809</v>
      </c>
      <c r="H834" s="4314" t="s">
        <v>22</v>
      </c>
      <c r="I834" s="4314" t="s">
        <v>1006</v>
      </c>
    </row>
    <row customHeight="1" ht="11.25">
      <c r="A835" s="4314" t="s">
        <v>2417</v>
      </c>
      <c r="B835" s="4314" t="s">
        <v>16</v>
      </c>
      <c r="C835" s="4314" t="s">
        <v>3298</v>
      </c>
      <c r="D835" s="4314" t="s">
        <v>3299</v>
      </c>
      <c r="E835" s="4314" t="s">
        <v>3300</v>
      </c>
      <c r="F835" s="4314" t="s">
        <v>2767</v>
      </c>
      <c r="G835" s="4314" t="s">
        <v>3301</v>
      </c>
      <c r="H835" s="4314" t="s">
        <v>22</v>
      </c>
      <c r="I835" s="4314" t="s">
        <v>1006</v>
      </c>
    </row>
    <row customHeight="1" ht="11.25">
      <c r="A836" s="4314" t="s">
        <v>2417</v>
      </c>
      <c r="B836" s="4314" t="s">
        <v>16</v>
      </c>
      <c r="C836" s="4314" t="s">
        <v>3302</v>
      </c>
      <c r="D836" s="4314" t="s">
        <v>3303</v>
      </c>
      <c r="E836" s="4314" t="s">
        <v>3304</v>
      </c>
      <c r="F836" s="4314" t="s">
        <v>50</v>
      </c>
      <c r="G836" s="4314" t="s">
        <v>3305</v>
      </c>
      <c r="H836" s="4314" t="s">
        <v>22</v>
      </c>
      <c r="I836" s="4314" t="s">
        <v>1006</v>
      </c>
    </row>
    <row customHeight="1" ht="11.25">
      <c r="A837" s="4314" t="s">
        <v>2417</v>
      </c>
      <c r="B837" s="4314" t="s">
        <v>16</v>
      </c>
      <c r="C837" s="4314" t="s">
        <v>3306</v>
      </c>
      <c r="D837" s="4314" t="s">
        <v>3307</v>
      </c>
      <c r="E837" s="4314" t="s">
        <v>3308</v>
      </c>
      <c r="F837" s="4314" t="s">
        <v>50</v>
      </c>
      <c r="G837" s="4314" t="s">
        <v>3309</v>
      </c>
      <c r="H837" s="4314" t="s">
        <v>22</v>
      </c>
      <c r="I837" s="4314" t="s">
        <v>1006</v>
      </c>
    </row>
    <row customHeight="1" ht="11.25">
      <c r="A838" s="4314" t="s">
        <v>2417</v>
      </c>
      <c r="B838" s="4314" t="s">
        <v>16</v>
      </c>
      <c r="C838" s="4314" t="s">
        <v>4153</v>
      </c>
      <c r="D838" s="4314" t="s">
        <v>4154</v>
      </c>
      <c r="E838" s="4314" t="s">
        <v>4155</v>
      </c>
      <c r="F838" s="4314" t="s">
        <v>2447</v>
      </c>
      <c r="G838" s="4314" t="s">
        <v>4156</v>
      </c>
      <c r="H838" s="4314" t="s">
        <v>22</v>
      </c>
      <c r="I838" s="4314" t="s">
        <v>1006</v>
      </c>
    </row>
    <row customHeight="1" ht="11.25">
      <c r="A839" s="4314" t="s">
        <v>2417</v>
      </c>
      <c r="B839" s="4314" t="s">
        <v>16</v>
      </c>
      <c r="C839" s="4314" t="s">
        <v>3318</v>
      </c>
      <c r="D839" s="4314" t="s">
        <v>3319</v>
      </c>
      <c r="E839" s="4314" t="s">
        <v>3320</v>
      </c>
      <c r="F839" s="4314" t="s">
        <v>50</v>
      </c>
      <c r="G839" s="4314" t="s">
        <v>3321</v>
      </c>
      <c r="H839" s="4314" t="s">
        <v>22</v>
      </c>
      <c r="I839" s="4314" t="s">
        <v>1006</v>
      </c>
    </row>
    <row customHeight="1" ht="11.25">
      <c r="A840" s="4314" t="s">
        <v>2417</v>
      </c>
      <c r="B840" s="4314" t="s">
        <v>16</v>
      </c>
      <c r="C840" s="4314" t="s">
        <v>3322</v>
      </c>
      <c r="D840" s="4314" t="s">
        <v>3323</v>
      </c>
      <c r="E840" s="4314" t="s">
        <v>3324</v>
      </c>
      <c r="F840" s="4314" t="s">
        <v>2473</v>
      </c>
      <c r="G840" s="4314" t="s">
        <v>3325</v>
      </c>
      <c r="H840" s="4314" t="s">
        <v>22</v>
      </c>
      <c r="I840" s="4314" t="s">
        <v>1006</v>
      </c>
    </row>
    <row customHeight="1" ht="11.25">
      <c r="A841" s="4314" t="s">
        <v>2417</v>
      </c>
      <c r="B841" s="4314" t="s">
        <v>16</v>
      </c>
      <c r="C841" s="4314" t="s">
        <v>3330</v>
      </c>
      <c r="D841" s="4314" t="s">
        <v>3331</v>
      </c>
      <c r="E841" s="4314" t="s">
        <v>3332</v>
      </c>
      <c r="F841" s="4314" t="s">
        <v>2423</v>
      </c>
      <c r="G841" s="4314" t="s">
        <v>3333</v>
      </c>
      <c r="H841" s="4314" t="s">
        <v>22</v>
      </c>
      <c r="I841" s="4314" t="s">
        <v>1006</v>
      </c>
    </row>
    <row customHeight="1" ht="11.25">
      <c r="A842" s="4314" t="s">
        <v>2417</v>
      </c>
      <c r="B842" s="4314" t="s">
        <v>16</v>
      </c>
      <c r="C842" s="4314" t="s">
        <v>3334</v>
      </c>
      <c r="D842" s="4314" t="s">
        <v>3335</v>
      </c>
      <c r="E842" s="4314" t="s">
        <v>3336</v>
      </c>
      <c r="F842" s="4314" t="s">
        <v>2473</v>
      </c>
      <c r="G842" s="4314" t="s">
        <v>3337</v>
      </c>
      <c r="H842" s="4314" t="s">
        <v>22</v>
      </c>
      <c r="I842" s="4314" t="s">
        <v>1006</v>
      </c>
    </row>
    <row customHeight="1" ht="11.25">
      <c r="A843" s="4314" t="s">
        <v>2417</v>
      </c>
      <c r="B843" s="4314" t="s">
        <v>16</v>
      </c>
      <c r="C843" s="4314" t="s">
        <v>3338</v>
      </c>
      <c r="D843" s="4314" t="s">
        <v>3339</v>
      </c>
      <c r="E843" s="4314" t="s">
        <v>3340</v>
      </c>
      <c r="F843" s="4314" t="s">
        <v>2909</v>
      </c>
      <c r="G843" s="4314" t="s">
        <v>3341</v>
      </c>
      <c r="H843" s="4314" t="s">
        <v>22</v>
      </c>
      <c r="I843" s="4314" t="s">
        <v>1006</v>
      </c>
    </row>
    <row customHeight="1" ht="11.25">
      <c r="A844" s="4314" t="s">
        <v>2417</v>
      </c>
      <c r="B844" s="4314" t="s">
        <v>16</v>
      </c>
      <c r="C844" s="4314" t="s">
        <v>4157</v>
      </c>
      <c r="D844" s="4314" t="s">
        <v>4158</v>
      </c>
      <c r="E844" s="4314" t="s">
        <v>4159</v>
      </c>
      <c r="F844" s="4314" t="s">
        <v>2767</v>
      </c>
      <c r="G844" s="4314" t="s">
        <v>4160</v>
      </c>
      <c r="H844" s="4314" t="s">
        <v>22</v>
      </c>
      <c r="I844" s="4314" t="s">
        <v>1006</v>
      </c>
    </row>
    <row customHeight="1" ht="11.25">
      <c r="A845" s="4314" t="s">
        <v>2417</v>
      </c>
      <c r="B845" s="4314" t="s">
        <v>16</v>
      </c>
      <c r="C845" s="4314" t="s">
        <v>3346</v>
      </c>
      <c r="D845" s="4314" t="s">
        <v>3347</v>
      </c>
      <c r="E845" s="4314" t="s">
        <v>3348</v>
      </c>
      <c r="F845" s="4314" t="s">
        <v>3118</v>
      </c>
      <c r="G845" s="4314" t="s">
        <v>3349</v>
      </c>
      <c r="H845" s="4314" t="s">
        <v>22</v>
      </c>
      <c r="I845" s="4314" t="s">
        <v>1006</v>
      </c>
    </row>
    <row customHeight="1" ht="11.25">
      <c r="A846" s="4314" t="s">
        <v>2417</v>
      </c>
      <c r="B846" s="4314" t="s">
        <v>16</v>
      </c>
      <c r="C846" s="4314" t="s">
        <v>3350</v>
      </c>
      <c r="D846" s="4314" t="s">
        <v>3351</v>
      </c>
      <c r="E846" s="4314" t="s">
        <v>3352</v>
      </c>
      <c r="F846" s="4314" t="s">
        <v>2432</v>
      </c>
      <c r="G846" s="4314" t="s">
        <v>3353</v>
      </c>
      <c r="H846" s="4314" t="s">
        <v>22</v>
      </c>
      <c r="I846" s="4314" t="s">
        <v>1006</v>
      </c>
    </row>
    <row customHeight="1" ht="11.25">
      <c r="A847" s="4314" t="s">
        <v>2417</v>
      </c>
      <c r="B847" s="4314" t="s">
        <v>16</v>
      </c>
      <c r="C847" s="4314" t="s">
        <v>4161</v>
      </c>
      <c r="D847" s="4314" t="s">
        <v>4162</v>
      </c>
      <c r="E847" s="4314" t="s">
        <v>4163</v>
      </c>
      <c r="F847" s="4314" t="s">
        <v>2909</v>
      </c>
      <c r="G847" s="4314" t="s">
        <v>4164</v>
      </c>
      <c r="H847" s="4314" t="s">
        <v>22</v>
      </c>
      <c r="I847" s="4314" t="s">
        <v>1006</v>
      </c>
    </row>
    <row customHeight="1" ht="11.25">
      <c r="A848" s="4314" t="s">
        <v>2417</v>
      </c>
      <c r="B848" s="4314" t="s">
        <v>16</v>
      </c>
      <c r="C848" s="4314" t="s">
        <v>3354</v>
      </c>
      <c r="D848" s="4314" t="s">
        <v>3355</v>
      </c>
      <c r="E848" s="4314" t="s">
        <v>3356</v>
      </c>
      <c r="F848" s="4314" t="s">
        <v>2439</v>
      </c>
      <c r="G848" s="4314" t="s">
        <v>3357</v>
      </c>
      <c r="H848" s="4314" t="s">
        <v>22</v>
      </c>
      <c r="I848" s="4314" t="s">
        <v>1006</v>
      </c>
    </row>
    <row customHeight="1" ht="11.25">
      <c r="A849" s="4314" t="s">
        <v>2417</v>
      </c>
      <c r="B849" s="4314" t="s">
        <v>16</v>
      </c>
      <c r="C849" s="4314" t="s">
        <v>3358</v>
      </c>
      <c r="D849" s="4314" t="s">
        <v>3359</v>
      </c>
      <c r="E849" s="4314" t="s">
        <v>3360</v>
      </c>
      <c r="F849" s="4314" t="s">
        <v>2478</v>
      </c>
      <c r="G849" s="4314" t="s">
        <v>3361</v>
      </c>
      <c r="H849" s="4314" t="s">
        <v>22</v>
      </c>
      <c r="I849" s="4314" t="s">
        <v>1006</v>
      </c>
    </row>
    <row customHeight="1" ht="11.25">
      <c r="A850" s="4314" t="s">
        <v>2417</v>
      </c>
      <c r="B850" s="4314" t="s">
        <v>16</v>
      </c>
      <c r="C850" s="4314" t="s">
        <v>3362</v>
      </c>
      <c r="D850" s="4314" t="s">
        <v>3363</v>
      </c>
      <c r="E850" s="4314" t="s">
        <v>3364</v>
      </c>
      <c r="F850" s="4314" t="s">
        <v>3365</v>
      </c>
      <c r="G850" s="4314" t="s">
        <v>3366</v>
      </c>
      <c r="H850" s="4314" t="s">
        <v>22</v>
      </c>
      <c r="I850" s="4314" t="s">
        <v>1006</v>
      </c>
    </row>
    <row customHeight="1" ht="11.25">
      <c r="A851" s="4314" t="s">
        <v>2417</v>
      </c>
      <c r="B851" s="4314" t="s">
        <v>16</v>
      </c>
      <c r="C851" s="4314" t="s">
        <v>4165</v>
      </c>
      <c r="D851" s="4314" t="s">
        <v>4166</v>
      </c>
      <c r="E851" s="4314" t="s">
        <v>4167</v>
      </c>
      <c r="F851" s="4314" t="s">
        <v>2527</v>
      </c>
      <c r="G851" s="4314" t="s">
        <v>4168</v>
      </c>
      <c r="H851" s="4314" t="s">
        <v>22</v>
      </c>
      <c r="I851" s="4314" t="s">
        <v>1006</v>
      </c>
    </row>
    <row customHeight="1" ht="11.25">
      <c r="A852" s="4314" t="s">
        <v>2417</v>
      </c>
      <c r="B852" s="4314" t="s">
        <v>16</v>
      </c>
      <c r="C852" s="4314" t="s">
        <v>3374</v>
      </c>
      <c r="D852" s="4314" t="s">
        <v>3375</v>
      </c>
      <c r="E852" s="4314" t="s">
        <v>3376</v>
      </c>
      <c r="F852" s="4314" t="s">
        <v>2426</v>
      </c>
      <c r="G852" s="4314" t="s">
        <v>3377</v>
      </c>
      <c r="H852" s="4314" t="s">
        <v>22</v>
      </c>
      <c r="I852" s="4314" t="s">
        <v>1006</v>
      </c>
    </row>
    <row customHeight="1" ht="11.25">
      <c r="A853" s="4314" t="s">
        <v>2417</v>
      </c>
      <c r="B853" s="4314" t="s">
        <v>16</v>
      </c>
      <c r="C853" s="4314" t="s">
        <v>4169</v>
      </c>
      <c r="D853" s="4314" t="s">
        <v>3379</v>
      </c>
      <c r="E853" s="4314" t="s">
        <v>4170</v>
      </c>
      <c r="F853" s="4314" t="s">
        <v>2442</v>
      </c>
      <c r="G853" s="4314" t="s">
        <v>4171</v>
      </c>
      <c r="H853" s="4314" t="s">
        <v>22</v>
      </c>
      <c r="I853" s="4314" t="s">
        <v>1006</v>
      </c>
    </row>
    <row customHeight="1" ht="11.25">
      <c r="A854" s="4314" t="s">
        <v>2417</v>
      </c>
      <c r="B854" s="4314" t="s">
        <v>16</v>
      </c>
      <c r="C854" s="4314" t="s">
        <v>3378</v>
      </c>
      <c r="D854" s="4314" t="s">
        <v>3379</v>
      </c>
      <c r="E854" s="4314" t="s">
        <v>3380</v>
      </c>
      <c r="F854" s="4314" t="s">
        <v>50</v>
      </c>
      <c r="G854" s="4314" t="s">
        <v>3357</v>
      </c>
      <c r="H854" s="4314" t="s">
        <v>22</v>
      </c>
      <c r="I854" s="4314" t="s">
        <v>1006</v>
      </c>
    </row>
    <row customHeight="1" ht="11.25">
      <c r="A855" s="4314" t="s">
        <v>2417</v>
      </c>
      <c r="B855" s="4314" t="s">
        <v>16</v>
      </c>
      <c r="C855" s="4314" t="s">
        <v>3388</v>
      </c>
      <c r="D855" s="4314" t="s">
        <v>3389</v>
      </c>
      <c r="E855" s="4314" t="s">
        <v>3390</v>
      </c>
      <c r="F855" s="4314" t="s">
        <v>2538</v>
      </c>
      <c r="G855" s="4314" t="s">
        <v>3391</v>
      </c>
      <c r="H855" s="4314" t="s">
        <v>22</v>
      </c>
      <c r="I855" s="4314" t="s">
        <v>1006</v>
      </c>
    </row>
    <row customHeight="1" ht="11.25">
      <c r="A856" s="4314" t="s">
        <v>2417</v>
      </c>
      <c r="B856" s="4314" t="s">
        <v>16</v>
      </c>
      <c r="C856" s="4314" t="s">
        <v>4172</v>
      </c>
      <c r="D856" s="4314" t="s">
        <v>4173</v>
      </c>
      <c r="E856" s="4314" t="s">
        <v>4174</v>
      </c>
      <c r="F856" s="4314" t="s">
        <v>2442</v>
      </c>
      <c r="G856" s="4314" t="s">
        <v>22</v>
      </c>
      <c r="H856" s="4314" t="s">
        <v>22</v>
      </c>
      <c r="I856" s="4314" t="s">
        <v>1006</v>
      </c>
    </row>
    <row customHeight="1" ht="11.25">
      <c r="A857" s="4314" t="s">
        <v>2417</v>
      </c>
      <c r="B857" s="4314" t="s">
        <v>16</v>
      </c>
      <c r="C857" s="4314" t="s">
        <v>3398</v>
      </c>
      <c r="D857" s="4314" t="s">
        <v>3399</v>
      </c>
      <c r="E857" s="4314" t="s">
        <v>3400</v>
      </c>
      <c r="F857" s="4314" t="s">
        <v>2442</v>
      </c>
      <c r="G857" s="4314" t="s">
        <v>3401</v>
      </c>
      <c r="H857" s="4314" t="s">
        <v>22</v>
      </c>
      <c r="I857" s="4314" t="s">
        <v>1006</v>
      </c>
    </row>
    <row customHeight="1" ht="11.25">
      <c r="A858" s="4314" t="s">
        <v>2417</v>
      </c>
      <c r="B858" s="4314" t="s">
        <v>16</v>
      </c>
      <c r="C858" s="4314" t="s">
        <v>3402</v>
      </c>
      <c r="D858" s="4314" t="s">
        <v>3403</v>
      </c>
      <c r="E858" s="4314" t="s">
        <v>3404</v>
      </c>
      <c r="F858" s="4314" t="s">
        <v>3405</v>
      </c>
      <c r="G858" s="4314" t="s">
        <v>3406</v>
      </c>
      <c r="H858" s="4314" t="s">
        <v>22</v>
      </c>
      <c r="I858" s="4314" t="s">
        <v>1006</v>
      </c>
    </row>
    <row customHeight="1" ht="11.25">
      <c r="A859" s="4314" t="s">
        <v>2417</v>
      </c>
      <c r="B859" s="4314" t="s">
        <v>16</v>
      </c>
      <c r="C859" s="4314" t="s">
        <v>3410</v>
      </c>
      <c r="D859" s="4314" t="s">
        <v>3411</v>
      </c>
      <c r="E859" s="4314" t="s">
        <v>3412</v>
      </c>
      <c r="F859" s="4314" t="s">
        <v>2752</v>
      </c>
      <c r="G859" s="4314" t="s">
        <v>22</v>
      </c>
      <c r="H859" s="4314" t="s">
        <v>22</v>
      </c>
      <c r="I859" s="4314" t="s">
        <v>1006</v>
      </c>
    </row>
    <row customHeight="1" ht="11.25">
      <c r="A860" s="4314" t="s">
        <v>2417</v>
      </c>
      <c r="B860" s="4314" t="s">
        <v>16</v>
      </c>
      <c r="C860" s="4314" t="s">
        <v>3428</v>
      </c>
      <c r="D860" s="4314" t="s">
        <v>3422</v>
      </c>
      <c r="E860" s="4314" t="s">
        <v>3429</v>
      </c>
      <c r="F860" s="4314" t="s">
        <v>2510</v>
      </c>
      <c r="G860" s="4314" t="s">
        <v>3430</v>
      </c>
      <c r="H860" s="4314" t="s">
        <v>22</v>
      </c>
      <c r="I860" s="4314" t="s">
        <v>1006</v>
      </c>
    </row>
    <row customHeight="1" ht="11.25">
      <c r="A861" s="4314" t="s">
        <v>2417</v>
      </c>
      <c r="B861" s="4314" t="s">
        <v>16</v>
      </c>
      <c r="C861" s="4314" t="s">
        <v>3433</v>
      </c>
      <c r="D861" s="4314" t="s">
        <v>3434</v>
      </c>
      <c r="E861" s="4314" t="s">
        <v>3435</v>
      </c>
      <c r="F861" s="4314" t="s">
        <v>2473</v>
      </c>
      <c r="G861" s="4314" t="s">
        <v>3436</v>
      </c>
      <c r="H861" s="4314" t="s">
        <v>22</v>
      </c>
      <c r="I861" s="4314" t="s">
        <v>1006</v>
      </c>
    </row>
    <row customHeight="1" ht="11.25">
      <c r="A862" s="4314" t="s">
        <v>2417</v>
      </c>
      <c r="B862" s="4314" t="s">
        <v>16</v>
      </c>
      <c r="C862" s="4314" t="s">
        <v>3437</v>
      </c>
      <c r="D862" s="4314" t="s">
        <v>3434</v>
      </c>
      <c r="E862" s="4314" t="s">
        <v>3438</v>
      </c>
      <c r="F862" s="4314" t="s">
        <v>2473</v>
      </c>
      <c r="G862" s="4314" t="s">
        <v>3439</v>
      </c>
      <c r="H862" s="4314" t="s">
        <v>22</v>
      </c>
      <c r="I862" s="4314" t="s">
        <v>1006</v>
      </c>
    </row>
    <row customHeight="1" ht="11.25">
      <c r="A863" s="4314" t="s">
        <v>2417</v>
      </c>
      <c r="B863" s="4314" t="s">
        <v>16</v>
      </c>
      <c r="C863" s="4314" t="s">
        <v>3449</v>
      </c>
      <c r="D863" s="4314" t="s">
        <v>3450</v>
      </c>
      <c r="E863" s="4314" t="s">
        <v>3451</v>
      </c>
      <c r="F863" s="4314" t="s">
        <v>2510</v>
      </c>
      <c r="G863" s="4314" t="s">
        <v>3452</v>
      </c>
      <c r="H863" s="4314" t="s">
        <v>22</v>
      </c>
      <c r="I863" s="4314" t="s">
        <v>1006</v>
      </c>
    </row>
    <row customHeight="1" ht="11.25">
      <c r="A864" s="4314" t="s">
        <v>2417</v>
      </c>
      <c r="B864" s="4314" t="s">
        <v>16</v>
      </c>
      <c r="C864" s="4314" t="s">
        <v>3453</v>
      </c>
      <c r="D864" s="4314" t="s">
        <v>3454</v>
      </c>
      <c r="E864" s="4314" t="s">
        <v>3455</v>
      </c>
      <c r="F864" s="4314" t="s">
        <v>2752</v>
      </c>
      <c r="G864" s="4314" t="s">
        <v>22</v>
      </c>
      <c r="H864" s="4314" t="s">
        <v>22</v>
      </c>
      <c r="I864" s="4314" t="s">
        <v>1006</v>
      </c>
    </row>
    <row customHeight="1" ht="11.25">
      <c r="A865" s="4314" t="s">
        <v>2417</v>
      </c>
      <c r="B865" s="4314" t="s">
        <v>16</v>
      </c>
      <c r="C865" s="4314" t="s">
        <v>3456</v>
      </c>
      <c r="D865" s="4314" t="s">
        <v>3457</v>
      </c>
      <c r="E865" s="4314" t="s">
        <v>3458</v>
      </c>
      <c r="F865" s="4314" t="s">
        <v>2423</v>
      </c>
      <c r="G865" s="4314" t="s">
        <v>3459</v>
      </c>
      <c r="H865" s="4314" t="s">
        <v>22</v>
      </c>
      <c r="I865" s="4314" t="s">
        <v>1006</v>
      </c>
    </row>
    <row customHeight="1" ht="11.25">
      <c r="A866" s="4314" t="s">
        <v>2417</v>
      </c>
      <c r="B866" s="4314" t="s">
        <v>16</v>
      </c>
      <c r="C866" s="4314" t="s">
        <v>3460</v>
      </c>
      <c r="D866" s="4314" t="s">
        <v>3461</v>
      </c>
      <c r="E866" s="4314" t="s">
        <v>3462</v>
      </c>
      <c r="F866" s="4314" t="s">
        <v>2466</v>
      </c>
      <c r="G866" s="4314" t="s">
        <v>3463</v>
      </c>
      <c r="H866" s="4314" t="s">
        <v>22</v>
      </c>
      <c r="I866" s="4314" t="s">
        <v>1006</v>
      </c>
    </row>
    <row customHeight="1" ht="11.25">
      <c r="A867" s="4314" t="s">
        <v>2417</v>
      </c>
      <c r="B867" s="4314" t="s">
        <v>16</v>
      </c>
      <c r="C867" s="4314" t="s">
        <v>3464</v>
      </c>
      <c r="D867" s="4314" t="s">
        <v>3465</v>
      </c>
      <c r="E867" s="4314" t="s">
        <v>3466</v>
      </c>
      <c r="F867" s="4314" t="s">
        <v>2538</v>
      </c>
      <c r="G867" s="4314" t="s">
        <v>3467</v>
      </c>
      <c r="H867" s="4314" t="s">
        <v>22</v>
      </c>
      <c r="I867" s="4314" t="s">
        <v>1006</v>
      </c>
    </row>
    <row customHeight="1" ht="11.25">
      <c r="A868" s="4314" t="s">
        <v>2417</v>
      </c>
      <c r="B868" s="4314" t="s">
        <v>16</v>
      </c>
      <c r="C868" s="4314" t="s">
        <v>4175</v>
      </c>
      <c r="D868" s="4314" t="s">
        <v>4176</v>
      </c>
      <c r="E868" s="4314" t="s">
        <v>4177</v>
      </c>
      <c r="F868" s="4314" t="s">
        <v>2442</v>
      </c>
      <c r="G868" s="4314" t="s">
        <v>4178</v>
      </c>
      <c r="H868" s="4314" t="s">
        <v>22</v>
      </c>
      <c r="I868" s="4314" t="s">
        <v>1006</v>
      </c>
    </row>
    <row customHeight="1" ht="11.25">
      <c r="A869" s="4314" t="s">
        <v>2417</v>
      </c>
      <c r="B869" s="4314" t="s">
        <v>16</v>
      </c>
      <c r="C869" s="4314" t="s">
        <v>3468</v>
      </c>
      <c r="D869" s="4314" t="s">
        <v>3469</v>
      </c>
      <c r="E869" s="4314" t="s">
        <v>3470</v>
      </c>
      <c r="F869" s="4314" t="s">
        <v>2432</v>
      </c>
      <c r="G869" s="4314" t="s">
        <v>22</v>
      </c>
      <c r="H869" s="4314" t="s">
        <v>22</v>
      </c>
      <c r="I869" s="4314" t="s">
        <v>1006</v>
      </c>
    </row>
    <row customHeight="1" ht="11.25">
      <c r="A870" s="4314" t="s">
        <v>2417</v>
      </c>
      <c r="B870" s="4314" t="s">
        <v>16</v>
      </c>
      <c r="C870" s="4314" t="s">
        <v>3471</v>
      </c>
      <c r="D870" s="4314" t="s">
        <v>3472</v>
      </c>
      <c r="E870" s="4314" t="s">
        <v>3473</v>
      </c>
      <c r="F870" s="4314" t="s">
        <v>2473</v>
      </c>
      <c r="G870" s="4314" t="s">
        <v>3474</v>
      </c>
      <c r="H870" s="4314" t="s">
        <v>22</v>
      </c>
      <c r="I870" s="4314" t="s">
        <v>1006</v>
      </c>
    </row>
    <row customHeight="1" ht="11.25">
      <c r="A871" s="4314" t="s">
        <v>2417</v>
      </c>
      <c r="B871" s="4314" t="s">
        <v>16</v>
      </c>
      <c r="C871" s="4314" t="s">
        <v>3475</v>
      </c>
      <c r="D871" s="4314" t="s">
        <v>3476</v>
      </c>
      <c r="E871" s="4314" t="s">
        <v>3477</v>
      </c>
      <c r="F871" s="4314" t="s">
        <v>2752</v>
      </c>
      <c r="G871" s="4314" t="s">
        <v>3478</v>
      </c>
      <c r="H871" s="4314" t="s">
        <v>22</v>
      </c>
      <c r="I871" s="4314" t="s">
        <v>1006</v>
      </c>
    </row>
    <row customHeight="1" ht="11.25">
      <c r="A872" s="4314" t="s">
        <v>2417</v>
      </c>
      <c r="B872" s="4314" t="s">
        <v>16</v>
      </c>
      <c r="C872" s="4314" t="s">
        <v>3479</v>
      </c>
      <c r="D872" s="4314" t="s">
        <v>3480</v>
      </c>
      <c r="E872" s="4314" t="s">
        <v>3481</v>
      </c>
      <c r="F872" s="4314" t="s">
        <v>2473</v>
      </c>
      <c r="G872" s="4314" t="s">
        <v>3482</v>
      </c>
      <c r="H872" s="4314" t="s">
        <v>22</v>
      </c>
      <c r="I872" s="4314" t="s">
        <v>1006</v>
      </c>
    </row>
    <row customHeight="1" ht="11.25">
      <c r="A873" s="4314" t="s">
        <v>2417</v>
      </c>
      <c r="B873" s="4314" t="s">
        <v>16</v>
      </c>
      <c r="C873" s="4314" t="s">
        <v>3483</v>
      </c>
      <c r="D873" s="4314" t="s">
        <v>3484</v>
      </c>
      <c r="E873" s="4314" t="s">
        <v>3485</v>
      </c>
      <c r="F873" s="4314" t="s">
        <v>2478</v>
      </c>
      <c r="G873" s="4314" t="s">
        <v>3486</v>
      </c>
      <c r="H873" s="4314" t="s">
        <v>22</v>
      </c>
      <c r="I873" s="4314" t="s">
        <v>1006</v>
      </c>
    </row>
    <row customHeight="1" ht="11.25">
      <c r="A874" s="4314" t="s">
        <v>2417</v>
      </c>
      <c r="B874" s="4314" t="s">
        <v>16</v>
      </c>
      <c r="C874" s="4314" t="s">
        <v>4179</v>
      </c>
      <c r="D874" s="4314" t="s">
        <v>4180</v>
      </c>
      <c r="E874" s="4314" t="s">
        <v>4181</v>
      </c>
      <c r="F874" s="4314" t="s">
        <v>2473</v>
      </c>
      <c r="G874" s="4314" t="s">
        <v>4182</v>
      </c>
      <c r="H874" s="4314" t="s">
        <v>22</v>
      </c>
      <c r="I874" s="4314" t="s">
        <v>1006</v>
      </c>
    </row>
    <row customHeight="1" ht="11.25">
      <c r="A875" s="4314" t="s">
        <v>2417</v>
      </c>
      <c r="B875" s="4314" t="s">
        <v>16</v>
      </c>
      <c r="C875" s="4314" t="s">
        <v>3487</v>
      </c>
      <c r="D875" s="4314" t="s">
        <v>3488</v>
      </c>
      <c r="E875" s="4314" t="s">
        <v>3489</v>
      </c>
      <c r="F875" s="4314" t="s">
        <v>2442</v>
      </c>
      <c r="G875" s="4314" t="s">
        <v>3490</v>
      </c>
      <c r="H875" s="4314" t="s">
        <v>22</v>
      </c>
      <c r="I875" s="4314" t="s">
        <v>1006</v>
      </c>
    </row>
    <row customHeight="1" ht="11.25">
      <c r="A876" s="4314" t="s">
        <v>2417</v>
      </c>
      <c r="B876" s="4314" t="s">
        <v>16</v>
      </c>
      <c r="C876" s="4314" t="s">
        <v>3491</v>
      </c>
      <c r="D876" s="4314" t="s">
        <v>3492</v>
      </c>
      <c r="E876" s="4314" t="s">
        <v>3493</v>
      </c>
      <c r="F876" s="4314" t="s">
        <v>3494</v>
      </c>
      <c r="G876" s="4314" t="s">
        <v>3495</v>
      </c>
      <c r="H876" s="4314" t="s">
        <v>22</v>
      </c>
      <c r="I876" s="4314" t="s">
        <v>1006</v>
      </c>
    </row>
    <row customHeight="1" ht="11.25">
      <c r="A877" s="4314" t="s">
        <v>2417</v>
      </c>
      <c r="B877" s="4314" t="s">
        <v>16</v>
      </c>
      <c r="C877" s="4314" t="s">
        <v>3500</v>
      </c>
      <c r="D877" s="4314" t="s">
        <v>3501</v>
      </c>
      <c r="E877" s="4314" t="s">
        <v>3502</v>
      </c>
      <c r="F877" s="4314" t="s">
        <v>2478</v>
      </c>
      <c r="G877" s="4314" t="s">
        <v>3503</v>
      </c>
      <c r="H877" s="4314" t="s">
        <v>22</v>
      </c>
      <c r="I877" s="4314" t="s">
        <v>1006</v>
      </c>
    </row>
    <row customHeight="1" ht="11.25">
      <c r="A878" s="4314" t="s">
        <v>2417</v>
      </c>
      <c r="B878" s="4314" t="s">
        <v>16</v>
      </c>
      <c r="C878" s="4314" t="s">
        <v>3504</v>
      </c>
      <c r="D878" s="4314" t="s">
        <v>3505</v>
      </c>
      <c r="E878" s="4314" t="s">
        <v>3506</v>
      </c>
      <c r="F878" s="4314" t="s">
        <v>2478</v>
      </c>
      <c r="G878" s="4314" t="s">
        <v>3507</v>
      </c>
      <c r="H878" s="4314" t="s">
        <v>22</v>
      </c>
      <c r="I878" s="4314" t="s">
        <v>1006</v>
      </c>
    </row>
    <row customHeight="1" ht="11.25">
      <c r="A879" s="4314" t="s">
        <v>2417</v>
      </c>
      <c r="B879" s="4314" t="s">
        <v>16</v>
      </c>
      <c r="C879" s="4314" t="s">
        <v>3508</v>
      </c>
      <c r="D879" s="4314" t="s">
        <v>3509</v>
      </c>
      <c r="E879" s="4314" t="s">
        <v>3510</v>
      </c>
      <c r="F879" s="4314" t="s">
        <v>2499</v>
      </c>
      <c r="G879" s="4314" t="s">
        <v>3511</v>
      </c>
      <c r="H879" s="4314" t="s">
        <v>22</v>
      </c>
      <c r="I879" s="4314" t="s">
        <v>1006</v>
      </c>
    </row>
    <row customHeight="1" ht="11.25">
      <c r="A880" s="4314" t="s">
        <v>2417</v>
      </c>
      <c r="B880" s="4314" t="s">
        <v>16</v>
      </c>
      <c r="C880" s="4314" t="s">
        <v>3512</v>
      </c>
      <c r="D880" s="4314" t="s">
        <v>3513</v>
      </c>
      <c r="E880" s="4314" t="s">
        <v>3514</v>
      </c>
      <c r="F880" s="4314" t="s">
        <v>2447</v>
      </c>
      <c r="G880" s="4314" t="s">
        <v>3515</v>
      </c>
      <c r="H880" s="4314" t="s">
        <v>22</v>
      </c>
      <c r="I880" s="4314" t="s">
        <v>1006</v>
      </c>
    </row>
    <row customHeight="1" ht="11.25">
      <c r="A881" s="4314" t="s">
        <v>2417</v>
      </c>
      <c r="B881" s="4314" t="s">
        <v>16</v>
      </c>
      <c r="C881" s="4314" t="s">
        <v>3520</v>
      </c>
      <c r="D881" s="4314" t="s">
        <v>3521</v>
      </c>
      <c r="E881" s="4314" t="s">
        <v>3522</v>
      </c>
      <c r="F881" s="4314" t="s">
        <v>2510</v>
      </c>
      <c r="G881" s="4314" t="s">
        <v>3523</v>
      </c>
      <c r="H881" s="4314" t="s">
        <v>22</v>
      </c>
      <c r="I881" s="4314" t="s">
        <v>1006</v>
      </c>
    </row>
    <row customHeight="1" ht="11.25">
      <c r="A882" s="4314" t="s">
        <v>2417</v>
      </c>
      <c r="B882" s="4314" t="s">
        <v>16</v>
      </c>
      <c r="C882" s="4314" t="s">
        <v>4183</v>
      </c>
      <c r="D882" s="4314" t="s">
        <v>4184</v>
      </c>
      <c r="E882" s="4314" t="s">
        <v>4185</v>
      </c>
      <c r="F882" s="4314" t="s">
        <v>2478</v>
      </c>
      <c r="G882" s="4314" t="s">
        <v>4186</v>
      </c>
      <c r="H882" s="4314" t="s">
        <v>22</v>
      </c>
      <c r="I882" s="4314" t="s">
        <v>1006</v>
      </c>
    </row>
    <row customHeight="1" ht="11.25">
      <c r="A883" s="4314" t="s">
        <v>2417</v>
      </c>
      <c r="B883" s="4314" t="s">
        <v>16</v>
      </c>
      <c r="C883" s="4314" t="s">
        <v>4187</v>
      </c>
      <c r="D883" s="4314" t="s">
        <v>4188</v>
      </c>
      <c r="E883" s="4314" t="s">
        <v>4189</v>
      </c>
      <c r="F883" s="4314" t="s">
        <v>2478</v>
      </c>
      <c r="G883" s="4314" t="s">
        <v>2686</v>
      </c>
      <c r="H883" s="4314" t="s">
        <v>22</v>
      </c>
      <c r="I883" s="4314" t="s">
        <v>1006</v>
      </c>
    </row>
    <row customHeight="1" ht="11.25">
      <c r="A884" s="4314" t="s">
        <v>2417</v>
      </c>
      <c r="B884" s="4314" t="s">
        <v>16</v>
      </c>
      <c r="C884" s="4314" t="s">
        <v>3527</v>
      </c>
      <c r="D884" s="4314" t="s">
        <v>3528</v>
      </c>
      <c r="E884" s="4314" t="s">
        <v>3529</v>
      </c>
      <c r="F884" s="4314" t="s">
        <v>2538</v>
      </c>
      <c r="G884" s="4314" t="s">
        <v>3530</v>
      </c>
      <c r="H884" s="4314" t="s">
        <v>22</v>
      </c>
      <c r="I884" s="4314" t="s">
        <v>1006</v>
      </c>
    </row>
    <row customHeight="1" ht="11.25">
      <c r="A885" s="4314" t="s">
        <v>2417</v>
      </c>
      <c r="B885" s="4314" t="s">
        <v>16</v>
      </c>
      <c r="C885" s="4314" t="s">
        <v>3542</v>
      </c>
      <c r="D885" s="4314" t="s">
        <v>3543</v>
      </c>
      <c r="E885" s="4314" t="s">
        <v>3544</v>
      </c>
      <c r="F885" s="4314" t="s">
        <v>3118</v>
      </c>
      <c r="G885" s="4314" t="s">
        <v>3545</v>
      </c>
      <c r="H885" s="4314" t="s">
        <v>22</v>
      </c>
      <c r="I885" s="4314" t="s">
        <v>1006</v>
      </c>
    </row>
    <row customHeight="1" ht="11.25">
      <c r="A886" s="4314" t="s">
        <v>2417</v>
      </c>
      <c r="B886" s="4314" t="s">
        <v>16</v>
      </c>
      <c r="C886" s="4314" t="s">
        <v>3546</v>
      </c>
      <c r="D886" s="4314" t="s">
        <v>3543</v>
      </c>
      <c r="E886" s="4314" t="s">
        <v>3547</v>
      </c>
      <c r="F886" s="4314" t="s">
        <v>2767</v>
      </c>
      <c r="G886" s="4314" t="s">
        <v>3548</v>
      </c>
      <c r="H886" s="4314" t="s">
        <v>22</v>
      </c>
      <c r="I886" s="4314" t="s">
        <v>1006</v>
      </c>
    </row>
    <row customHeight="1" ht="11.25">
      <c r="A887" s="4314" t="s">
        <v>2417</v>
      </c>
      <c r="B887" s="4314" t="s">
        <v>16</v>
      </c>
      <c r="C887" s="4314" t="s">
        <v>3549</v>
      </c>
      <c r="D887" s="4314" t="s">
        <v>3550</v>
      </c>
      <c r="E887" s="4314" t="s">
        <v>3551</v>
      </c>
      <c r="F887" s="4314" t="s">
        <v>2442</v>
      </c>
      <c r="G887" s="4314" t="s">
        <v>3552</v>
      </c>
      <c r="H887" s="4314" t="s">
        <v>22</v>
      </c>
      <c r="I887" s="4314" t="s">
        <v>1006</v>
      </c>
    </row>
    <row customHeight="1" ht="11.25">
      <c r="A888" s="4314" t="s">
        <v>2417</v>
      </c>
      <c r="B888" s="4314" t="s">
        <v>16</v>
      </c>
      <c r="C888" s="4314" t="s">
        <v>3557</v>
      </c>
      <c r="D888" s="4314" t="s">
        <v>3558</v>
      </c>
      <c r="E888" s="4314" t="s">
        <v>3559</v>
      </c>
      <c r="F888" s="4314" t="s">
        <v>2527</v>
      </c>
      <c r="G888" s="4314" t="s">
        <v>3560</v>
      </c>
      <c r="H888" s="4314" t="s">
        <v>22</v>
      </c>
      <c r="I888" s="4314" t="s">
        <v>1006</v>
      </c>
    </row>
    <row customHeight="1" ht="11.25">
      <c r="A889" s="4314" t="s">
        <v>2417</v>
      </c>
      <c r="B889" s="4314" t="s">
        <v>16</v>
      </c>
      <c r="C889" s="4314" t="s">
        <v>3561</v>
      </c>
      <c r="D889" s="4314" t="s">
        <v>3562</v>
      </c>
      <c r="E889" s="4314" t="s">
        <v>3563</v>
      </c>
      <c r="F889" s="4314" t="s">
        <v>2442</v>
      </c>
      <c r="G889" s="4314" t="s">
        <v>3564</v>
      </c>
      <c r="H889" s="4314" t="s">
        <v>22</v>
      </c>
      <c r="I889" s="4314" t="s">
        <v>1006</v>
      </c>
    </row>
    <row customHeight="1" ht="11.25">
      <c r="A890" s="4314" t="s">
        <v>2417</v>
      </c>
      <c r="B890" s="4314" t="s">
        <v>16</v>
      </c>
      <c r="C890" s="4314" t="s">
        <v>3565</v>
      </c>
      <c r="D890" s="4314" t="s">
        <v>3566</v>
      </c>
      <c r="E890" s="4314" t="s">
        <v>3567</v>
      </c>
      <c r="F890" s="4314" t="s">
        <v>3568</v>
      </c>
      <c r="G890" s="4314" t="s">
        <v>22</v>
      </c>
      <c r="H890" s="4314" t="s">
        <v>22</v>
      </c>
      <c r="I890" s="4314" t="s">
        <v>1006</v>
      </c>
    </row>
    <row customHeight="1" ht="11.25">
      <c r="A891" s="4314" t="s">
        <v>2417</v>
      </c>
      <c r="B891" s="4314" t="s">
        <v>16</v>
      </c>
      <c r="C891" s="4314" t="s">
        <v>3569</v>
      </c>
      <c r="D891" s="4314" t="s">
        <v>3570</v>
      </c>
      <c r="E891" s="4314" t="s">
        <v>3571</v>
      </c>
      <c r="F891" s="4314" t="s">
        <v>50</v>
      </c>
      <c r="G891" s="4314" t="s">
        <v>3572</v>
      </c>
      <c r="H891" s="4314" t="s">
        <v>22</v>
      </c>
      <c r="I891" s="4314" t="s">
        <v>1006</v>
      </c>
    </row>
    <row customHeight="1" ht="11.25">
      <c r="A892" s="4314" t="s">
        <v>2417</v>
      </c>
      <c r="B892" s="4314" t="s">
        <v>16</v>
      </c>
      <c r="C892" s="4314" t="s">
        <v>4190</v>
      </c>
      <c r="D892" s="4314" t="s">
        <v>4191</v>
      </c>
      <c r="E892" s="4314" t="s">
        <v>4192</v>
      </c>
      <c r="F892" s="4314" t="s">
        <v>2767</v>
      </c>
      <c r="G892" s="4314" t="s">
        <v>4193</v>
      </c>
      <c r="H892" s="4314" t="s">
        <v>22</v>
      </c>
      <c r="I892" s="4314" t="s">
        <v>1006</v>
      </c>
    </row>
    <row customHeight="1" ht="11.25">
      <c r="A893" s="4314" t="s">
        <v>2417</v>
      </c>
      <c r="B893" s="4314" t="s">
        <v>16</v>
      </c>
      <c r="C893" s="4314" t="s">
        <v>4194</v>
      </c>
      <c r="D893" s="4314" t="s">
        <v>4195</v>
      </c>
      <c r="E893" s="4314" t="s">
        <v>4196</v>
      </c>
      <c r="F893" s="4314" t="s">
        <v>2510</v>
      </c>
      <c r="G893" s="4314" t="s">
        <v>4197</v>
      </c>
      <c r="H893" s="4314" t="s">
        <v>22</v>
      </c>
      <c r="I893" s="4314" t="s">
        <v>1006</v>
      </c>
    </row>
    <row customHeight="1" ht="11.25">
      <c r="A894" s="4314" t="s">
        <v>2417</v>
      </c>
      <c r="B894" s="4314" t="s">
        <v>16</v>
      </c>
      <c r="C894" s="4314" t="s">
        <v>3594</v>
      </c>
      <c r="D894" s="4314" t="s">
        <v>3595</v>
      </c>
      <c r="E894" s="4314" t="s">
        <v>3596</v>
      </c>
      <c r="F894" s="4314" t="s">
        <v>2909</v>
      </c>
      <c r="G894" s="4314" t="s">
        <v>3597</v>
      </c>
      <c r="H894" s="4314" t="s">
        <v>22</v>
      </c>
      <c r="I894" s="4314" t="s">
        <v>1006</v>
      </c>
    </row>
    <row customHeight="1" ht="11.25">
      <c r="A895" s="4314" t="s">
        <v>2417</v>
      </c>
      <c r="B895" s="4314" t="s">
        <v>16</v>
      </c>
      <c r="C895" s="4314" t="s">
        <v>4198</v>
      </c>
      <c r="D895" s="4314" t="s">
        <v>4199</v>
      </c>
      <c r="E895" s="4314" t="s">
        <v>4200</v>
      </c>
      <c r="F895" s="4314" t="s">
        <v>3026</v>
      </c>
      <c r="G895" s="4314" t="s">
        <v>22</v>
      </c>
      <c r="H895" s="4314" t="s">
        <v>22</v>
      </c>
      <c r="I895" s="4314" t="s">
        <v>1006</v>
      </c>
    </row>
    <row customHeight="1" ht="11.25">
      <c r="A896" s="4314" t="s">
        <v>2417</v>
      </c>
      <c r="B896" s="4314" t="s">
        <v>16</v>
      </c>
      <c r="C896" s="4314" t="s">
        <v>3598</v>
      </c>
      <c r="D896" s="4314" t="s">
        <v>3599</v>
      </c>
      <c r="E896" s="4314" t="s">
        <v>3600</v>
      </c>
      <c r="F896" s="4314" t="s">
        <v>2478</v>
      </c>
      <c r="G896" s="4314" t="s">
        <v>3601</v>
      </c>
      <c r="H896" s="4314" t="s">
        <v>22</v>
      </c>
      <c r="I896" s="4314" t="s">
        <v>1006</v>
      </c>
    </row>
    <row customHeight="1" ht="11.25">
      <c r="A897" s="4314" t="s">
        <v>2417</v>
      </c>
      <c r="B897" s="4314" t="s">
        <v>16</v>
      </c>
      <c r="C897" s="4314" t="s">
        <v>4201</v>
      </c>
      <c r="D897" s="4314" t="s">
        <v>4202</v>
      </c>
      <c r="E897" s="4314" t="s">
        <v>4203</v>
      </c>
      <c r="F897" s="4314" t="s">
        <v>2478</v>
      </c>
      <c r="G897" s="4314" t="s">
        <v>4204</v>
      </c>
      <c r="H897" s="4314" t="s">
        <v>22</v>
      </c>
      <c r="I897" s="4314" t="s">
        <v>1006</v>
      </c>
    </row>
    <row customHeight="1" ht="11.25">
      <c r="A898" s="4314" t="s">
        <v>2417</v>
      </c>
      <c r="B898" s="4314" t="s">
        <v>16</v>
      </c>
      <c r="C898" s="4314" t="s">
        <v>4205</v>
      </c>
      <c r="D898" s="4314" t="s">
        <v>4206</v>
      </c>
      <c r="E898" s="4314" t="s">
        <v>4207</v>
      </c>
      <c r="F898" s="4314" t="s">
        <v>2478</v>
      </c>
      <c r="G898" s="4314" t="s">
        <v>4208</v>
      </c>
      <c r="H898" s="4314" t="s">
        <v>22</v>
      </c>
      <c r="I898" s="4314" t="s">
        <v>1006</v>
      </c>
    </row>
    <row customHeight="1" ht="11.25">
      <c r="A899" s="4314" t="s">
        <v>2417</v>
      </c>
      <c r="B899" s="4314" t="s">
        <v>16</v>
      </c>
      <c r="C899" s="4314" t="s">
        <v>3610</v>
      </c>
      <c r="D899" s="4314" t="s">
        <v>3611</v>
      </c>
      <c r="E899" s="4314" t="s">
        <v>3612</v>
      </c>
      <c r="F899" s="4314" t="s">
        <v>2442</v>
      </c>
      <c r="G899" s="4314" t="s">
        <v>22</v>
      </c>
      <c r="H899" s="4314" t="s">
        <v>22</v>
      </c>
      <c r="I899" s="4314" t="s">
        <v>1006</v>
      </c>
    </row>
    <row customHeight="1" ht="11.25">
      <c r="A900" s="4314" t="s">
        <v>2417</v>
      </c>
      <c r="B900" s="4314" t="s">
        <v>16</v>
      </c>
      <c r="C900" s="4314" t="s">
        <v>4209</v>
      </c>
      <c r="D900" s="4314" t="s">
        <v>4210</v>
      </c>
      <c r="E900" s="4314" t="s">
        <v>4211</v>
      </c>
      <c r="F900" s="4314" t="s">
        <v>2481</v>
      </c>
      <c r="G900" s="4314" t="s">
        <v>22</v>
      </c>
      <c r="H900" s="4314" t="s">
        <v>22</v>
      </c>
      <c r="I900" s="4314" t="s">
        <v>1006</v>
      </c>
    </row>
    <row customHeight="1" ht="11.25">
      <c r="A901" s="4314" t="s">
        <v>2417</v>
      </c>
      <c r="B901" s="4314" t="s">
        <v>16</v>
      </c>
      <c r="C901" s="4314" t="s">
        <v>3613</v>
      </c>
      <c r="D901" s="4314" t="s">
        <v>3614</v>
      </c>
      <c r="E901" s="4314" t="s">
        <v>3615</v>
      </c>
      <c r="F901" s="4314" t="s">
        <v>3118</v>
      </c>
      <c r="G901" s="4314" t="s">
        <v>22</v>
      </c>
      <c r="H901" s="4314" t="s">
        <v>22</v>
      </c>
      <c r="I901" s="4314" t="s">
        <v>1006</v>
      </c>
    </row>
    <row customHeight="1" ht="11.25">
      <c r="A902" s="4314" t="s">
        <v>2417</v>
      </c>
      <c r="B902" s="4314" t="s">
        <v>16</v>
      </c>
      <c r="C902" s="4314" t="s">
        <v>4212</v>
      </c>
      <c r="D902" s="4314" t="s">
        <v>4213</v>
      </c>
      <c r="E902" s="4314" t="s">
        <v>4214</v>
      </c>
      <c r="F902" s="4314" t="s">
        <v>2538</v>
      </c>
      <c r="G902" s="4314" t="s">
        <v>2690</v>
      </c>
      <c r="H902" s="4314" t="s">
        <v>22</v>
      </c>
      <c r="I902" s="4314" t="s">
        <v>1006</v>
      </c>
    </row>
    <row customHeight="1" ht="11.25">
      <c r="A903" s="4314" t="s">
        <v>2417</v>
      </c>
      <c r="B903" s="4314" t="s">
        <v>16</v>
      </c>
      <c r="C903" s="4314" t="s">
        <v>4215</v>
      </c>
      <c r="D903" s="4314" t="s">
        <v>4216</v>
      </c>
      <c r="E903" s="4314" t="s">
        <v>4217</v>
      </c>
      <c r="F903" s="4314" t="s">
        <v>2478</v>
      </c>
      <c r="G903" s="4314" t="s">
        <v>22</v>
      </c>
      <c r="H903" s="4314" t="s">
        <v>22</v>
      </c>
      <c r="I903" s="4314" t="s">
        <v>1006</v>
      </c>
    </row>
    <row customHeight="1" ht="11.25">
      <c r="A904" s="4314" t="s">
        <v>2417</v>
      </c>
      <c r="B904" s="4314" t="s">
        <v>16</v>
      </c>
      <c r="C904" s="4314" t="s">
        <v>4218</v>
      </c>
      <c r="D904" s="4314" t="s">
        <v>4219</v>
      </c>
      <c r="E904" s="4314" t="s">
        <v>4220</v>
      </c>
      <c r="F904" s="4314" t="s">
        <v>2473</v>
      </c>
      <c r="G904" s="4314" t="s">
        <v>4221</v>
      </c>
      <c r="H904" s="4314" t="s">
        <v>22</v>
      </c>
      <c r="I904" s="4314" t="s">
        <v>1006</v>
      </c>
    </row>
    <row customHeight="1" ht="11.25">
      <c r="A905" s="4314" t="s">
        <v>2417</v>
      </c>
      <c r="B905" s="4314" t="s">
        <v>16</v>
      </c>
      <c r="C905" s="4314" t="s">
        <v>3616</v>
      </c>
      <c r="D905" s="4314" t="s">
        <v>3617</v>
      </c>
      <c r="E905" s="4314" t="s">
        <v>3618</v>
      </c>
      <c r="F905" s="4314" t="s">
        <v>3619</v>
      </c>
      <c r="G905" s="4314" t="s">
        <v>22</v>
      </c>
      <c r="H905" s="4314" t="s">
        <v>22</v>
      </c>
      <c r="I905" s="4314" t="s">
        <v>1006</v>
      </c>
    </row>
    <row customHeight="1" ht="11.25">
      <c r="A906" s="4314" t="s">
        <v>2417</v>
      </c>
      <c r="B906" s="4314" t="s">
        <v>16</v>
      </c>
      <c r="C906" s="4314" t="s">
        <v>22</v>
      </c>
      <c r="D906" s="4314" t="s">
        <v>3624</v>
      </c>
      <c r="E906" s="4314" t="s">
        <v>3625</v>
      </c>
      <c r="F906" s="4314" t="s">
        <v>50</v>
      </c>
      <c r="G906" s="4314" t="s">
        <v>22</v>
      </c>
      <c r="H906" s="4314" t="s">
        <v>22</v>
      </c>
      <c r="I906" s="4314" t="s">
        <v>1006</v>
      </c>
    </row>
    <row customHeight="1" ht="11.25">
      <c r="A907" s="4314" t="s">
        <v>2417</v>
      </c>
      <c r="B907" s="4314" t="s">
        <v>16</v>
      </c>
      <c r="C907" s="4314" t="s">
        <v>3639</v>
      </c>
      <c r="D907" s="4314" t="s">
        <v>3640</v>
      </c>
      <c r="E907" s="4314" t="s">
        <v>3641</v>
      </c>
      <c r="F907" s="4314" t="s">
        <v>3026</v>
      </c>
      <c r="G907" s="4314" t="s">
        <v>3642</v>
      </c>
      <c r="H907" s="4314" t="s">
        <v>22</v>
      </c>
      <c r="I907" s="4314" t="s">
        <v>1006</v>
      </c>
    </row>
    <row customHeight="1" ht="11.25">
      <c r="A908" s="4314" t="s">
        <v>2417</v>
      </c>
      <c r="B908" s="4314" t="s">
        <v>16</v>
      </c>
      <c r="C908" s="4314" t="s">
        <v>3651</v>
      </c>
      <c r="D908" s="4314" t="s">
        <v>3652</v>
      </c>
      <c r="E908" s="4314" t="s">
        <v>3653</v>
      </c>
      <c r="F908" s="4314" t="s">
        <v>3654</v>
      </c>
      <c r="G908" s="4314" t="s">
        <v>3655</v>
      </c>
      <c r="H908" s="4314" t="s">
        <v>22</v>
      </c>
      <c r="I908" s="4314" t="s">
        <v>1006</v>
      </c>
    </row>
    <row customHeight="1" ht="11.25">
      <c r="A909" s="4314" t="s">
        <v>2417</v>
      </c>
      <c r="B909" s="4314" t="s">
        <v>16</v>
      </c>
      <c r="C909" s="4314" t="s">
        <v>3661</v>
      </c>
      <c r="D909" s="4314" t="s">
        <v>3662</v>
      </c>
      <c r="E909" s="4314" t="s">
        <v>3663</v>
      </c>
      <c r="F909" s="4314" t="s">
        <v>3664</v>
      </c>
      <c r="G909" s="4314" t="s">
        <v>3665</v>
      </c>
      <c r="H909" s="4314" t="s">
        <v>22</v>
      </c>
      <c r="I909" s="4314" t="s">
        <v>1006</v>
      </c>
    </row>
    <row customHeight="1" ht="11.25">
      <c r="A910" s="4314" t="s">
        <v>2417</v>
      </c>
      <c r="B910" s="4314" t="s">
        <v>16</v>
      </c>
      <c r="C910" s="4314" t="s">
        <v>3677</v>
      </c>
      <c r="D910" s="4314" t="s">
        <v>3678</v>
      </c>
      <c r="E910" s="4314" t="s">
        <v>3455</v>
      </c>
      <c r="F910" s="4314" t="s">
        <v>3679</v>
      </c>
      <c r="G910" s="4314" t="s">
        <v>22</v>
      </c>
      <c r="H910" s="4314" t="s">
        <v>22</v>
      </c>
      <c r="I910" s="4314" t="s">
        <v>1006</v>
      </c>
    </row>
    <row customHeight="1" ht="11.25">
      <c r="A911" s="4314" t="s">
        <v>2417</v>
      </c>
      <c r="B911" s="4314" t="s">
        <v>16</v>
      </c>
      <c r="C911" s="4314" t="s">
        <v>3690</v>
      </c>
      <c r="D911" s="4314" t="s">
        <v>3691</v>
      </c>
      <c r="E911" s="4314" t="s">
        <v>3653</v>
      </c>
      <c r="F911" s="4314" t="s">
        <v>3692</v>
      </c>
      <c r="G911" s="4314" t="s">
        <v>22</v>
      </c>
      <c r="H911" s="4314" t="s">
        <v>22</v>
      </c>
      <c r="I911" s="4314" t="s">
        <v>1006</v>
      </c>
    </row>
    <row customHeight="1" ht="11.25">
      <c r="A912" s="4314" t="s">
        <v>2417</v>
      </c>
      <c r="B912" s="4314" t="s">
        <v>16</v>
      </c>
      <c r="C912" s="4314" t="s">
        <v>4222</v>
      </c>
      <c r="D912" s="4314" t="s">
        <v>4223</v>
      </c>
      <c r="E912" s="4314" t="s">
        <v>4224</v>
      </c>
      <c r="F912" s="4314" t="s">
        <v>2538</v>
      </c>
      <c r="G912" s="4314" t="s">
        <v>4225</v>
      </c>
      <c r="H912" s="4314" t="s">
        <v>22</v>
      </c>
      <c r="I912" s="4314" t="s">
        <v>1006</v>
      </c>
    </row>
    <row customHeight="1" ht="11.25">
      <c r="A913" s="4314" t="s">
        <v>2417</v>
      </c>
      <c r="B913" s="4314" t="s">
        <v>16</v>
      </c>
      <c r="C913" s="4314" t="s">
        <v>22</v>
      </c>
      <c r="D913" s="4314" t="s">
        <v>2418</v>
      </c>
      <c r="E913" s="4314" t="s">
        <v>2419</v>
      </c>
      <c r="F913" s="4314" t="s">
        <v>2420</v>
      </c>
      <c r="G913" s="4314" t="s">
        <v>22</v>
      </c>
      <c r="H913" s="4314" t="s">
        <v>22</v>
      </c>
      <c r="I913" s="4314" t="s">
        <v>1059</v>
      </c>
    </row>
    <row customHeight="1" ht="11.25">
      <c r="A914" s="4314" t="s">
        <v>2417</v>
      </c>
      <c r="B914" s="4314" t="s">
        <v>16</v>
      </c>
      <c r="C914" s="4314" t="s">
        <v>22</v>
      </c>
      <c r="D914" s="4314" t="s">
        <v>2421</v>
      </c>
      <c r="E914" s="4314" t="s">
        <v>2422</v>
      </c>
      <c r="F914" s="4314" t="s">
        <v>2423</v>
      </c>
      <c r="G914" s="4314" t="s">
        <v>22</v>
      </c>
      <c r="H914" s="4314" t="s">
        <v>22</v>
      </c>
      <c r="I914" s="4314" t="s">
        <v>1059</v>
      </c>
    </row>
    <row customHeight="1" ht="11.25">
      <c r="A915" s="4314" t="s">
        <v>2417</v>
      </c>
      <c r="B915" s="4314" t="s">
        <v>16</v>
      </c>
      <c r="C915" s="4314" t="s">
        <v>22</v>
      </c>
      <c r="D915" s="4314" t="s">
        <v>2424</v>
      </c>
      <c r="E915" s="4314" t="s">
        <v>2425</v>
      </c>
      <c r="F915" s="4314" t="s">
        <v>2426</v>
      </c>
      <c r="G915" s="4314" t="s">
        <v>22</v>
      </c>
      <c r="H915" s="4314" t="s">
        <v>22</v>
      </c>
      <c r="I915" s="4314" t="s">
        <v>1059</v>
      </c>
    </row>
    <row customHeight="1" ht="11.25">
      <c r="A916" s="4314" t="s">
        <v>2417</v>
      </c>
      <c r="B916" s="4314" t="s">
        <v>16</v>
      </c>
      <c r="C916" s="4314" t="s">
        <v>22</v>
      </c>
      <c r="D916" s="4314" t="s">
        <v>2427</v>
      </c>
      <c r="E916" s="4314" t="s">
        <v>2428</v>
      </c>
      <c r="F916" s="4314" t="s">
        <v>2429</v>
      </c>
      <c r="G916" s="4314" t="s">
        <v>22</v>
      </c>
      <c r="H916" s="4314" t="s">
        <v>22</v>
      </c>
      <c r="I916" s="4314" t="s">
        <v>1059</v>
      </c>
    </row>
    <row customHeight="1" ht="11.25">
      <c r="A917" s="4314" t="s">
        <v>2417</v>
      </c>
      <c r="B917" s="4314" t="s">
        <v>16</v>
      </c>
      <c r="C917" s="4314" t="s">
        <v>22</v>
      </c>
      <c r="D917" s="4314" t="s">
        <v>2430</v>
      </c>
      <c r="E917" s="4314" t="s">
        <v>2431</v>
      </c>
      <c r="F917" s="4314" t="s">
        <v>2432</v>
      </c>
      <c r="G917" s="4314" t="s">
        <v>22</v>
      </c>
      <c r="H917" s="4314" t="s">
        <v>22</v>
      </c>
      <c r="I917" s="4314" t="s">
        <v>1059</v>
      </c>
    </row>
    <row customHeight="1" ht="11.25">
      <c r="A918" s="4314" t="s">
        <v>2417</v>
      </c>
      <c r="B918" s="4314" t="s">
        <v>16</v>
      </c>
      <c r="C918" s="4314" t="s">
        <v>22</v>
      </c>
      <c r="D918" s="4314" t="s">
        <v>2433</v>
      </c>
      <c r="E918" s="4314" t="s">
        <v>2434</v>
      </c>
      <c r="F918" s="4314" t="s">
        <v>2429</v>
      </c>
      <c r="G918" s="4314" t="s">
        <v>22</v>
      </c>
      <c r="H918" s="4314" t="s">
        <v>22</v>
      </c>
      <c r="I918" s="4314" t="s">
        <v>1059</v>
      </c>
    </row>
    <row customHeight="1" ht="11.25">
      <c r="A919" s="4314" t="s">
        <v>2417</v>
      </c>
      <c r="B919" s="4314" t="s">
        <v>16</v>
      </c>
      <c r="C919" s="4314" t="s">
        <v>22</v>
      </c>
      <c r="D919" s="4314" t="s">
        <v>2435</v>
      </c>
      <c r="E919" s="4314" t="s">
        <v>2436</v>
      </c>
      <c r="F919" s="4314" t="s">
        <v>2426</v>
      </c>
      <c r="G919" s="4314" t="s">
        <v>22</v>
      </c>
      <c r="H919" s="4314" t="s">
        <v>22</v>
      </c>
      <c r="I919" s="4314" t="s">
        <v>1059</v>
      </c>
    </row>
    <row customHeight="1" ht="11.25">
      <c r="A920" s="4314" t="s">
        <v>2417</v>
      </c>
      <c r="B920" s="4314" t="s">
        <v>16</v>
      </c>
      <c r="C920" s="4314" t="s">
        <v>22</v>
      </c>
      <c r="D920" s="4314" t="s">
        <v>2437</v>
      </c>
      <c r="E920" s="4314" t="s">
        <v>2438</v>
      </c>
      <c r="F920" s="4314" t="s">
        <v>2439</v>
      </c>
      <c r="G920" s="4314" t="s">
        <v>22</v>
      </c>
      <c r="H920" s="4314" t="s">
        <v>22</v>
      </c>
      <c r="I920" s="4314" t="s">
        <v>1059</v>
      </c>
    </row>
    <row customHeight="1" ht="11.25">
      <c r="A921" s="4314" t="s">
        <v>2417</v>
      </c>
      <c r="B921" s="4314" t="s">
        <v>16</v>
      </c>
      <c r="C921" s="4314" t="s">
        <v>22</v>
      </c>
      <c r="D921" s="4314" t="s">
        <v>2440</v>
      </c>
      <c r="E921" s="4314" t="s">
        <v>2441</v>
      </c>
      <c r="F921" s="4314" t="s">
        <v>2442</v>
      </c>
      <c r="G921" s="4314" t="s">
        <v>22</v>
      </c>
      <c r="H921" s="4314" t="s">
        <v>22</v>
      </c>
      <c r="I921" s="4314" t="s">
        <v>1059</v>
      </c>
    </row>
    <row customHeight="1" ht="11.25">
      <c r="A922" s="4314" t="s">
        <v>2417</v>
      </c>
      <c r="B922" s="4314" t="s">
        <v>16</v>
      </c>
      <c r="C922" s="4314" t="s">
        <v>22</v>
      </c>
      <c r="D922" s="4314" t="s">
        <v>2443</v>
      </c>
      <c r="E922" s="4314" t="s">
        <v>2444</v>
      </c>
      <c r="F922" s="4314" t="s">
        <v>50</v>
      </c>
      <c r="G922" s="4314" t="s">
        <v>22</v>
      </c>
      <c r="H922" s="4314" t="s">
        <v>22</v>
      </c>
      <c r="I922" s="4314" t="s">
        <v>1059</v>
      </c>
    </row>
    <row customHeight="1" ht="11.25">
      <c r="A923" s="4314" t="s">
        <v>2417</v>
      </c>
      <c r="B923" s="4314" t="s">
        <v>16</v>
      </c>
      <c r="C923" s="4314" t="s">
        <v>22</v>
      </c>
      <c r="D923" s="4314" t="s">
        <v>2445</v>
      </c>
      <c r="E923" s="4314" t="s">
        <v>2446</v>
      </c>
      <c r="F923" s="4314" t="s">
        <v>2447</v>
      </c>
      <c r="G923" s="4314" t="s">
        <v>22</v>
      </c>
      <c r="H923" s="4314" t="s">
        <v>22</v>
      </c>
      <c r="I923" s="4314" t="s">
        <v>1059</v>
      </c>
    </row>
    <row customHeight="1" ht="11.25">
      <c r="A924" s="4314" t="s">
        <v>2417</v>
      </c>
      <c r="B924" s="4314" t="s">
        <v>16</v>
      </c>
      <c r="C924" s="4314" t="s">
        <v>22</v>
      </c>
      <c r="D924" s="4314" t="s">
        <v>2448</v>
      </c>
      <c r="E924" s="4314" t="s">
        <v>2449</v>
      </c>
      <c r="F924" s="4314" t="s">
        <v>2450</v>
      </c>
      <c r="G924" s="4314" t="s">
        <v>22</v>
      </c>
      <c r="H924" s="4314" t="s">
        <v>22</v>
      </c>
      <c r="I924" s="4314" t="s">
        <v>1059</v>
      </c>
    </row>
    <row customHeight="1" ht="11.25">
      <c r="A925" s="4314" t="s">
        <v>2417</v>
      </c>
      <c r="B925" s="4314" t="s">
        <v>16</v>
      </c>
      <c r="C925" s="4314" t="s">
        <v>22</v>
      </c>
      <c r="D925" s="4314" t="s">
        <v>2451</v>
      </c>
      <c r="E925" s="4314" t="s">
        <v>2452</v>
      </c>
      <c r="F925" s="4314" t="s">
        <v>2426</v>
      </c>
      <c r="G925" s="4314" t="s">
        <v>22</v>
      </c>
      <c r="H925" s="4314" t="s">
        <v>22</v>
      </c>
      <c r="I925" s="4314" t="s">
        <v>1059</v>
      </c>
    </row>
    <row customHeight="1" ht="11.25">
      <c r="A926" s="4314" t="s">
        <v>2417</v>
      </c>
      <c r="B926" s="4314" t="s">
        <v>16</v>
      </c>
      <c r="C926" s="4314" t="s">
        <v>22</v>
      </c>
      <c r="D926" s="4314" t="s">
        <v>2453</v>
      </c>
      <c r="E926" s="4314" t="s">
        <v>2454</v>
      </c>
      <c r="F926" s="4314" t="s">
        <v>2429</v>
      </c>
      <c r="G926" s="4314" t="s">
        <v>22</v>
      </c>
      <c r="H926" s="4314" t="s">
        <v>22</v>
      </c>
      <c r="I926" s="4314" t="s">
        <v>1059</v>
      </c>
    </row>
    <row customHeight="1" ht="11.25">
      <c r="A927" s="4314" t="s">
        <v>2417</v>
      </c>
      <c r="B927" s="4314" t="s">
        <v>16</v>
      </c>
      <c r="C927" s="4314" t="s">
        <v>22</v>
      </c>
      <c r="D927" s="4314" t="s">
        <v>2455</v>
      </c>
      <c r="E927" s="4314" t="s">
        <v>2456</v>
      </c>
      <c r="F927" s="4314" t="s">
        <v>2442</v>
      </c>
      <c r="G927" s="4314" t="s">
        <v>22</v>
      </c>
      <c r="H927" s="4314" t="s">
        <v>22</v>
      </c>
      <c r="I927" s="4314" t="s">
        <v>1059</v>
      </c>
    </row>
    <row customHeight="1" ht="11.25">
      <c r="A928" s="4314" t="s">
        <v>2417</v>
      </c>
      <c r="B928" s="4314" t="s">
        <v>16</v>
      </c>
      <c r="C928" s="4314" t="s">
        <v>22</v>
      </c>
      <c r="D928" s="4314" t="s">
        <v>2457</v>
      </c>
      <c r="E928" s="4314" t="s">
        <v>2458</v>
      </c>
      <c r="F928" s="4314" t="s">
        <v>2429</v>
      </c>
      <c r="G928" s="4314" t="s">
        <v>22</v>
      </c>
      <c r="H928" s="4314" t="s">
        <v>22</v>
      </c>
      <c r="I928" s="4314" t="s">
        <v>1059</v>
      </c>
    </row>
    <row customHeight="1" ht="11.25">
      <c r="A929" s="4314" t="s">
        <v>2417</v>
      </c>
      <c r="B929" s="4314" t="s">
        <v>16</v>
      </c>
      <c r="C929" s="4314" t="s">
        <v>22</v>
      </c>
      <c r="D929" s="4314" t="s">
        <v>2459</v>
      </c>
      <c r="E929" s="4314" t="s">
        <v>2460</v>
      </c>
      <c r="F929" s="4314" t="s">
        <v>2461</v>
      </c>
      <c r="G929" s="4314" t="s">
        <v>22</v>
      </c>
      <c r="H929" s="4314" t="s">
        <v>22</v>
      </c>
      <c r="I929" s="4314" t="s">
        <v>1059</v>
      </c>
    </row>
    <row customHeight="1" ht="11.25">
      <c r="A930" s="4314" t="s">
        <v>2417</v>
      </c>
      <c r="B930" s="4314" t="s">
        <v>16</v>
      </c>
      <c r="C930" s="4314" t="s">
        <v>22</v>
      </c>
      <c r="D930" s="4314" t="s">
        <v>2462</v>
      </c>
      <c r="E930" s="4314" t="s">
        <v>2463</v>
      </c>
      <c r="F930" s="4314" t="s">
        <v>2461</v>
      </c>
      <c r="G930" s="4314" t="s">
        <v>22</v>
      </c>
      <c r="H930" s="4314" t="s">
        <v>22</v>
      </c>
      <c r="I930" s="4314" t="s">
        <v>1059</v>
      </c>
    </row>
    <row customHeight="1" ht="11.25">
      <c r="A931" s="4314" t="s">
        <v>2417</v>
      </c>
      <c r="B931" s="4314" t="s">
        <v>16</v>
      </c>
      <c r="C931" s="4314" t="s">
        <v>22</v>
      </c>
      <c r="D931" s="4314" t="s">
        <v>2464</v>
      </c>
      <c r="E931" s="4314" t="s">
        <v>2465</v>
      </c>
      <c r="F931" s="4314" t="s">
        <v>2466</v>
      </c>
      <c r="G931" s="4314" t="s">
        <v>22</v>
      </c>
      <c r="H931" s="4314" t="s">
        <v>22</v>
      </c>
      <c r="I931" s="4314" t="s">
        <v>1059</v>
      </c>
    </row>
    <row customHeight="1" ht="11.25">
      <c r="A932" s="4314" t="s">
        <v>2417</v>
      </c>
      <c r="B932" s="4314" t="s">
        <v>16</v>
      </c>
      <c r="C932" s="4314" t="s">
        <v>22</v>
      </c>
      <c r="D932" s="4314" t="s">
        <v>2467</v>
      </c>
      <c r="E932" s="4314" t="s">
        <v>2468</v>
      </c>
      <c r="F932" s="4314" t="s">
        <v>2432</v>
      </c>
      <c r="G932" s="4314" t="s">
        <v>22</v>
      </c>
      <c r="H932" s="4314" t="s">
        <v>22</v>
      </c>
      <c r="I932" s="4314" t="s">
        <v>1059</v>
      </c>
    </row>
    <row customHeight="1" ht="11.25">
      <c r="A933" s="4314" t="s">
        <v>2417</v>
      </c>
      <c r="B933" s="4314" t="s">
        <v>16</v>
      </c>
      <c r="C933" s="4314" t="s">
        <v>22</v>
      </c>
      <c r="D933" s="4314" t="s">
        <v>2469</v>
      </c>
      <c r="E933" s="4314" t="s">
        <v>2470</v>
      </c>
      <c r="F933" s="4314" t="s">
        <v>2426</v>
      </c>
      <c r="G933" s="4314" t="s">
        <v>22</v>
      </c>
      <c r="H933" s="4314" t="s">
        <v>22</v>
      </c>
      <c r="I933" s="4314" t="s">
        <v>1059</v>
      </c>
    </row>
    <row customHeight="1" ht="11.25">
      <c r="A934" s="4314" t="s">
        <v>2417</v>
      </c>
      <c r="B934" s="4314" t="s">
        <v>16</v>
      </c>
      <c r="C934" s="4314" t="s">
        <v>22</v>
      </c>
      <c r="D934" s="4314" t="s">
        <v>2471</v>
      </c>
      <c r="E934" s="4314" t="s">
        <v>2472</v>
      </c>
      <c r="F934" s="4314" t="s">
        <v>2473</v>
      </c>
      <c r="G934" s="4314" t="s">
        <v>22</v>
      </c>
      <c r="H934" s="4314" t="s">
        <v>22</v>
      </c>
      <c r="I934" s="4314" t="s">
        <v>1059</v>
      </c>
    </row>
    <row customHeight="1" ht="11.25">
      <c r="A935" s="4314" t="s">
        <v>2417</v>
      </c>
      <c r="B935" s="4314" t="s">
        <v>16</v>
      </c>
      <c r="C935" s="4314" t="s">
        <v>22</v>
      </c>
      <c r="D935" s="4314" t="s">
        <v>2474</v>
      </c>
      <c r="E935" s="4314" t="s">
        <v>2475</v>
      </c>
      <c r="F935" s="4314" t="s">
        <v>2426</v>
      </c>
      <c r="G935" s="4314" t="s">
        <v>22</v>
      </c>
      <c r="H935" s="4314" t="s">
        <v>22</v>
      </c>
      <c r="I935" s="4314" t="s">
        <v>1059</v>
      </c>
    </row>
    <row customHeight="1" ht="11.25">
      <c r="A936" s="4314" t="s">
        <v>2417</v>
      </c>
      <c r="B936" s="4314" t="s">
        <v>16</v>
      </c>
      <c r="C936" s="4314" t="s">
        <v>22</v>
      </c>
      <c r="D936" s="4314" t="s">
        <v>2476</v>
      </c>
      <c r="E936" s="4314" t="s">
        <v>2477</v>
      </c>
      <c r="F936" s="4314" t="s">
        <v>2478</v>
      </c>
      <c r="G936" s="4314" t="s">
        <v>22</v>
      </c>
      <c r="H936" s="4314" t="s">
        <v>22</v>
      </c>
      <c r="I936" s="4314" t="s">
        <v>1059</v>
      </c>
    </row>
    <row customHeight="1" ht="11.25">
      <c r="A937" s="4314" t="s">
        <v>2417</v>
      </c>
      <c r="B937" s="4314" t="s">
        <v>16</v>
      </c>
      <c r="C937" s="4314" t="s">
        <v>22</v>
      </c>
      <c r="D937" s="4314" t="s">
        <v>2479</v>
      </c>
      <c r="E937" s="4314" t="s">
        <v>2480</v>
      </c>
      <c r="F937" s="4314" t="s">
        <v>2481</v>
      </c>
      <c r="G937" s="4314" t="s">
        <v>22</v>
      </c>
      <c r="H937" s="4314" t="s">
        <v>22</v>
      </c>
      <c r="I937" s="4314" t="s">
        <v>1059</v>
      </c>
    </row>
    <row customHeight="1" ht="11.25">
      <c r="A938" s="4314" t="s">
        <v>2417</v>
      </c>
      <c r="B938" s="4314" t="s">
        <v>16</v>
      </c>
      <c r="C938" s="4314" t="s">
        <v>22</v>
      </c>
      <c r="D938" s="4314" t="s">
        <v>2482</v>
      </c>
      <c r="E938" s="4314" t="s">
        <v>2483</v>
      </c>
      <c r="F938" s="4314" t="s">
        <v>2478</v>
      </c>
      <c r="G938" s="4314" t="s">
        <v>22</v>
      </c>
      <c r="H938" s="4314" t="s">
        <v>22</v>
      </c>
      <c r="I938" s="4314" t="s">
        <v>1059</v>
      </c>
    </row>
    <row customHeight="1" ht="11.25">
      <c r="A939" s="4314" t="s">
        <v>2417</v>
      </c>
      <c r="B939" s="4314" t="s">
        <v>16</v>
      </c>
      <c r="C939" s="4314" t="s">
        <v>22</v>
      </c>
      <c r="D939" s="4314" t="s">
        <v>2484</v>
      </c>
      <c r="E939" s="4314" t="s">
        <v>2485</v>
      </c>
      <c r="F939" s="4314" t="s">
        <v>2486</v>
      </c>
      <c r="G939" s="4314" t="s">
        <v>22</v>
      </c>
      <c r="H939" s="4314" t="s">
        <v>22</v>
      </c>
      <c r="I939" s="4314" t="s">
        <v>1059</v>
      </c>
    </row>
    <row customHeight="1" ht="11.25">
      <c r="A940" s="4314" t="s">
        <v>2417</v>
      </c>
      <c r="B940" s="4314" t="s">
        <v>16</v>
      </c>
      <c r="C940" s="4314" t="s">
        <v>22</v>
      </c>
      <c r="D940" s="4314" t="s">
        <v>2487</v>
      </c>
      <c r="E940" s="4314" t="s">
        <v>2488</v>
      </c>
      <c r="F940" s="4314" t="s">
        <v>2478</v>
      </c>
      <c r="G940" s="4314" t="s">
        <v>22</v>
      </c>
      <c r="H940" s="4314" t="s">
        <v>22</v>
      </c>
      <c r="I940" s="4314" t="s">
        <v>1059</v>
      </c>
    </row>
    <row customHeight="1" ht="11.25">
      <c r="A941" s="4314" t="s">
        <v>2417</v>
      </c>
      <c r="B941" s="4314" t="s">
        <v>16</v>
      </c>
      <c r="C941" s="4314" t="s">
        <v>22</v>
      </c>
      <c r="D941" s="4314" t="s">
        <v>2489</v>
      </c>
      <c r="E941" s="4314" t="s">
        <v>2490</v>
      </c>
      <c r="F941" s="4314" t="s">
        <v>2481</v>
      </c>
      <c r="G941" s="4314" t="s">
        <v>22</v>
      </c>
      <c r="H941" s="4314" t="s">
        <v>22</v>
      </c>
      <c r="I941" s="4314" t="s">
        <v>1059</v>
      </c>
    </row>
    <row customHeight="1" ht="11.25">
      <c r="A942" s="4314" t="s">
        <v>2417</v>
      </c>
      <c r="B942" s="4314" t="s">
        <v>16</v>
      </c>
      <c r="C942" s="4314" t="s">
        <v>22</v>
      </c>
      <c r="D942" s="4314" t="s">
        <v>2491</v>
      </c>
      <c r="E942" s="4314" t="s">
        <v>2492</v>
      </c>
      <c r="F942" s="4314" t="s">
        <v>2478</v>
      </c>
      <c r="G942" s="4314" t="s">
        <v>22</v>
      </c>
      <c r="H942" s="4314" t="s">
        <v>22</v>
      </c>
      <c r="I942" s="4314" t="s">
        <v>1059</v>
      </c>
    </row>
    <row customHeight="1" ht="11.25">
      <c r="A943" s="4314" t="s">
        <v>2417</v>
      </c>
      <c r="B943" s="4314" t="s">
        <v>16</v>
      </c>
      <c r="C943" s="4314" t="s">
        <v>22</v>
      </c>
      <c r="D943" s="4314" t="s">
        <v>2493</v>
      </c>
      <c r="E943" s="4314" t="s">
        <v>2494</v>
      </c>
      <c r="F943" s="4314" t="s">
        <v>2481</v>
      </c>
      <c r="G943" s="4314" t="s">
        <v>22</v>
      </c>
      <c r="H943" s="4314" t="s">
        <v>22</v>
      </c>
      <c r="I943" s="4314" t="s">
        <v>1059</v>
      </c>
    </row>
    <row customHeight="1" ht="11.25">
      <c r="A944" s="4314" t="s">
        <v>2417</v>
      </c>
      <c r="B944" s="4314" t="s">
        <v>16</v>
      </c>
      <c r="C944" s="4314" t="s">
        <v>22</v>
      </c>
      <c r="D944" s="4314" t="s">
        <v>2495</v>
      </c>
      <c r="E944" s="4314" t="s">
        <v>2496</v>
      </c>
      <c r="F944" s="4314" t="s">
        <v>2481</v>
      </c>
      <c r="G944" s="4314" t="s">
        <v>22</v>
      </c>
      <c r="H944" s="4314" t="s">
        <v>22</v>
      </c>
      <c r="I944" s="4314" t="s">
        <v>1059</v>
      </c>
    </row>
    <row customHeight="1" ht="11.25">
      <c r="A945" s="4314" t="s">
        <v>2417</v>
      </c>
      <c r="B945" s="4314" t="s">
        <v>16</v>
      </c>
      <c r="C945" s="4314" t="s">
        <v>22</v>
      </c>
      <c r="D945" s="4314" t="s">
        <v>2497</v>
      </c>
      <c r="E945" s="4314" t="s">
        <v>2498</v>
      </c>
      <c r="F945" s="4314" t="s">
        <v>2499</v>
      </c>
      <c r="G945" s="4314" t="s">
        <v>22</v>
      </c>
      <c r="H945" s="4314" t="s">
        <v>22</v>
      </c>
      <c r="I945" s="4314" t="s">
        <v>1059</v>
      </c>
    </row>
    <row customHeight="1" ht="11.25">
      <c r="A946" s="4314" t="s">
        <v>2417</v>
      </c>
      <c r="B946" s="4314" t="s">
        <v>16</v>
      </c>
      <c r="C946" s="4314" t="s">
        <v>22</v>
      </c>
      <c r="D946" s="4314" t="s">
        <v>2500</v>
      </c>
      <c r="E946" s="4314" t="s">
        <v>2501</v>
      </c>
      <c r="F946" s="4314" t="s">
        <v>2432</v>
      </c>
      <c r="G946" s="4314" t="s">
        <v>22</v>
      </c>
      <c r="H946" s="4314" t="s">
        <v>22</v>
      </c>
      <c r="I946" s="4314" t="s">
        <v>1059</v>
      </c>
    </row>
    <row customHeight="1" ht="11.25">
      <c r="A947" s="4314" t="s">
        <v>2417</v>
      </c>
      <c r="B947" s="4314" t="s">
        <v>16</v>
      </c>
      <c r="C947" s="4314" t="s">
        <v>22</v>
      </c>
      <c r="D947" s="4314" t="s">
        <v>2502</v>
      </c>
      <c r="E947" s="4314" t="s">
        <v>2503</v>
      </c>
      <c r="F947" s="4314" t="s">
        <v>2481</v>
      </c>
      <c r="G947" s="4314" t="s">
        <v>22</v>
      </c>
      <c r="H947" s="4314" t="s">
        <v>22</v>
      </c>
      <c r="I947" s="4314" t="s">
        <v>1059</v>
      </c>
    </row>
    <row customHeight="1" ht="11.25">
      <c r="A948" s="4314" t="s">
        <v>2417</v>
      </c>
      <c r="B948" s="4314" t="s">
        <v>16</v>
      </c>
      <c r="C948" s="4314" t="s">
        <v>22</v>
      </c>
      <c r="D948" s="4314" t="s">
        <v>2504</v>
      </c>
      <c r="E948" s="4314" t="s">
        <v>2505</v>
      </c>
      <c r="F948" s="4314" t="s">
        <v>2486</v>
      </c>
      <c r="G948" s="4314" t="s">
        <v>22</v>
      </c>
      <c r="H948" s="4314" t="s">
        <v>22</v>
      </c>
      <c r="I948" s="4314" t="s">
        <v>1059</v>
      </c>
    </row>
    <row customHeight="1" ht="11.25">
      <c r="A949" s="4314" t="s">
        <v>2417</v>
      </c>
      <c r="B949" s="4314" t="s">
        <v>16</v>
      </c>
      <c r="C949" s="4314" t="s">
        <v>22</v>
      </c>
      <c r="D949" s="4314" t="s">
        <v>2506</v>
      </c>
      <c r="E949" s="4314" t="s">
        <v>2507</v>
      </c>
      <c r="F949" s="4314" t="s">
        <v>2481</v>
      </c>
      <c r="G949" s="4314" t="s">
        <v>22</v>
      </c>
      <c r="H949" s="4314" t="s">
        <v>22</v>
      </c>
      <c r="I949" s="4314" t="s">
        <v>1059</v>
      </c>
    </row>
    <row customHeight="1" ht="11.25">
      <c r="A950" s="4314" t="s">
        <v>2417</v>
      </c>
      <c r="B950" s="4314" t="s">
        <v>16</v>
      </c>
      <c r="C950" s="4314" t="s">
        <v>22</v>
      </c>
      <c r="D950" s="4314" t="s">
        <v>2508</v>
      </c>
      <c r="E950" s="4314" t="s">
        <v>2509</v>
      </c>
      <c r="F950" s="4314" t="s">
        <v>2510</v>
      </c>
      <c r="G950" s="4314" t="s">
        <v>22</v>
      </c>
      <c r="H950" s="4314" t="s">
        <v>22</v>
      </c>
      <c r="I950" s="4314" t="s">
        <v>1059</v>
      </c>
    </row>
    <row customHeight="1" ht="11.25">
      <c r="A951" s="4314" t="s">
        <v>2417</v>
      </c>
      <c r="B951" s="4314" t="s">
        <v>16</v>
      </c>
      <c r="C951" s="4314" t="s">
        <v>22</v>
      </c>
      <c r="D951" s="4314" t="s">
        <v>2511</v>
      </c>
      <c r="E951" s="4314" t="s">
        <v>2512</v>
      </c>
      <c r="F951" s="4314" t="s">
        <v>2442</v>
      </c>
      <c r="G951" s="4314" t="s">
        <v>22</v>
      </c>
      <c r="H951" s="4314" t="s">
        <v>22</v>
      </c>
      <c r="I951" s="4314" t="s">
        <v>1059</v>
      </c>
    </row>
    <row customHeight="1" ht="11.25">
      <c r="A952" s="4314" t="s">
        <v>2417</v>
      </c>
      <c r="B952" s="4314" t="s">
        <v>16</v>
      </c>
      <c r="C952" s="4314" t="s">
        <v>22</v>
      </c>
      <c r="D952" s="4314" t="s">
        <v>2513</v>
      </c>
      <c r="E952" s="4314" t="s">
        <v>2514</v>
      </c>
      <c r="F952" s="4314" t="s">
        <v>2432</v>
      </c>
      <c r="G952" s="4314" t="s">
        <v>22</v>
      </c>
      <c r="H952" s="4314" t="s">
        <v>22</v>
      </c>
      <c r="I952" s="4314" t="s">
        <v>1059</v>
      </c>
    </row>
    <row customHeight="1" ht="11.25">
      <c r="A953" s="4314" t="s">
        <v>2417</v>
      </c>
      <c r="B953" s="4314" t="s">
        <v>16</v>
      </c>
      <c r="C953" s="4314" t="s">
        <v>22</v>
      </c>
      <c r="D953" s="4314" t="s">
        <v>2515</v>
      </c>
      <c r="E953" s="4314" t="s">
        <v>2516</v>
      </c>
      <c r="F953" s="4314" t="s">
        <v>2442</v>
      </c>
      <c r="G953" s="4314" t="s">
        <v>22</v>
      </c>
      <c r="H953" s="4314" t="s">
        <v>22</v>
      </c>
      <c r="I953" s="4314" t="s">
        <v>1059</v>
      </c>
    </row>
    <row customHeight="1" ht="11.25">
      <c r="A954" s="4314" t="s">
        <v>2417</v>
      </c>
      <c r="B954" s="4314" t="s">
        <v>16</v>
      </c>
      <c r="C954" s="4314" t="s">
        <v>22</v>
      </c>
      <c r="D954" s="4314" t="s">
        <v>2517</v>
      </c>
      <c r="E954" s="4314" t="s">
        <v>2518</v>
      </c>
      <c r="F954" s="4314" t="s">
        <v>2461</v>
      </c>
      <c r="G954" s="4314" t="s">
        <v>22</v>
      </c>
      <c r="H954" s="4314" t="s">
        <v>22</v>
      </c>
      <c r="I954" s="4314" t="s">
        <v>1059</v>
      </c>
    </row>
    <row customHeight="1" ht="11.25">
      <c r="A955" s="4314" t="s">
        <v>2417</v>
      </c>
      <c r="B955" s="4314" t="s">
        <v>16</v>
      </c>
      <c r="C955" s="4314" t="s">
        <v>22</v>
      </c>
      <c r="D955" s="4314" t="s">
        <v>2519</v>
      </c>
      <c r="E955" s="4314" t="s">
        <v>2520</v>
      </c>
      <c r="F955" s="4314" t="s">
        <v>2478</v>
      </c>
      <c r="G955" s="4314" t="s">
        <v>22</v>
      </c>
      <c r="H955" s="4314" t="s">
        <v>22</v>
      </c>
      <c r="I955" s="4314" t="s">
        <v>1059</v>
      </c>
    </row>
    <row customHeight="1" ht="11.25">
      <c r="A956" s="4314" t="s">
        <v>2417</v>
      </c>
      <c r="B956" s="4314" t="s">
        <v>16</v>
      </c>
      <c r="C956" s="4314" t="s">
        <v>22</v>
      </c>
      <c r="D956" s="4314" t="s">
        <v>2521</v>
      </c>
      <c r="E956" s="4314" t="s">
        <v>2522</v>
      </c>
      <c r="F956" s="4314" t="s">
        <v>2442</v>
      </c>
      <c r="G956" s="4314" t="s">
        <v>22</v>
      </c>
      <c r="H956" s="4314" t="s">
        <v>22</v>
      </c>
      <c r="I956" s="4314" t="s">
        <v>1059</v>
      </c>
    </row>
    <row customHeight="1" ht="11.25">
      <c r="A957" s="4314" t="s">
        <v>2417</v>
      </c>
      <c r="B957" s="4314" t="s">
        <v>16</v>
      </c>
      <c r="C957" s="4314" t="s">
        <v>22</v>
      </c>
      <c r="D957" s="4314" t="s">
        <v>2523</v>
      </c>
      <c r="E957" s="4314" t="s">
        <v>2524</v>
      </c>
      <c r="F957" s="4314" t="s">
        <v>2478</v>
      </c>
      <c r="G957" s="4314" t="s">
        <v>22</v>
      </c>
      <c r="H957" s="4314" t="s">
        <v>22</v>
      </c>
      <c r="I957" s="4314" t="s">
        <v>1059</v>
      </c>
    </row>
    <row customHeight="1" ht="11.25">
      <c r="A958" s="4314" t="s">
        <v>2417</v>
      </c>
      <c r="B958" s="4314" t="s">
        <v>16</v>
      </c>
      <c r="C958" s="4314" t="s">
        <v>22</v>
      </c>
      <c r="D958" s="4314" t="s">
        <v>2525</v>
      </c>
      <c r="E958" s="4314" t="s">
        <v>2526</v>
      </c>
      <c r="F958" s="4314" t="s">
        <v>2527</v>
      </c>
      <c r="G958" s="4314" t="s">
        <v>22</v>
      </c>
      <c r="H958" s="4314" t="s">
        <v>22</v>
      </c>
      <c r="I958" s="4314" t="s">
        <v>1059</v>
      </c>
    </row>
    <row customHeight="1" ht="11.25">
      <c r="A959" s="4314" t="s">
        <v>2417</v>
      </c>
      <c r="B959" s="4314" t="s">
        <v>16</v>
      </c>
      <c r="C959" s="4314" t="s">
        <v>22</v>
      </c>
      <c r="D959" s="4314" t="s">
        <v>2528</v>
      </c>
      <c r="E959" s="4314" t="s">
        <v>2529</v>
      </c>
      <c r="F959" s="4314" t="s">
        <v>2442</v>
      </c>
      <c r="G959" s="4314" t="s">
        <v>22</v>
      </c>
      <c r="H959" s="4314" t="s">
        <v>22</v>
      </c>
      <c r="I959" s="4314" t="s">
        <v>1059</v>
      </c>
    </row>
    <row customHeight="1" ht="11.25">
      <c r="A960" s="4314" t="s">
        <v>2417</v>
      </c>
      <c r="B960" s="4314" t="s">
        <v>16</v>
      </c>
      <c r="C960" s="4314" t="s">
        <v>22</v>
      </c>
      <c r="D960" s="4314" t="s">
        <v>2530</v>
      </c>
      <c r="E960" s="4314" t="s">
        <v>2531</v>
      </c>
      <c r="F960" s="4314" t="s">
        <v>2442</v>
      </c>
      <c r="G960" s="4314" t="s">
        <v>22</v>
      </c>
      <c r="H960" s="4314" t="s">
        <v>22</v>
      </c>
      <c r="I960" s="4314" t="s">
        <v>1059</v>
      </c>
    </row>
    <row customHeight="1" ht="11.25">
      <c r="A961" s="4314" t="s">
        <v>2417</v>
      </c>
      <c r="B961" s="4314" t="s">
        <v>16</v>
      </c>
      <c r="C961" s="4314" t="s">
        <v>22</v>
      </c>
      <c r="D961" s="4314" t="s">
        <v>2532</v>
      </c>
      <c r="E961" s="4314" t="s">
        <v>2533</v>
      </c>
      <c r="F961" s="4314" t="s">
        <v>2442</v>
      </c>
      <c r="G961" s="4314" t="s">
        <v>22</v>
      </c>
      <c r="H961" s="4314" t="s">
        <v>22</v>
      </c>
      <c r="I961" s="4314" t="s">
        <v>1059</v>
      </c>
    </row>
    <row customHeight="1" ht="11.25">
      <c r="A962" s="4314" t="s">
        <v>2417</v>
      </c>
      <c r="B962" s="4314" t="s">
        <v>16</v>
      </c>
      <c r="C962" s="4314" t="s">
        <v>22</v>
      </c>
      <c r="D962" s="4314" t="s">
        <v>2534</v>
      </c>
      <c r="E962" s="4314" t="s">
        <v>2535</v>
      </c>
      <c r="F962" s="4314" t="s">
        <v>2461</v>
      </c>
      <c r="G962" s="4314" t="s">
        <v>22</v>
      </c>
      <c r="H962" s="4314" t="s">
        <v>22</v>
      </c>
      <c r="I962" s="4314" t="s">
        <v>1059</v>
      </c>
    </row>
    <row customHeight="1" ht="11.25">
      <c r="A963" s="4314" t="s">
        <v>2417</v>
      </c>
      <c r="B963" s="4314" t="s">
        <v>16</v>
      </c>
      <c r="C963" s="4314" t="s">
        <v>22</v>
      </c>
      <c r="D963" s="4314" t="s">
        <v>2536</v>
      </c>
      <c r="E963" s="4314" t="s">
        <v>2537</v>
      </c>
      <c r="F963" s="4314" t="s">
        <v>2538</v>
      </c>
      <c r="G963" s="4314" t="s">
        <v>22</v>
      </c>
      <c r="H963" s="4314" t="s">
        <v>22</v>
      </c>
      <c r="I963" s="4314" t="s">
        <v>1059</v>
      </c>
    </row>
    <row customHeight="1" ht="11.25">
      <c r="A964" s="4314" t="s">
        <v>2417</v>
      </c>
      <c r="B964" s="4314" t="s">
        <v>16</v>
      </c>
      <c r="C964" s="4314" t="s">
        <v>22</v>
      </c>
      <c r="D964" s="4314" t="s">
        <v>2539</v>
      </c>
      <c r="E964" s="4314" t="s">
        <v>2540</v>
      </c>
      <c r="F964" s="4314" t="s">
        <v>2439</v>
      </c>
      <c r="G964" s="4314" t="s">
        <v>22</v>
      </c>
      <c r="H964" s="4314" t="s">
        <v>22</v>
      </c>
      <c r="I964" s="4314" t="s">
        <v>1059</v>
      </c>
    </row>
    <row customHeight="1" ht="11.25">
      <c r="A965" s="4314" t="s">
        <v>2417</v>
      </c>
      <c r="B965" s="4314" t="s">
        <v>16</v>
      </c>
      <c r="C965" s="4314" t="s">
        <v>22</v>
      </c>
      <c r="D965" s="4314" t="s">
        <v>2541</v>
      </c>
      <c r="E965" s="4314" t="s">
        <v>2542</v>
      </c>
      <c r="F965" s="4314" t="s">
        <v>2432</v>
      </c>
      <c r="G965" s="4314" t="s">
        <v>22</v>
      </c>
      <c r="H965" s="4314" t="s">
        <v>22</v>
      </c>
      <c r="I965" s="4314" t="s">
        <v>1059</v>
      </c>
    </row>
    <row customHeight="1" ht="11.25">
      <c r="A966" s="4314" t="s">
        <v>2417</v>
      </c>
      <c r="B966" s="4314" t="s">
        <v>16</v>
      </c>
      <c r="C966" s="4314" t="s">
        <v>22</v>
      </c>
      <c r="D966" s="4314" t="s">
        <v>2543</v>
      </c>
      <c r="E966" s="4314" t="s">
        <v>2544</v>
      </c>
      <c r="F966" s="4314" t="s">
        <v>2442</v>
      </c>
      <c r="G966" s="4314" t="s">
        <v>22</v>
      </c>
      <c r="H966" s="4314" t="s">
        <v>22</v>
      </c>
      <c r="I966" s="4314" t="s">
        <v>1059</v>
      </c>
    </row>
    <row customHeight="1" ht="11.25">
      <c r="A967" s="4314" t="s">
        <v>2417</v>
      </c>
      <c r="B967" s="4314" t="s">
        <v>16</v>
      </c>
      <c r="C967" s="4314" t="s">
        <v>2545</v>
      </c>
      <c r="D967" s="4314" t="s">
        <v>2546</v>
      </c>
      <c r="E967" s="4314" t="s">
        <v>2547</v>
      </c>
      <c r="F967" s="4314" t="s">
        <v>2548</v>
      </c>
      <c r="G967" s="4314" t="s">
        <v>2549</v>
      </c>
      <c r="H967" s="4314" t="s">
        <v>22</v>
      </c>
      <c r="I967" s="4314" t="s">
        <v>1059</v>
      </c>
    </row>
    <row customHeight="1" ht="11.25">
      <c r="A968" s="4314" t="s">
        <v>2417</v>
      </c>
      <c r="B968" s="4314" t="s">
        <v>16</v>
      </c>
      <c r="C968" s="4314" t="s">
        <v>2550</v>
      </c>
      <c r="D968" s="4314" t="s">
        <v>2551</v>
      </c>
      <c r="E968" s="4314" t="s">
        <v>2552</v>
      </c>
      <c r="F968" s="4314" t="s">
        <v>2420</v>
      </c>
      <c r="G968" s="4314" t="s">
        <v>2553</v>
      </c>
      <c r="H968" s="4314" t="s">
        <v>22</v>
      </c>
      <c r="I968" s="4314" t="s">
        <v>1059</v>
      </c>
    </row>
    <row customHeight="1" ht="11.25">
      <c r="A969" s="4314" t="s">
        <v>2417</v>
      </c>
      <c r="B969" s="4314" t="s">
        <v>16</v>
      </c>
      <c r="C969" s="4314" t="s">
        <v>2559</v>
      </c>
      <c r="D969" s="4314" t="s">
        <v>2560</v>
      </c>
      <c r="E969" s="4314" t="s">
        <v>2561</v>
      </c>
      <c r="F969" s="4314" t="s">
        <v>2562</v>
      </c>
      <c r="G969" s="4314" t="s">
        <v>2563</v>
      </c>
      <c r="H969" s="4314" t="s">
        <v>22</v>
      </c>
      <c r="I969" s="4314" t="s">
        <v>1059</v>
      </c>
    </row>
    <row customHeight="1" ht="11.25">
      <c r="A970" s="4314" t="s">
        <v>2417</v>
      </c>
      <c r="B970" s="4314" t="s">
        <v>16</v>
      </c>
      <c r="C970" s="4314" t="s">
        <v>2564</v>
      </c>
      <c r="D970" s="4314" t="s">
        <v>2565</v>
      </c>
      <c r="E970" s="4314" t="s">
        <v>2566</v>
      </c>
      <c r="F970" s="4314" t="s">
        <v>2567</v>
      </c>
      <c r="G970" s="4314" t="s">
        <v>2568</v>
      </c>
      <c r="H970" s="4314" t="s">
        <v>22</v>
      </c>
      <c r="I970" s="4314" t="s">
        <v>1059</v>
      </c>
    </row>
    <row customHeight="1" ht="11.25">
      <c r="A971" s="4314" t="s">
        <v>2417</v>
      </c>
      <c r="B971" s="4314" t="s">
        <v>16</v>
      </c>
      <c r="C971" s="4314" t="s">
        <v>2569</v>
      </c>
      <c r="D971" s="4314" t="s">
        <v>2565</v>
      </c>
      <c r="E971" s="4314" t="s">
        <v>2566</v>
      </c>
      <c r="F971" s="4314" t="s">
        <v>2570</v>
      </c>
      <c r="G971" s="4314" t="s">
        <v>2568</v>
      </c>
      <c r="H971" s="4314" t="s">
        <v>22</v>
      </c>
      <c r="I971" s="4314" t="s">
        <v>1059</v>
      </c>
    </row>
    <row customHeight="1" ht="11.25">
      <c r="A972" s="4314" t="s">
        <v>2417</v>
      </c>
      <c r="B972" s="4314" t="s">
        <v>16</v>
      </c>
      <c r="C972" s="4314" t="s">
        <v>4226</v>
      </c>
      <c r="D972" s="4314" t="s">
        <v>4227</v>
      </c>
      <c r="E972" s="4314" t="s">
        <v>4228</v>
      </c>
      <c r="F972" s="4314" t="s">
        <v>2909</v>
      </c>
      <c r="G972" s="4314" t="s">
        <v>4229</v>
      </c>
      <c r="H972" s="4314" t="s">
        <v>22</v>
      </c>
      <c r="I972" s="4314" t="s">
        <v>1059</v>
      </c>
    </row>
    <row customHeight="1" ht="11.25">
      <c r="A973" s="4314" t="s">
        <v>2417</v>
      </c>
      <c r="B973" s="4314" t="s">
        <v>16</v>
      </c>
      <c r="C973" s="4314" t="s">
        <v>2587</v>
      </c>
      <c r="D973" s="4314" t="s">
        <v>2588</v>
      </c>
      <c r="E973" s="4314" t="s">
        <v>2589</v>
      </c>
      <c r="F973" s="4314" t="s">
        <v>2423</v>
      </c>
      <c r="G973" s="4314" t="s">
        <v>2590</v>
      </c>
      <c r="H973" s="4314" t="s">
        <v>22</v>
      </c>
      <c r="I973" s="4314" t="s">
        <v>1059</v>
      </c>
    </row>
    <row customHeight="1" ht="11.25">
      <c r="A974" s="4314" t="s">
        <v>2417</v>
      </c>
      <c r="B974" s="4314" t="s">
        <v>16</v>
      </c>
      <c r="C974" s="4314" t="s">
        <v>3705</v>
      </c>
      <c r="D974" s="4314" t="s">
        <v>3706</v>
      </c>
      <c r="E974" s="4314" t="s">
        <v>3707</v>
      </c>
      <c r="F974" s="4314" t="s">
        <v>2478</v>
      </c>
      <c r="G974" s="4314" t="s">
        <v>3708</v>
      </c>
      <c r="H974" s="4314" t="s">
        <v>22</v>
      </c>
      <c r="I974" s="4314" t="s">
        <v>1059</v>
      </c>
    </row>
    <row customHeight="1" ht="11.25">
      <c r="A975" s="4314" t="s">
        <v>2417</v>
      </c>
      <c r="B975" s="4314" t="s">
        <v>16</v>
      </c>
      <c r="C975" s="4314" t="s">
        <v>4230</v>
      </c>
      <c r="D975" s="4314" t="s">
        <v>4231</v>
      </c>
      <c r="E975" s="4314" t="s">
        <v>4232</v>
      </c>
      <c r="F975" s="4314" t="s">
        <v>2752</v>
      </c>
      <c r="G975" s="4314" t="s">
        <v>4233</v>
      </c>
      <c r="H975" s="4314" t="s">
        <v>22</v>
      </c>
      <c r="I975" s="4314" t="s">
        <v>1059</v>
      </c>
    </row>
    <row customHeight="1" ht="11.25">
      <c r="A976" s="4314" t="s">
        <v>2417</v>
      </c>
      <c r="B976" s="4314" t="s">
        <v>16</v>
      </c>
      <c r="C976" s="4314" t="s">
        <v>2603</v>
      </c>
      <c r="D976" s="4314" t="s">
        <v>2604</v>
      </c>
      <c r="E976" s="4314" t="s">
        <v>2605</v>
      </c>
      <c r="F976" s="4314" t="s">
        <v>2447</v>
      </c>
      <c r="G976" s="4314" t="s">
        <v>2606</v>
      </c>
      <c r="H976" s="4314" t="s">
        <v>22</v>
      </c>
      <c r="I976" s="4314" t="s">
        <v>1059</v>
      </c>
    </row>
    <row customHeight="1" ht="11.25">
      <c r="A977" s="4314" t="s">
        <v>2417</v>
      </c>
      <c r="B977" s="4314" t="s">
        <v>16</v>
      </c>
      <c r="C977" s="4314" t="s">
        <v>2612</v>
      </c>
      <c r="D977" s="4314" t="s">
        <v>2613</v>
      </c>
      <c r="E977" s="4314" t="s">
        <v>2614</v>
      </c>
      <c r="F977" s="4314" t="s">
        <v>2615</v>
      </c>
      <c r="G977" s="4314" t="s">
        <v>2616</v>
      </c>
      <c r="H977" s="4314" t="s">
        <v>22</v>
      </c>
      <c r="I977" s="4314" t="s">
        <v>1059</v>
      </c>
    </row>
    <row customHeight="1" ht="11.25">
      <c r="A978" s="4314" t="s">
        <v>2417</v>
      </c>
      <c r="B978" s="4314" t="s">
        <v>16</v>
      </c>
      <c r="C978" s="4314" t="s">
        <v>2621</v>
      </c>
      <c r="D978" s="4314" t="s">
        <v>2622</v>
      </c>
      <c r="E978" s="4314" t="s">
        <v>2623</v>
      </c>
      <c r="F978" s="4314" t="s">
        <v>2442</v>
      </c>
      <c r="G978" s="4314" t="s">
        <v>22</v>
      </c>
      <c r="H978" s="4314" t="s">
        <v>22</v>
      </c>
      <c r="I978" s="4314" t="s">
        <v>1059</v>
      </c>
    </row>
    <row customHeight="1" ht="11.25">
      <c r="A979" s="4314" t="s">
        <v>2417</v>
      </c>
      <c r="B979" s="4314" t="s">
        <v>16</v>
      </c>
      <c r="C979" s="4314" t="s">
        <v>2655</v>
      </c>
      <c r="D979" s="4314" t="s">
        <v>2656</v>
      </c>
      <c r="E979" s="4314" t="s">
        <v>2657</v>
      </c>
      <c r="F979" s="4314" t="s">
        <v>675</v>
      </c>
      <c r="G979" s="4314" t="s">
        <v>2658</v>
      </c>
      <c r="H979" s="4314" t="s">
        <v>22</v>
      </c>
      <c r="I979" s="4314" t="s">
        <v>1059</v>
      </c>
    </row>
    <row customHeight="1" ht="11.25">
      <c r="A980" s="4314" t="s">
        <v>2417</v>
      </c>
      <c r="B980" s="4314" t="s">
        <v>16</v>
      </c>
      <c r="C980" s="4314" t="s">
        <v>2670</v>
      </c>
      <c r="D980" s="4314" t="s">
        <v>2671</v>
      </c>
      <c r="E980" s="4314" t="s">
        <v>2672</v>
      </c>
      <c r="F980" s="4314" t="s">
        <v>675</v>
      </c>
      <c r="G980" s="4314" t="s">
        <v>2673</v>
      </c>
      <c r="H980" s="4314" t="s">
        <v>2674</v>
      </c>
      <c r="I980" s="4314" t="s">
        <v>1059</v>
      </c>
    </row>
    <row customHeight="1" ht="11.25">
      <c r="A981" s="4314" t="s">
        <v>2417</v>
      </c>
      <c r="B981" s="4314" t="s">
        <v>16</v>
      </c>
      <c r="C981" s="4314" t="s">
        <v>22</v>
      </c>
      <c r="D981" s="4314" t="s">
        <v>2691</v>
      </c>
      <c r="E981" s="4314" t="s">
        <v>2692</v>
      </c>
      <c r="F981" s="4314" t="s">
        <v>2423</v>
      </c>
      <c r="G981" s="4314" t="s">
        <v>22</v>
      </c>
      <c r="H981" s="4314" t="s">
        <v>22</v>
      </c>
      <c r="I981" s="4314" t="s">
        <v>1059</v>
      </c>
    </row>
    <row customHeight="1" ht="11.25">
      <c r="A982" s="4314" t="s">
        <v>2417</v>
      </c>
      <c r="B982" s="4314" t="s">
        <v>16</v>
      </c>
      <c r="C982" s="4314" t="s">
        <v>22</v>
      </c>
      <c r="D982" s="4314" t="s">
        <v>2693</v>
      </c>
      <c r="E982" s="4314" t="s">
        <v>2694</v>
      </c>
      <c r="F982" s="4314" t="s">
        <v>2423</v>
      </c>
      <c r="G982" s="4314" t="s">
        <v>22</v>
      </c>
      <c r="H982" s="4314" t="s">
        <v>22</v>
      </c>
      <c r="I982" s="4314" t="s">
        <v>1059</v>
      </c>
    </row>
    <row customHeight="1" ht="11.25">
      <c r="A983" s="4314" t="s">
        <v>2417</v>
      </c>
      <c r="B983" s="4314" t="s">
        <v>16</v>
      </c>
      <c r="C983" s="4314" t="s">
        <v>2695</v>
      </c>
      <c r="D983" s="4314" t="s">
        <v>2696</v>
      </c>
      <c r="E983" s="4314" t="s">
        <v>2697</v>
      </c>
      <c r="F983" s="4314" t="s">
        <v>2442</v>
      </c>
      <c r="G983" s="4314" t="s">
        <v>2698</v>
      </c>
      <c r="H983" s="4314" t="s">
        <v>22</v>
      </c>
      <c r="I983" s="4314" t="s">
        <v>1059</v>
      </c>
    </row>
    <row customHeight="1" ht="11.25">
      <c r="A984" s="4314" t="s">
        <v>2417</v>
      </c>
      <c r="B984" s="4314" t="s">
        <v>16</v>
      </c>
      <c r="C984" s="4314" t="s">
        <v>22</v>
      </c>
      <c r="D984" s="4314" t="s">
        <v>2699</v>
      </c>
      <c r="E984" s="4314" t="s">
        <v>2700</v>
      </c>
      <c r="F984" s="4314" t="s">
        <v>2478</v>
      </c>
      <c r="G984" s="4314" t="s">
        <v>22</v>
      </c>
      <c r="H984" s="4314" t="s">
        <v>22</v>
      </c>
      <c r="I984" s="4314" t="s">
        <v>1059</v>
      </c>
    </row>
    <row customHeight="1" ht="11.25">
      <c r="A985" s="4314" t="s">
        <v>2417</v>
      </c>
      <c r="B985" s="4314" t="s">
        <v>16</v>
      </c>
      <c r="C985" s="4314" t="s">
        <v>2722</v>
      </c>
      <c r="D985" s="4314" t="s">
        <v>2723</v>
      </c>
      <c r="E985" s="4314" t="s">
        <v>2724</v>
      </c>
      <c r="F985" s="4314" t="s">
        <v>2499</v>
      </c>
      <c r="G985" s="4314" t="s">
        <v>2725</v>
      </c>
      <c r="H985" s="4314" t="s">
        <v>22</v>
      </c>
      <c r="I985" s="4314" t="s">
        <v>1059</v>
      </c>
    </row>
    <row customHeight="1" ht="11.25">
      <c r="A986" s="4314" t="s">
        <v>2417</v>
      </c>
      <c r="B986" s="4314" t="s">
        <v>16</v>
      </c>
      <c r="C986" s="4314" t="s">
        <v>22</v>
      </c>
      <c r="D986" s="4314" t="s">
        <v>2726</v>
      </c>
      <c r="E986" s="4314" t="s">
        <v>2727</v>
      </c>
      <c r="F986" s="4314" t="s">
        <v>2423</v>
      </c>
      <c r="G986" s="4314" t="s">
        <v>22</v>
      </c>
      <c r="H986" s="4314" t="s">
        <v>22</v>
      </c>
      <c r="I986" s="4314" t="s">
        <v>1059</v>
      </c>
    </row>
    <row customHeight="1" ht="11.25">
      <c r="A987" s="4314" t="s">
        <v>2417</v>
      </c>
      <c r="B987" s="4314" t="s">
        <v>16</v>
      </c>
      <c r="C987" s="4314" t="s">
        <v>22</v>
      </c>
      <c r="D987" s="4314" t="s">
        <v>2728</v>
      </c>
      <c r="E987" s="4314" t="s">
        <v>2729</v>
      </c>
      <c r="F987" s="4314" t="s">
        <v>2527</v>
      </c>
      <c r="G987" s="4314" t="s">
        <v>22</v>
      </c>
      <c r="H987" s="4314" t="s">
        <v>22</v>
      </c>
      <c r="I987" s="4314" t="s">
        <v>1059</v>
      </c>
    </row>
    <row customHeight="1" ht="11.25">
      <c r="A988" s="4314" t="s">
        <v>2417</v>
      </c>
      <c r="B988" s="4314" t="s">
        <v>16</v>
      </c>
      <c r="C988" s="4314" t="s">
        <v>22</v>
      </c>
      <c r="D988" s="4314" t="s">
        <v>2730</v>
      </c>
      <c r="E988" s="4314" t="s">
        <v>2731</v>
      </c>
      <c r="F988" s="4314" t="s">
        <v>2510</v>
      </c>
      <c r="G988" s="4314" t="s">
        <v>22</v>
      </c>
      <c r="H988" s="4314" t="s">
        <v>22</v>
      </c>
      <c r="I988" s="4314" t="s">
        <v>1059</v>
      </c>
    </row>
    <row customHeight="1" ht="11.25">
      <c r="A989" s="4314" t="s">
        <v>2417</v>
      </c>
      <c r="B989" s="4314" t="s">
        <v>16</v>
      </c>
      <c r="C989" s="4314" t="s">
        <v>22</v>
      </c>
      <c r="D989" s="4314" t="s">
        <v>2732</v>
      </c>
      <c r="E989" s="4314" t="s">
        <v>2733</v>
      </c>
      <c r="F989" s="4314" t="s">
        <v>2423</v>
      </c>
      <c r="G989" s="4314" t="s">
        <v>22</v>
      </c>
      <c r="H989" s="4314" t="s">
        <v>22</v>
      </c>
      <c r="I989" s="4314" t="s">
        <v>1059</v>
      </c>
    </row>
    <row customHeight="1" ht="11.25">
      <c r="A990" s="4314" t="s">
        <v>2417</v>
      </c>
      <c r="B990" s="4314" t="s">
        <v>16</v>
      </c>
      <c r="C990" s="4314" t="s">
        <v>22</v>
      </c>
      <c r="D990" s="4314" t="s">
        <v>2734</v>
      </c>
      <c r="E990" s="4314" t="s">
        <v>2735</v>
      </c>
      <c r="F990" s="4314" t="s">
        <v>2527</v>
      </c>
      <c r="G990" s="4314" t="s">
        <v>22</v>
      </c>
      <c r="H990" s="4314" t="s">
        <v>22</v>
      </c>
      <c r="I990" s="4314" t="s">
        <v>1059</v>
      </c>
    </row>
    <row customHeight="1" ht="11.25">
      <c r="A991" s="4314" t="s">
        <v>2417</v>
      </c>
      <c r="B991" s="4314" t="s">
        <v>16</v>
      </c>
      <c r="C991" s="4314" t="s">
        <v>2741</v>
      </c>
      <c r="D991" s="4314" t="s">
        <v>2742</v>
      </c>
      <c r="E991" s="4314" t="s">
        <v>2743</v>
      </c>
      <c r="F991" s="4314" t="s">
        <v>2499</v>
      </c>
      <c r="G991" s="4314" t="s">
        <v>2744</v>
      </c>
      <c r="H991" s="4314" t="s">
        <v>22</v>
      </c>
      <c r="I991" s="4314" t="s">
        <v>1059</v>
      </c>
    </row>
    <row customHeight="1" ht="11.25">
      <c r="A992" s="4314" t="s">
        <v>2417</v>
      </c>
      <c r="B992" s="4314" t="s">
        <v>16</v>
      </c>
      <c r="C992" s="4314" t="s">
        <v>2749</v>
      </c>
      <c r="D992" s="4314" t="s">
        <v>2750</v>
      </c>
      <c r="E992" s="4314" t="s">
        <v>2751</v>
      </c>
      <c r="F992" s="4314" t="s">
        <v>2752</v>
      </c>
      <c r="G992" s="4314" t="s">
        <v>2753</v>
      </c>
      <c r="H992" s="4314" t="s">
        <v>22</v>
      </c>
      <c r="I992" s="4314" t="s">
        <v>1059</v>
      </c>
    </row>
    <row customHeight="1" ht="11.25">
      <c r="A993" s="4314" t="s">
        <v>2417</v>
      </c>
      <c r="B993" s="4314" t="s">
        <v>16</v>
      </c>
      <c r="C993" s="4314" t="s">
        <v>2754</v>
      </c>
      <c r="D993" s="4314" t="s">
        <v>2755</v>
      </c>
      <c r="E993" s="4314" t="s">
        <v>2756</v>
      </c>
      <c r="F993" s="4314" t="s">
        <v>2757</v>
      </c>
      <c r="G993" s="4314" t="s">
        <v>2758</v>
      </c>
      <c r="H993" s="4314" t="s">
        <v>22</v>
      </c>
      <c r="I993" s="4314" t="s">
        <v>1059</v>
      </c>
    </row>
    <row customHeight="1" ht="11.25">
      <c r="A994" s="4314" t="s">
        <v>2417</v>
      </c>
      <c r="B994" s="4314" t="s">
        <v>16</v>
      </c>
      <c r="C994" s="4314" t="s">
        <v>3907</v>
      </c>
      <c r="D994" s="4314" t="s">
        <v>3908</v>
      </c>
      <c r="E994" s="4314" t="s">
        <v>3909</v>
      </c>
      <c r="F994" s="4314" t="s">
        <v>50</v>
      </c>
      <c r="G994" s="4314" t="s">
        <v>3910</v>
      </c>
      <c r="H994" s="4314" t="s">
        <v>22</v>
      </c>
      <c r="I994" s="4314" t="s">
        <v>1059</v>
      </c>
    </row>
    <row customHeight="1" ht="11.25">
      <c r="A995" s="4314" t="s">
        <v>2417</v>
      </c>
      <c r="B995" s="4314" t="s">
        <v>16</v>
      </c>
      <c r="C995" s="4314" t="s">
        <v>2759</v>
      </c>
      <c r="D995" s="4314" t="s">
        <v>2760</v>
      </c>
      <c r="E995" s="4314" t="s">
        <v>2761</v>
      </c>
      <c r="F995" s="4314" t="s">
        <v>2762</v>
      </c>
      <c r="G995" s="4314" t="s">
        <v>2763</v>
      </c>
      <c r="H995" s="4314" t="s">
        <v>22</v>
      </c>
      <c r="I995" s="4314" t="s">
        <v>1059</v>
      </c>
    </row>
    <row customHeight="1" ht="11.25">
      <c r="A996" s="4314" t="s">
        <v>2417</v>
      </c>
      <c r="B996" s="4314" t="s">
        <v>16</v>
      </c>
      <c r="C996" s="4314" t="s">
        <v>3911</v>
      </c>
      <c r="D996" s="4314" t="s">
        <v>3912</v>
      </c>
      <c r="E996" s="4314" t="s">
        <v>3913</v>
      </c>
      <c r="F996" s="4314" t="s">
        <v>2423</v>
      </c>
      <c r="G996" s="4314" t="s">
        <v>22</v>
      </c>
      <c r="H996" s="4314" t="s">
        <v>22</v>
      </c>
      <c r="I996" s="4314" t="s">
        <v>1059</v>
      </c>
    </row>
    <row customHeight="1" ht="11.25">
      <c r="A997" s="4314" t="s">
        <v>2417</v>
      </c>
      <c r="B997" s="4314" t="s">
        <v>16</v>
      </c>
      <c r="C997" s="4314" t="s">
        <v>4234</v>
      </c>
      <c r="D997" s="4314" t="s">
        <v>4235</v>
      </c>
      <c r="E997" s="4314" t="s">
        <v>4236</v>
      </c>
      <c r="F997" s="4314" t="s">
        <v>2426</v>
      </c>
      <c r="G997" s="4314" t="s">
        <v>4237</v>
      </c>
      <c r="H997" s="4314" t="s">
        <v>22</v>
      </c>
      <c r="I997" s="4314" t="s">
        <v>1059</v>
      </c>
    </row>
    <row customHeight="1" ht="11.25">
      <c r="A998" s="4314" t="s">
        <v>2417</v>
      </c>
      <c r="B998" s="4314" t="s">
        <v>16</v>
      </c>
      <c r="C998" s="4314" t="s">
        <v>2778</v>
      </c>
      <c r="D998" s="4314" t="s">
        <v>2779</v>
      </c>
      <c r="E998" s="4314" t="s">
        <v>2780</v>
      </c>
      <c r="F998" s="4314" t="s">
        <v>2499</v>
      </c>
      <c r="G998" s="4314" t="s">
        <v>2781</v>
      </c>
      <c r="H998" s="4314" t="s">
        <v>22</v>
      </c>
      <c r="I998" s="4314" t="s">
        <v>1059</v>
      </c>
    </row>
    <row customHeight="1" ht="11.25">
      <c r="A999" s="4314" t="s">
        <v>2417</v>
      </c>
      <c r="B999" s="4314" t="s">
        <v>16</v>
      </c>
      <c r="C999" s="4314" t="s">
        <v>2794</v>
      </c>
      <c r="D999" s="4314" t="s">
        <v>2795</v>
      </c>
      <c r="E999" s="4314" t="s">
        <v>2796</v>
      </c>
      <c r="F999" s="4314" t="s">
        <v>2442</v>
      </c>
      <c r="G999" s="4314" t="s">
        <v>2797</v>
      </c>
      <c r="H999" s="4314" t="s">
        <v>22</v>
      </c>
      <c r="I999" s="4314" t="s">
        <v>1059</v>
      </c>
    </row>
    <row customHeight="1" ht="11.25">
      <c r="A1000" s="4314" t="s">
        <v>2417</v>
      </c>
      <c r="B1000" s="4314" t="s">
        <v>16</v>
      </c>
      <c r="C1000" s="4314" t="s">
        <v>2798</v>
      </c>
      <c r="D1000" s="4314" t="s">
        <v>2799</v>
      </c>
      <c r="E1000" s="4314" t="s">
        <v>2800</v>
      </c>
      <c r="F1000" s="4314" t="s">
        <v>2426</v>
      </c>
      <c r="G1000" s="4314" t="s">
        <v>2801</v>
      </c>
      <c r="H1000" s="4314" t="s">
        <v>22</v>
      </c>
      <c r="I1000" s="4314" t="s">
        <v>1059</v>
      </c>
    </row>
    <row customHeight="1" ht="11.25">
      <c r="A1001" s="4314" t="s">
        <v>2417</v>
      </c>
      <c r="B1001" s="4314" t="s">
        <v>16</v>
      </c>
      <c r="C1001" s="4314" t="s">
        <v>4238</v>
      </c>
      <c r="D1001" s="4314" t="s">
        <v>4239</v>
      </c>
      <c r="E1001" s="4314" t="s">
        <v>4240</v>
      </c>
      <c r="F1001" s="4314" t="s">
        <v>2426</v>
      </c>
      <c r="G1001" s="4314" t="s">
        <v>4241</v>
      </c>
      <c r="H1001" s="4314" t="s">
        <v>22</v>
      </c>
      <c r="I1001" s="4314" t="s">
        <v>1059</v>
      </c>
    </row>
    <row customHeight="1" ht="11.25">
      <c r="A1002" s="4314" t="s">
        <v>2417</v>
      </c>
      <c r="B1002" s="4314" t="s">
        <v>16</v>
      </c>
      <c r="C1002" s="4314" t="s">
        <v>4242</v>
      </c>
      <c r="D1002" s="4314" t="s">
        <v>4243</v>
      </c>
      <c r="E1002" s="4314" t="s">
        <v>4244</v>
      </c>
      <c r="F1002" s="4314" t="s">
        <v>2967</v>
      </c>
      <c r="G1002" s="4314" t="s">
        <v>4245</v>
      </c>
      <c r="H1002" s="4314" t="s">
        <v>22</v>
      </c>
      <c r="I1002" s="4314" t="s">
        <v>1059</v>
      </c>
    </row>
    <row customHeight="1" ht="11.25">
      <c r="A1003" s="4314" t="s">
        <v>2417</v>
      </c>
      <c r="B1003" s="4314" t="s">
        <v>16</v>
      </c>
      <c r="C1003" s="4314" t="s">
        <v>2806</v>
      </c>
      <c r="D1003" s="4314" t="s">
        <v>2807</v>
      </c>
      <c r="E1003" s="4314" t="s">
        <v>2808</v>
      </c>
      <c r="F1003" s="4314" t="s">
        <v>2461</v>
      </c>
      <c r="G1003" s="4314" t="s">
        <v>2809</v>
      </c>
      <c r="H1003" s="4314" t="s">
        <v>22</v>
      </c>
      <c r="I1003" s="4314" t="s">
        <v>1059</v>
      </c>
    </row>
    <row customHeight="1" ht="11.25">
      <c r="A1004" s="4314" t="s">
        <v>2417</v>
      </c>
      <c r="B1004" s="4314" t="s">
        <v>16</v>
      </c>
      <c r="C1004" s="4314" t="s">
        <v>2822</v>
      </c>
      <c r="D1004" s="4314" t="s">
        <v>2823</v>
      </c>
      <c r="E1004" s="4314" t="s">
        <v>2824</v>
      </c>
      <c r="F1004" s="4314" t="s">
        <v>2499</v>
      </c>
      <c r="G1004" s="4314" t="s">
        <v>2825</v>
      </c>
      <c r="H1004" s="4314" t="s">
        <v>22</v>
      </c>
      <c r="I1004" s="4314" t="s">
        <v>1059</v>
      </c>
    </row>
    <row customHeight="1" ht="11.25">
      <c r="A1005" s="4314" t="s">
        <v>2417</v>
      </c>
      <c r="B1005" s="4314" t="s">
        <v>16</v>
      </c>
      <c r="C1005" s="4314" t="s">
        <v>2830</v>
      </c>
      <c r="D1005" s="4314" t="s">
        <v>2831</v>
      </c>
      <c r="E1005" s="4314" t="s">
        <v>2832</v>
      </c>
      <c r="F1005" s="4314" t="s">
        <v>2752</v>
      </c>
      <c r="G1005" s="4314" t="s">
        <v>2833</v>
      </c>
      <c r="H1005" s="4314" t="s">
        <v>22</v>
      </c>
      <c r="I1005" s="4314" t="s">
        <v>1059</v>
      </c>
    </row>
    <row customHeight="1" ht="11.25">
      <c r="A1006" s="4314" t="s">
        <v>2417</v>
      </c>
      <c r="B1006" s="4314" t="s">
        <v>16</v>
      </c>
      <c r="C1006" s="4314" t="s">
        <v>2834</v>
      </c>
      <c r="D1006" s="4314" t="s">
        <v>2835</v>
      </c>
      <c r="E1006" s="4314" t="s">
        <v>2836</v>
      </c>
      <c r="F1006" s="4314" t="s">
        <v>2499</v>
      </c>
      <c r="G1006" s="4314" t="s">
        <v>2837</v>
      </c>
      <c r="H1006" s="4314" t="s">
        <v>22</v>
      </c>
      <c r="I1006" s="4314" t="s">
        <v>1059</v>
      </c>
    </row>
    <row customHeight="1" ht="11.25">
      <c r="A1007" s="4314" t="s">
        <v>2417</v>
      </c>
      <c r="B1007" s="4314" t="s">
        <v>16</v>
      </c>
      <c r="C1007" s="4314" t="s">
        <v>2838</v>
      </c>
      <c r="D1007" s="4314" t="s">
        <v>2839</v>
      </c>
      <c r="E1007" s="4314" t="s">
        <v>2840</v>
      </c>
      <c r="F1007" s="4314" t="s">
        <v>2752</v>
      </c>
      <c r="G1007" s="4314" t="s">
        <v>2841</v>
      </c>
      <c r="H1007" s="4314" t="s">
        <v>22</v>
      </c>
      <c r="I1007" s="4314" t="s">
        <v>1059</v>
      </c>
    </row>
    <row customHeight="1" ht="11.25">
      <c r="A1008" s="4314" t="s">
        <v>2417</v>
      </c>
      <c r="B1008" s="4314" t="s">
        <v>16</v>
      </c>
      <c r="C1008" s="4314" t="s">
        <v>2842</v>
      </c>
      <c r="D1008" s="4314" t="s">
        <v>2843</v>
      </c>
      <c r="E1008" s="4314" t="s">
        <v>2844</v>
      </c>
      <c r="F1008" s="4314" t="s">
        <v>2499</v>
      </c>
      <c r="G1008" s="4314" t="s">
        <v>2845</v>
      </c>
      <c r="H1008" s="4314" t="s">
        <v>22</v>
      </c>
      <c r="I1008" s="4314" t="s">
        <v>1059</v>
      </c>
    </row>
    <row customHeight="1" ht="11.25">
      <c r="A1009" s="4314" t="s">
        <v>2417</v>
      </c>
      <c r="B1009" s="4314" t="s">
        <v>16</v>
      </c>
      <c r="C1009" s="4314" t="s">
        <v>2846</v>
      </c>
      <c r="D1009" s="4314" t="s">
        <v>2847</v>
      </c>
      <c r="E1009" s="4314" t="s">
        <v>2848</v>
      </c>
      <c r="F1009" s="4314" t="s">
        <v>2752</v>
      </c>
      <c r="G1009" s="4314" t="s">
        <v>2849</v>
      </c>
      <c r="H1009" s="4314" t="s">
        <v>22</v>
      </c>
      <c r="I1009" s="4314" t="s">
        <v>1059</v>
      </c>
    </row>
    <row customHeight="1" ht="11.25">
      <c r="A1010" s="4314" t="s">
        <v>2417</v>
      </c>
      <c r="B1010" s="4314" t="s">
        <v>16</v>
      </c>
      <c r="C1010" s="4314" t="s">
        <v>2850</v>
      </c>
      <c r="D1010" s="4314" t="s">
        <v>2851</v>
      </c>
      <c r="E1010" s="4314" t="s">
        <v>2852</v>
      </c>
      <c r="F1010" s="4314" t="s">
        <v>2752</v>
      </c>
      <c r="G1010" s="4314" t="s">
        <v>2853</v>
      </c>
      <c r="H1010" s="4314" t="s">
        <v>22</v>
      </c>
      <c r="I1010" s="4314" t="s">
        <v>1059</v>
      </c>
    </row>
    <row customHeight="1" ht="11.25">
      <c r="A1011" s="4314" t="s">
        <v>2417</v>
      </c>
      <c r="B1011" s="4314" t="s">
        <v>16</v>
      </c>
      <c r="C1011" s="4314" t="s">
        <v>2865</v>
      </c>
      <c r="D1011" s="4314" t="s">
        <v>2866</v>
      </c>
      <c r="E1011" s="4314" t="s">
        <v>2867</v>
      </c>
      <c r="F1011" s="4314" t="s">
        <v>2478</v>
      </c>
      <c r="G1011" s="4314" t="s">
        <v>22</v>
      </c>
      <c r="H1011" s="4314" t="s">
        <v>22</v>
      </c>
      <c r="I1011" s="4314" t="s">
        <v>1059</v>
      </c>
    </row>
    <row customHeight="1" ht="11.25">
      <c r="A1012" s="4314" t="s">
        <v>2417</v>
      </c>
      <c r="B1012" s="4314" t="s">
        <v>16</v>
      </c>
      <c r="C1012" s="4314" t="s">
        <v>2868</v>
      </c>
      <c r="D1012" s="4314" t="s">
        <v>2869</v>
      </c>
      <c r="E1012" s="4314" t="s">
        <v>2870</v>
      </c>
      <c r="F1012" s="4314" t="s">
        <v>2426</v>
      </c>
      <c r="G1012" s="4314" t="s">
        <v>2871</v>
      </c>
      <c r="H1012" s="4314" t="s">
        <v>22</v>
      </c>
      <c r="I1012" s="4314" t="s">
        <v>1059</v>
      </c>
    </row>
    <row customHeight="1" ht="11.25">
      <c r="A1013" s="4314" t="s">
        <v>2417</v>
      </c>
      <c r="B1013" s="4314" t="s">
        <v>16</v>
      </c>
      <c r="C1013" s="4314" t="s">
        <v>2883</v>
      </c>
      <c r="D1013" s="4314" t="s">
        <v>2884</v>
      </c>
      <c r="E1013" s="4314" t="s">
        <v>2885</v>
      </c>
      <c r="F1013" s="4314" t="s">
        <v>2426</v>
      </c>
      <c r="G1013" s="4314" t="s">
        <v>2886</v>
      </c>
      <c r="H1013" s="4314" t="s">
        <v>22</v>
      </c>
      <c r="I1013" s="4314" t="s">
        <v>1059</v>
      </c>
    </row>
    <row customHeight="1" ht="11.25">
      <c r="A1014" s="4314" t="s">
        <v>2417</v>
      </c>
      <c r="B1014" s="4314" t="s">
        <v>16</v>
      </c>
      <c r="C1014" s="4314" t="s">
        <v>2887</v>
      </c>
      <c r="D1014" s="4314" t="s">
        <v>2888</v>
      </c>
      <c r="E1014" s="4314" t="s">
        <v>2889</v>
      </c>
      <c r="F1014" s="4314" t="s">
        <v>2426</v>
      </c>
      <c r="G1014" s="4314" t="s">
        <v>2890</v>
      </c>
      <c r="H1014" s="4314" t="s">
        <v>22</v>
      </c>
      <c r="I1014" s="4314" t="s">
        <v>1059</v>
      </c>
    </row>
    <row customHeight="1" ht="11.25">
      <c r="A1015" s="4314" t="s">
        <v>2417</v>
      </c>
      <c r="B1015" s="4314" t="s">
        <v>16</v>
      </c>
      <c r="C1015" s="4314" t="s">
        <v>2895</v>
      </c>
      <c r="D1015" s="4314" t="s">
        <v>2896</v>
      </c>
      <c r="E1015" s="4314" t="s">
        <v>2897</v>
      </c>
      <c r="F1015" s="4314" t="s">
        <v>2499</v>
      </c>
      <c r="G1015" s="4314" t="s">
        <v>2898</v>
      </c>
      <c r="H1015" s="4314" t="s">
        <v>22</v>
      </c>
      <c r="I1015" s="4314" t="s">
        <v>1059</v>
      </c>
    </row>
    <row customHeight="1" ht="11.25">
      <c r="A1016" s="4314" t="s">
        <v>2417</v>
      </c>
      <c r="B1016" s="4314" t="s">
        <v>16</v>
      </c>
      <c r="C1016" s="4314" t="s">
        <v>2902</v>
      </c>
      <c r="D1016" s="4314" t="s">
        <v>2903</v>
      </c>
      <c r="E1016" s="4314" t="s">
        <v>2904</v>
      </c>
      <c r="F1016" s="4314" t="s">
        <v>2905</v>
      </c>
      <c r="G1016" s="4314" t="s">
        <v>22</v>
      </c>
      <c r="H1016" s="4314" t="s">
        <v>22</v>
      </c>
      <c r="I1016" s="4314" t="s">
        <v>1059</v>
      </c>
    </row>
    <row customHeight="1" ht="11.25">
      <c r="A1017" s="4314" t="s">
        <v>2417</v>
      </c>
      <c r="B1017" s="4314" t="s">
        <v>16</v>
      </c>
      <c r="C1017" s="4314" t="s">
        <v>3963</v>
      </c>
      <c r="D1017" s="4314" t="s">
        <v>3964</v>
      </c>
      <c r="E1017" s="4314" t="s">
        <v>3965</v>
      </c>
      <c r="F1017" s="4314" t="s">
        <v>2478</v>
      </c>
      <c r="G1017" s="4314" t="s">
        <v>3966</v>
      </c>
      <c r="H1017" s="4314" t="s">
        <v>22</v>
      </c>
      <c r="I1017" s="4314" t="s">
        <v>1059</v>
      </c>
    </row>
    <row customHeight="1" ht="11.25">
      <c r="A1018" s="4314" t="s">
        <v>2417</v>
      </c>
      <c r="B1018" s="4314" t="s">
        <v>16</v>
      </c>
      <c r="C1018" s="4314" t="s">
        <v>2906</v>
      </c>
      <c r="D1018" s="4314" t="s">
        <v>2907</v>
      </c>
      <c r="E1018" s="4314" t="s">
        <v>2908</v>
      </c>
      <c r="F1018" s="4314" t="s">
        <v>2909</v>
      </c>
      <c r="G1018" s="4314" t="s">
        <v>2910</v>
      </c>
      <c r="H1018" s="4314" t="s">
        <v>22</v>
      </c>
      <c r="I1018" s="4314" t="s">
        <v>1059</v>
      </c>
    </row>
    <row customHeight="1" ht="11.25">
      <c r="A1019" s="4314" t="s">
        <v>2417</v>
      </c>
      <c r="B1019" s="4314" t="s">
        <v>16</v>
      </c>
      <c r="C1019" s="4314" t="s">
        <v>2919</v>
      </c>
      <c r="D1019" s="4314" t="s">
        <v>2920</v>
      </c>
      <c r="E1019" s="4314" t="s">
        <v>2921</v>
      </c>
      <c r="F1019" s="4314" t="s">
        <v>2478</v>
      </c>
      <c r="G1019" s="4314" t="s">
        <v>2922</v>
      </c>
      <c r="H1019" s="4314" t="s">
        <v>22</v>
      </c>
      <c r="I1019" s="4314" t="s">
        <v>1059</v>
      </c>
    </row>
    <row customHeight="1" ht="11.25">
      <c r="A1020" s="4314" t="s">
        <v>2417</v>
      </c>
      <c r="B1020" s="4314" t="s">
        <v>16</v>
      </c>
      <c r="C1020" s="4314" t="s">
        <v>2923</v>
      </c>
      <c r="D1020" s="4314" t="s">
        <v>2924</v>
      </c>
      <c r="E1020" s="4314" t="s">
        <v>2925</v>
      </c>
      <c r="F1020" s="4314" t="s">
        <v>2499</v>
      </c>
      <c r="G1020" s="4314" t="s">
        <v>2926</v>
      </c>
      <c r="H1020" s="4314" t="s">
        <v>22</v>
      </c>
      <c r="I1020" s="4314" t="s">
        <v>1059</v>
      </c>
    </row>
    <row customHeight="1" ht="11.25">
      <c r="A1021" s="4314" t="s">
        <v>2417</v>
      </c>
      <c r="B1021" s="4314" t="s">
        <v>16</v>
      </c>
      <c r="C1021" s="4314" t="s">
        <v>2927</v>
      </c>
      <c r="D1021" s="4314" t="s">
        <v>2924</v>
      </c>
      <c r="E1021" s="4314" t="s">
        <v>2928</v>
      </c>
      <c r="F1021" s="4314" t="s">
        <v>2752</v>
      </c>
      <c r="G1021" s="4314" t="s">
        <v>2929</v>
      </c>
      <c r="H1021" s="4314" t="s">
        <v>22</v>
      </c>
      <c r="I1021" s="4314" t="s">
        <v>1059</v>
      </c>
    </row>
    <row customHeight="1" ht="11.25">
      <c r="A1022" s="4314" t="s">
        <v>2417</v>
      </c>
      <c r="B1022" s="4314" t="s">
        <v>16</v>
      </c>
      <c r="C1022" s="4314" t="s">
        <v>2930</v>
      </c>
      <c r="D1022" s="4314" t="s">
        <v>2931</v>
      </c>
      <c r="E1022" s="4314" t="s">
        <v>2932</v>
      </c>
      <c r="F1022" s="4314" t="s">
        <v>2420</v>
      </c>
      <c r="G1022" s="4314" t="s">
        <v>2933</v>
      </c>
      <c r="H1022" s="4314" t="s">
        <v>22</v>
      </c>
      <c r="I1022" s="4314" t="s">
        <v>1059</v>
      </c>
    </row>
    <row customHeight="1" ht="11.25">
      <c r="A1023" s="4314" t="s">
        <v>2417</v>
      </c>
      <c r="B1023" s="4314" t="s">
        <v>16</v>
      </c>
      <c r="C1023" s="4314" t="s">
        <v>2934</v>
      </c>
      <c r="D1023" s="4314" t="s">
        <v>2935</v>
      </c>
      <c r="E1023" s="4314" t="s">
        <v>2936</v>
      </c>
      <c r="F1023" s="4314" t="s">
        <v>2752</v>
      </c>
      <c r="G1023" s="4314" t="s">
        <v>2937</v>
      </c>
      <c r="H1023" s="4314" t="s">
        <v>22</v>
      </c>
      <c r="I1023" s="4314" t="s">
        <v>1059</v>
      </c>
    </row>
    <row customHeight="1" ht="11.25">
      <c r="A1024" s="4314" t="s">
        <v>2417</v>
      </c>
      <c r="B1024" s="4314" t="s">
        <v>16</v>
      </c>
      <c r="C1024" s="4314" t="s">
        <v>2950</v>
      </c>
      <c r="D1024" s="4314" t="s">
        <v>2951</v>
      </c>
      <c r="E1024" s="4314" t="s">
        <v>2952</v>
      </c>
      <c r="F1024" s="4314" t="s">
        <v>2447</v>
      </c>
      <c r="G1024" s="4314" t="s">
        <v>2953</v>
      </c>
      <c r="H1024" s="4314" t="s">
        <v>22</v>
      </c>
      <c r="I1024" s="4314" t="s">
        <v>1059</v>
      </c>
    </row>
    <row customHeight="1" ht="11.25">
      <c r="A1025" s="4314" t="s">
        <v>2417</v>
      </c>
      <c r="B1025" s="4314" t="s">
        <v>16</v>
      </c>
      <c r="C1025" s="4314" t="s">
        <v>3990</v>
      </c>
      <c r="D1025" s="4314" t="s">
        <v>3991</v>
      </c>
      <c r="E1025" s="4314" t="s">
        <v>3992</v>
      </c>
      <c r="F1025" s="4314" t="s">
        <v>2752</v>
      </c>
      <c r="G1025" s="4314" t="s">
        <v>3993</v>
      </c>
      <c r="H1025" s="4314" t="s">
        <v>22</v>
      </c>
      <c r="I1025" s="4314" t="s">
        <v>1059</v>
      </c>
    </row>
    <row customHeight="1" ht="11.25">
      <c r="A1026" s="4314" t="s">
        <v>2417</v>
      </c>
      <c r="B1026" s="4314" t="s">
        <v>16</v>
      </c>
      <c r="C1026" s="4314" t="s">
        <v>2958</v>
      </c>
      <c r="D1026" s="4314" t="s">
        <v>2959</v>
      </c>
      <c r="E1026" s="4314" t="s">
        <v>2960</v>
      </c>
      <c r="F1026" s="4314" t="s">
        <v>2510</v>
      </c>
      <c r="G1026" s="4314" t="s">
        <v>22</v>
      </c>
      <c r="H1026" s="4314" t="s">
        <v>22</v>
      </c>
      <c r="I1026" s="4314" t="s">
        <v>1059</v>
      </c>
    </row>
    <row customHeight="1" ht="11.25">
      <c r="A1027" s="4314" t="s">
        <v>2417</v>
      </c>
      <c r="B1027" s="4314" t="s">
        <v>16</v>
      </c>
      <c r="C1027" s="4314" t="s">
        <v>2961</v>
      </c>
      <c r="D1027" s="4314" t="s">
        <v>2962</v>
      </c>
      <c r="E1027" s="4314" t="s">
        <v>2963</v>
      </c>
      <c r="F1027" s="4314" t="s">
        <v>2752</v>
      </c>
      <c r="G1027" s="4314" t="s">
        <v>22</v>
      </c>
      <c r="H1027" s="4314" t="s">
        <v>22</v>
      </c>
      <c r="I1027" s="4314" t="s">
        <v>1059</v>
      </c>
    </row>
    <row customHeight="1" ht="11.25">
      <c r="A1028" s="4314" t="s">
        <v>2417</v>
      </c>
      <c r="B1028" s="4314" t="s">
        <v>16</v>
      </c>
      <c r="C1028" s="4314" t="s">
        <v>3994</v>
      </c>
      <c r="D1028" s="4314" t="s">
        <v>3995</v>
      </c>
      <c r="E1028" s="4314" t="s">
        <v>3996</v>
      </c>
      <c r="F1028" s="4314" t="s">
        <v>2426</v>
      </c>
      <c r="G1028" s="4314" t="s">
        <v>3997</v>
      </c>
      <c r="H1028" s="4314" t="s">
        <v>22</v>
      </c>
      <c r="I1028" s="4314" t="s">
        <v>1059</v>
      </c>
    </row>
    <row customHeight="1" ht="11.25">
      <c r="A1029" s="4314" t="s">
        <v>2417</v>
      </c>
      <c r="B1029" s="4314" t="s">
        <v>16</v>
      </c>
      <c r="C1029" s="4314" t="s">
        <v>3998</v>
      </c>
      <c r="D1029" s="4314" t="s">
        <v>3999</v>
      </c>
      <c r="E1029" s="4314" t="s">
        <v>4000</v>
      </c>
      <c r="F1029" s="4314" t="s">
        <v>2442</v>
      </c>
      <c r="G1029" s="4314" t="s">
        <v>22</v>
      </c>
      <c r="H1029" s="4314" t="s">
        <v>22</v>
      </c>
      <c r="I1029" s="4314" t="s">
        <v>1059</v>
      </c>
    </row>
    <row customHeight="1" ht="11.25">
      <c r="A1030" s="4314" t="s">
        <v>2417</v>
      </c>
      <c r="B1030" s="4314" t="s">
        <v>16</v>
      </c>
      <c r="C1030" s="4314" t="s">
        <v>2964</v>
      </c>
      <c r="D1030" s="4314" t="s">
        <v>2965</v>
      </c>
      <c r="E1030" s="4314" t="s">
        <v>2966</v>
      </c>
      <c r="F1030" s="4314" t="s">
        <v>2967</v>
      </c>
      <c r="G1030" s="4314" t="s">
        <v>2968</v>
      </c>
      <c r="H1030" s="4314" t="s">
        <v>22</v>
      </c>
      <c r="I1030" s="4314" t="s">
        <v>1059</v>
      </c>
    </row>
    <row customHeight="1" ht="11.25">
      <c r="A1031" s="4314" t="s">
        <v>2417</v>
      </c>
      <c r="B1031" s="4314" t="s">
        <v>16</v>
      </c>
      <c r="C1031" s="4314" t="s">
        <v>2978</v>
      </c>
      <c r="D1031" s="4314" t="s">
        <v>2979</v>
      </c>
      <c r="E1031" s="4314" t="s">
        <v>2980</v>
      </c>
      <c r="F1031" s="4314" t="s">
        <v>2767</v>
      </c>
      <c r="G1031" s="4314" t="s">
        <v>2981</v>
      </c>
      <c r="H1031" s="4314" t="s">
        <v>2982</v>
      </c>
      <c r="I1031" s="4314" t="s">
        <v>1059</v>
      </c>
    </row>
    <row customHeight="1" ht="11.25">
      <c r="A1032" s="4314" t="s">
        <v>2417</v>
      </c>
      <c r="B1032" s="4314" t="s">
        <v>16</v>
      </c>
      <c r="C1032" s="4314" t="s">
        <v>3697</v>
      </c>
      <c r="D1032" s="4314" t="s">
        <v>3698</v>
      </c>
      <c r="E1032" s="4314" t="s">
        <v>2614</v>
      </c>
      <c r="F1032" s="4314" t="s">
        <v>3699</v>
      </c>
      <c r="G1032" s="4314" t="s">
        <v>2616</v>
      </c>
      <c r="H1032" s="4314" t="s">
        <v>22</v>
      </c>
      <c r="I1032" s="4314" t="s">
        <v>1059</v>
      </c>
    </row>
    <row customHeight="1" ht="11.25">
      <c r="A1033" s="4314" t="s">
        <v>2417</v>
      </c>
      <c r="B1033" s="4314" t="s">
        <v>16</v>
      </c>
      <c r="C1033" s="4314" t="s">
        <v>2987</v>
      </c>
      <c r="D1033" s="4314" t="s">
        <v>2988</v>
      </c>
      <c r="E1033" s="4314" t="s">
        <v>2989</v>
      </c>
      <c r="F1033" s="4314" t="s">
        <v>2752</v>
      </c>
      <c r="G1033" s="4314" t="s">
        <v>2990</v>
      </c>
      <c r="H1033" s="4314" t="s">
        <v>2991</v>
      </c>
      <c r="I1033" s="4314" t="s">
        <v>1059</v>
      </c>
    </row>
    <row customHeight="1" ht="11.25">
      <c r="A1034" s="4314" t="s">
        <v>2417</v>
      </c>
      <c r="B1034" s="4314" t="s">
        <v>16</v>
      </c>
      <c r="C1034" s="4314" t="s">
        <v>3008</v>
      </c>
      <c r="D1034" s="4314" t="s">
        <v>3009</v>
      </c>
      <c r="E1034" s="4314" t="s">
        <v>3010</v>
      </c>
      <c r="F1034" s="4314" t="s">
        <v>2709</v>
      </c>
      <c r="G1034" s="4314" t="s">
        <v>3011</v>
      </c>
      <c r="H1034" s="4314" t="s">
        <v>22</v>
      </c>
      <c r="I1034" s="4314" t="s">
        <v>1059</v>
      </c>
    </row>
    <row customHeight="1" ht="11.25">
      <c r="A1035" s="4314" t="s">
        <v>2417</v>
      </c>
      <c r="B1035" s="4314" t="s">
        <v>16</v>
      </c>
      <c r="C1035" s="4314" t="s">
        <v>3027</v>
      </c>
      <c r="D1035" s="4314" t="s">
        <v>3028</v>
      </c>
      <c r="E1035" s="4314" t="s">
        <v>3029</v>
      </c>
      <c r="F1035" s="4314" t="s">
        <v>2510</v>
      </c>
      <c r="G1035" s="4314" t="s">
        <v>3030</v>
      </c>
      <c r="H1035" s="4314" t="s">
        <v>22</v>
      </c>
      <c r="I1035" s="4314" t="s">
        <v>1059</v>
      </c>
    </row>
    <row customHeight="1" ht="11.25">
      <c r="A1036" s="4314" t="s">
        <v>2417</v>
      </c>
      <c r="B1036" s="4314" t="s">
        <v>16</v>
      </c>
      <c r="C1036" s="4314" t="s">
        <v>4017</v>
      </c>
      <c r="D1036" s="4314" t="s">
        <v>4018</v>
      </c>
      <c r="E1036" s="4314" t="s">
        <v>4019</v>
      </c>
      <c r="F1036" s="4314" t="s">
        <v>2752</v>
      </c>
      <c r="G1036" s="4314" t="s">
        <v>4020</v>
      </c>
      <c r="H1036" s="4314" t="s">
        <v>22</v>
      </c>
      <c r="I1036" s="4314" t="s">
        <v>1059</v>
      </c>
    </row>
    <row customHeight="1" ht="11.25">
      <c r="A1037" s="4314" t="s">
        <v>2417</v>
      </c>
      <c r="B1037" s="4314" t="s">
        <v>16</v>
      </c>
      <c r="C1037" s="4314" t="s">
        <v>4025</v>
      </c>
      <c r="D1037" s="4314" t="s">
        <v>4026</v>
      </c>
      <c r="E1037" s="4314" t="s">
        <v>4027</v>
      </c>
      <c r="F1037" s="4314" t="s">
        <v>2510</v>
      </c>
      <c r="G1037" s="4314" t="s">
        <v>4028</v>
      </c>
      <c r="H1037" s="4314" t="s">
        <v>22</v>
      </c>
      <c r="I1037" s="4314" t="s">
        <v>1059</v>
      </c>
    </row>
    <row customHeight="1" ht="11.25">
      <c r="A1038" s="4314" t="s">
        <v>2417</v>
      </c>
      <c r="B1038" s="4314" t="s">
        <v>16</v>
      </c>
      <c r="C1038" s="4314" t="s">
        <v>4246</v>
      </c>
      <c r="D1038" s="4314" t="s">
        <v>4247</v>
      </c>
      <c r="E1038" s="4314" t="s">
        <v>4248</v>
      </c>
      <c r="F1038" s="4314" t="s">
        <v>50</v>
      </c>
      <c r="G1038" s="4314" t="s">
        <v>4249</v>
      </c>
      <c r="H1038" s="4314" t="s">
        <v>22</v>
      </c>
      <c r="I1038" s="4314" t="s">
        <v>1059</v>
      </c>
    </row>
    <row customHeight="1" ht="11.25">
      <c r="A1039" s="4314" t="s">
        <v>2417</v>
      </c>
      <c r="B1039" s="4314" t="s">
        <v>16</v>
      </c>
      <c r="C1039" s="4314" t="s">
        <v>4029</v>
      </c>
      <c r="D1039" s="4314" t="s">
        <v>4030</v>
      </c>
      <c r="E1039" s="4314" t="s">
        <v>4031</v>
      </c>
      <c r="F1039" s="4314" t="s">
        <v>2478</v>
      </c>
      <c r="G1039" s="4314" t="s">
        <v>4032</v>
      </c>
      <c r="H1039" s="4314" t="s">
        <v>22</v>
      </c>
      <c r="I1039" s="4314" t="s">
        <v>1059</v>
      </c>
    </row>
    <row customHeight="1" ht="11.25">
      <c r="A1040" s="4314" t="s">
        <v>2417</v>
      </c>
      <c r="B1040" s="4314" t="s">
        <v>16</v>
      </c>
      <c r="C1040" s="4314" t="s">
        <v>3038</v>
      </c>
      <c r="D1040" s="4314" t="s">
        <v>3039</v>
      </c>
      <c r="E1040" s="4314" t="s">
        <v>3040</v>
      </c>
      <c r="F1040" s="4314" t="s">
        <v>2510</v>
      </c>
      <c r="G1040" s="4314" t="s">
        <v>3041</v>
      </c>
      <c r="H1040" s="4314" t="s">
        <v>22</v>
      </c>
      <c r="I1040" s="4314" t="s">
        <v>1059</v>
      </c>
    </row>
    <row customHeight="1" ht="11.25">
      <c r="A1041" s="4314" t="s">
        <v>2417</v>
      </c>
      <c r="B1041" s="4314" t="s">
        <v>16</v>
      </c>
      <c r="C1041" s="4314" t="s">
        <v>4033</v>
      </c>
      <c r="D1041" s="4314" t="s">
        <v>4034</v>
      </c>
      <c r="E1041" s="4314" t="s">
        <v>4035</v>
      </c>
      <c r="F1041" s="4314" t="s">
        <v>3568</v>
      </c>
      <c r="G1041" s="4314" t="s">
        <v>4036</v>
      </c>
      <c r="H1041" s="4314" t="s">
        <v>22</v>
      </c>
      <c r="I1041" s="4314" t="s">
        <v>1059</v>
      </c>
    </row>
    <row customHeight="1" ht="11.25">
      <c r="A1042" s="4314" t="s">
        <v>2417</v>
      </c>
      <c r="B1042" s="4314" t="s">
        <v>16</v>
      </c>
      <c r="C1042" s="4314" t="s">
        <v>4037</v>
      </c>
      <c r="D1042" s="4314" t="s">
        <v>4038</v>
      </c>
      <c r="E1042" s="4314" t="s">
        <v>4039</v>
      </c>
      <c r="F1042" s="4314" t="s">
        <v>2442</v>
      </c>
      <c r="G1042" s="4314" t="s">
        <v>4040</v>
      </c>
      <c r="H1042" s="4314" t="s">
        <v>22</v>
      </c>
      <c r="I1042" s="4314" t="s">
        <v>1059</v>
      </c>
    </row>
    <row customHeight="1" ht="11.25">
      <c r="A1043" s="4314" t="s">
        <v>2417</v>
      </c>
      <c r="B1043" s="4314" t="s">
        <v>16</v>
      </c>
      <c r="C1043" s="4314" t="s">
        <v>3046</v>
      </c>
      <c r="D1043" s="4314" t="s">
        <v>3047</v>
      </c>
      <c r="E1043" s="4314" t="s">
        <v>3048</v>
      </c>
      <c r="F1043" s="4314" t="s">
        <v>2767</v>
      </c>
      <c r="G1043" s="4314" t="s">
        <v>3049</v>
      </c>
      <c r="H1043" s="4314" t="s">
        <v>22</v>
      </c>
      <c r="I1043" s="4314" t="s">
        <v>1059</v>
      </c>
    </row>
    <row customHeight="1" ht="11.25">
      <c r="A1044" s="4314" t="s">
        <v>2417</v>
      </c>
      <c r="B1044" s="4314" t="s">
        <v>16</v>
      </c>
      <c r="C1044" s="4314" t="s">
        <v>4044</v>
      </c>
      <c r="D1044" s="4314" t="s">
        <v>4045</v>
      </c>
      <c r="E1044" s="4314" t="s">
        <v>4046</v>
      </c>
      <c r="F1044" s="4314" t="s">
        <v>50</v>
      </c>
      <c r="G1044" s="4314" t="s">
        <v>4047</v>
      </c>
      <c r="H1044" s="4314" t="s">
        <v>22</v>
      </c>
      <c r="I1044" s="4314" t="s">
        <v>1059</v>
      </c>
    </row>
    <row customHeight="1" ht="11.25">
      <c r="A1045" s="4314" t="s">
        <v>2417</v>
      </c>
      <c r="B1045" s="4314" t="s">
        <v>16</v>
      </c>
      <c r="C1045" s="4314" t="s">
        <v>3061</v>
      </c>
      <c r="D1045" s="4314" t="s">
        <v>3062</v>
      </c>
      <c r="E1045" s="4314" t="s">
        <v>3063</v>
      </c>
      <c r="F1045" s="4314" t="s">
        <v>50</v>
      </c>
      <c r="G1045" s="4314" t="s">
        <v>3064</v>
      </c>
      <c r="H1045" s="4314" t="s">
        <v>22</v>
      </c>
      <c r="I1045" s="4314" t="s">
        <v>1059</v>
      </c>
    </row>
    <row customHeight="1" ht="11.25">
      <c r="A1046" s="4314" t="s">
        <v>2417</v>
      </c>
      <c r="B1046" s="4314" t="s">
        <v>16</v>
      </c>
      <c r="C1046" s="4314" t="s">
        <v>4055</v>
      </c>
      <c r="D1046" s="4314" t="s">
        <v>4056</v>
      </c>
      <c r="E1046" s="4314" t="s">
        <v>4057</v>
      </c>
      <c r="F1046" s="4314" t="s">
        <v>2478</v>
      </c>
      <c r="G1046" s="4314" t="s">
        <v>4058</v>
      </c>
      <c r="H1046" s="4314" t="s">
        <v>22</v>
      </c>
      <c r="I1046" s="4314" t="s">
        <v>1059</v>
      </c>
    </row>
    <row customHeight="1" ht="11.25">
      <c r="A1047" s="4314" t="s">
        <v>2417</v>
      </c>
      <c r="B1047" s="4314" t="s">
        <v>16</v>
      </c>
      <c r="C1047" s="4314" t="s">
        <v>4059</v>
      </c>
      <c r="D1047" s="4314" t="s">
        <v>4060</v>
      </c>
      <c r="E1047" s="4314" t="s">
        <v>4061</v>
      </c>
      <c r="F1047" s="4314" t="s">
        <v>50</v>
      </c>
      <c r="G1047" s="4314" t="s">
        <v>3309</v>
      </c>
      <c r="H1047" s="4314" t="s">
        <v>22</v>
      </c>
      <c r="I1047" s="4314" t="s">
        <v>1059</v>
      </c>
    </row>
    <row customHeight="1" ht="11.25">
      <c r="A1048" s="4314" t="s">
        <v>2417</v>
      </c>
      <c r="B1048" s="4314" t="s">
        <v>16</v>
      </c>
      <c r="C1048" s="4314" t="s">
        <v>4250</v>
      </c>
      <c r="D1048" s="4314" t="s">
        <v>4251</v>
      </c>
      <c r="E1048" s="4314" t="s">
        <v>4252</v>
      </c>
      <c r="F1048" s="4314" t="s">
        <v>2527</v>
      </c>
      <c r="G1048" s="4314" t="s">
        <v>22</v>
      </c>
      <c r="H1048" s="4314" t="s">
        <v>22</v>
      </c>
      <c r="I1048" s="4314" t="s">
        <v>1059</v>
      </c>
    </row>
    <row customHeight="1" ht="11.25">
      <c r="A1049" s="4314" t="s">
        <v>2417</v>
      </c>
      <c r="B1049" s="4314" t="s">
        <v>16</v>
      </c>
      <c r="C1049" s="4314" t="s">
        <v>4070</v>
      </c>
      <c r="D1049" s="4314" t="s">
        <v>4071</v>
      </c>
      <c r="E1049" s="4314" t="s">
        <v>4072</v>
      </c>
      <c r="F1049" s="4314" t="s">
        <v>2767</v>
      </c>
      <c r="G1049" s="4314" t="s">
        <v>2773</v>
      </c>
      <c r="H1049" s="4314" t="s">
        <v>22</v>
      </c>
      <c r="I1049" s="4314" t="s">
        <v>1059</v>
      </c>
    </row>
    <row customHeight="1" ht="11.25">
      <c r="A1050" s="4314" t="s">
        <v>2417</v>
      </c>
      <c r="B1050" s="4314" t="s">
        <v>16</v>
      </c>
      <c r="C1050" s="4314" t="s">
        <v>4073</v>
      </c>
      <c r="D1050" s="4314" t="s">
        <v>4074</v>
      </c>
      <c r="E1050" s="4314" t="s">
        <v>4075</v>
      </c>
      <c r="F1050" s="4314" t="s">
        <v>2447</v>
      </c>
      <c r="G1050" s="4314" t="s">
        <v>4076</v>
      </c>
      <c r="H1050" s="4314" t="s">
        <v>22</v>
      </c>
      <c r="I1050" s="4314" t="s">
        <v>1059</v>
      </c>
    </row>
    <row customHeight="1" ht="11.25">
      <c r="A1051" s="4314" t="s">
        <v>2417</v>
      </c>
      <c r="B1051" s="4314" t="s">
        <v>16</v>
      </c>
      <c r="C1051" s="4314" t="s">
        <v>4077</v>
      </c>
      <c r="D1051" s="4314" t="s">
        <v>3086</v>
      </c>
      <c r="E1051" s="4314" t="s">
        <v>4078</v>
      </c>
      <c r="F1051" s="4314" t="s">
        <v>2510</v>
      </c>
      <c r="G1051" s="4314" t="s">
        <v>4079</v>
      </c>
      <c r="H1051" s="4314" t="s">
        <v>22</v>
      </c>
      <c r="I1051" s="4314" t="s">
        <v>1059</v>
      </c>
    </row>
    <row customHeight="1" ht="11.25">
      <c r="A1052" s="4314" t="s">
        <v>2417</v>
      </c>
      <c r="B1052" s="4314" t="s">
        <v>16</v>
      </c>
      <c r="C1052" s="4314" t="s">
        <v>4080</v>
      </c>
      <c r="D1052" s="4314" t="s">
        <v>4081</v>
      </c>
      <c r="E1052" s="4314" t="s">
        <v>4082</v>
      </c>
      <c r="F1052" s="4314" t="s">
        <v>2478</v>
      </c>
      <c r="G1052" s="4314" t="s">
        <v>4083</v>
      </c>
      <c r="H1052" s="4314" t="s">
        <v>22</v>
      </c>
      <c r="I1052" s="4314" t="s">
        <v>1059</v>
      </c>
    </row>
    <row customHeight="1" ht="11.25">
      <c r="A1053" s="4314" t="s">
        <v>2417</v>
      </c>
      <c r="B1053" s="4314" t="s">
        <v>16</v>
      </c>
      <c r="C1053" s="4314" t="s">
        <v>4253</v>
      </c>
      <c r="D1053" s="4314" t="s">
        <v>4254</v>
      </c>
      <c r="E1053" s="4314" t="s">
        <v>4255</v>
      </c>
      <c r="F1053" s="4314" t="s">
        <v>2478</v>
      </c>
      <c r="G1053" s="4314" t="s">
        <v>4256</v>
      </c>
      <c r="H1053" s="4314" t="s">
        <v>22</v>
      </c>
      <c r="I1053" s="4314" t="s">
        <v>1059</v>
      </c>
    </row>
    <row customHeight="1" ht="11.25">
      <c r="A1054" s="4314" t="s">
        <v>2417</v>
      </c>
      <c r="B1054" s="4314" t="s">
        <v>16</v>
      </c>
      <c r="C1054" s="4314" t="s">
        <v>3109</v>
      </c>
      <c r="D1054" s="4314" t="s">
        <v>3110</v>
      </c>
      <c r="E1054" s="4314" t="s">
        <v>3111</v>
      </c>
      <c r="F1054" s="4314" t="s">
        <v>2767</v>
      </c>
      <c r="G1054" s="4314" t="s">
        <v>22</v>
      </c>
      <c r="H1054" s="4314" t="s">
        <v>22</v>
      </c>
      <c r="I1054" s="4314" t="s">
        <v>1059</v>
      </c>
    </row>
    <row customHeight="1" ht="11.25">
      <c r="A1055" s="4314" t="s">
        <v>2417</v>
      </c>
      <c r="B1055" s="4314" t="s">
        <v>16</v>
      </c>
      <c r="C1055" s="4314" t="s">
        <v>3112</v>
      </c>
      <c r="D1055" s="4314" t="s">
        <v>3110</v>
      </c>
      <c r="E1055" s="4314" t="s">
        <v>3113</v>
      </c>
      <c r="F1055" s="4314" t="s">
        <v>2478</v>
      </c>
      <c r="G1055" s="4314" t="s">
        <v>3114</v>
      </c>
      <c r="H1055" s="4314" t="s">
        <v>22</v>
      </c>
      <c r="I1055" s="4314" t="s">
        <v>1059</v>
      </c>
    </row>
    <row customHeight="1" ht="11.25">
      <c r="A1056" s="4314" t="s">
        <v>2417</v>
      </c>
      <c r="B1056" s="4314" t="s">
        <v>16</v>
      </c>
      <c r="C1056" s="4314" t="s">
        <v>4094</v>
      </c>
      <c r="D1056" s="4314" t="s">
        <v>4095</v>
      </c>
      <c r="E1056" s="4314" t="s">
        <v>4096</v>
      </c>
      <c r="F1056" s="4314" t="s">
        <v>50</v>
      </c>
      <c r="G1056" s="4314" t="s">
        <v>4097</v>
      </c>
      <c r="H1056" s="4314" t="s">
        <v>22</v>
      </c>
      <c r="I1056" s="4314" t="s">
        <v>1059</v>
      </c>
    </row>
    <row customHeight="1" ht="11.25">
      <c r="A1057" s="4314" t="s">
        <v>2417</v>
      </c>
      <c r="B1057" s="4314" t="s">
        <v>16</v>
      </c>
      <c r="C1057" s="4314" t="s">
        <v>4102</v>
      </c>
      <c r="D1057" s="4314" t="s">
        <v>4103</v>
      </c>
      <c r="E1057" s="4314" t="s">
        <v>4104</v>
      </c>
      <c r="F1057" s="4314" t="s">
        <v>2752</v>
      </c>
      <c r="G1057" s="4314" t="s">
        <v>4105</v>
      </c>
      <c r="H1057" s="4314" t="s">
        <v>22</v>
      </c>
      <c r="I1057" s="4314" t="s">
        <v>1059</v>
      </c>
    </row>
    <row customHeight="1" ht="11.25">
      <c r="A1058" s="4314" t="s">
        <v>2417</v>
      </c>
      <c r="B1058" s="4314" t="s">
        <v>16</v>
      </c>
      <c r="C1058" s="4314" t="s">
        <v>4106</v>
      </c>
      <c r="D1058" s="4314" t="s">
        <v>4107</v>
      </c>
      <c r="E1058" s="4314" t="s">
        <v>4108</v>
      </c>
      <c r="F1058" s="4314" t="s">
        <v>2510</v>
      </c>
      <c r="G1058" s="4314" t="s">
        <v>22</v>
      </c>
      <c r="H1058" s="4314" t="s">
        <v>22</v>
      </c>
      <c r="I1058" s="4314" t="s">
        <v>1059</v>
      </c>
    </row>
    <row customHeight="1" ht="11.25">
      <c r="A1059" s="4314" t="s">
        <v>2417</v>
      </c>
      <c r="B1059" s="4314" t="s">
        <v>16</v>
      </c>
      <c r="C1059" s="4314" t="s">
        <v>3124</v>
      </c>
      <c r="D1059" s="4314" t="s">
        <v>3125</v>
      </c>
      <c r="E1059" s="4314" t="s">
        <v>3126</v>
      </c>
      <c r="F1059" s="4314" t="s">
        <v>2767</v>
      </c>
      <c r="G1059" s="4314" t="s">
        <v>3127</v>
      </c>
      <c r="H1059" s="4314" t="s">
        <v>22</v>
      </c>
      <c r="I1059" s="4314" t="s">
        <v>1059</v>
      </c>
    </row>
    <row customHeight="1" ht="11.25">
      <c r="A1060" s="4314" t="s">
        <v>2417</v>
      </c>
      <c r="B1060" s="4314" t="s">
        <v>16</v>
      </c>
      <c r="C1060" s="4314" t="s">
        <v>4109</v>
      </c>
      <c r="D1060" s="4314" t="s">
        <v>4110</v>
      </c>
      <c r="E1060" s="4314" t="s">
        <v>4111</v>
      </c>
      <c r="F1060" s="4314" t="s">
        <v>3118</v>
      </c>
      <c r="G1060" s="4314" t="s">
        <v>4112</v>
      </c>
      <c r="H1060" s="4314" t="s">
        <v>22</v>
      </c>
      <c r="I1060" s="4314" t="s">
        <v>1059</v>
      </c>
    </row>
    <row customHeight="1" ht="11.25">
      <c r="A1061" s="4314" t="s">
        <v>2417</v>
      </c>
      <c r="B1061" s="4314" t="s">
        <v>16</v>
      </c>
      <c r="C1061" s="4314" t="s">
        <v>4257</v>
      </c>
      <c r="D1061" s="4314" t="s">
        <v>4258</v>
      </c>
      <c r="E1061" s="4314" t="s">
        <v>4259</v>
      </c>
      <c r="F1061" s="4314" t="s">
        <v>2538</v>
      </c>
      <c r="G1061" s="4314" t="s">
        <v>22</v>
      </c>
      <c r="H1061" s="4314" t="s">
        <v>22</v>
      </c>
      <c r="I1061" s="4314" t="s">
        <v>1059</v>
      </c>
    </row>
    <row customHeight="1" ht="11.25">
      <c r="A1062" s="4314" t="s">
        <v>2417</v>
      </c>
      <c r="B1062" s="4314" t="s">
        <v>16</v>
      </c>
      <c r="C1062" s="4314" t="s">
        <v>4113</v>
      </c>
      <c r="D1062" s="4314" t="s">
        <v>4114</v>
      </c>
      <c r="E1062" s="4314" t="s">
        <v>4115</v>
      </c>
      <c r="F1062" s="4314" t="s">
        <v>2447</v>
      </c>
      <c r="G1062" s="4314" t="s">
        <v>4116</v>
      </c>
      <c r="H1062" s="4314" t="s">
        <v>22</v>
      </c>
      <c r="I1062" s="4314" t="s">
        <v>1059</v>
      </c>
    </row>
    <row customHeight="1" ht="11.25">
      <c r="A1063" s="4314" t="s">
        <v>2417</v>
      </c>
      <c r="B1063" s="4314" t="s">
        <v>16</v>
      </c>
      <c r="C1063" s="4314" t="s">
        <v>3146</v>
      </c>
      <c r="D1063" s="4314" t="s">
        <v>3147</v>
      </c>
      <c r="E1063" s="4314" t="s">
        <v>3148</v>
      </c>
      <c r="F1063" s="4314" t="s">
        <v>50</v>
      </c>
      <c r="G1063" s="4314" t="s">
        <v>22</v>
      </c>
      <c r="H1063" s="4314" t="s">
        <v>22</v>
      </c>
      <c r="I1063" s="4314" t="s">
        <v>1059</v>
      </c>
    </row>
    <row customHeight="1" ht="11.25">
      <c r="A1064" s="4314" t="s">
        <v>2417</v>
      </c>
      <c r="B1064" s="4314" t="s">
        <v>16</v>
      </c>
      <c r="C1064" s="4314" t="s">
        <v>4260</v>
      </c>
      <c r="D1064" s="4314" t="s">
        <v>4261</v>
      </c>
      <c r="E1064" s="4314" t="s">
        <v>4262</v>
      </c>
      <c r="F1064" s="4314" t="s">
        <v>2478</v>
      </c>
      <c r="G1064" s="4314" t="s">
        <v>3155</v>
      </c>
      <c r="H1064" s="4314" t="s">
        <v>22</v>
      </c>
      <c r="I1064" s="4314" t="s">
        <v>1059</v>
      </c>
    </row>
    <row customHeight="1" ht="11.25">
      <c r="A1065" s="4314" t="s">
        <v>2417</v>
      </c>
      <c r="B1065" s="4314" t="s">
        <v>16</v>
      </c>
      <c r="C1065" s="4314" t="s">
        <v>3152</v>
      </c>
      <c r="D1065" s="4314" t="s">
        <v>3153</v>
      </c>
      <c r="E1065" s="4314" t="s">
        <v>3154</v>
      </c>
      <c r="F1065" s="4314" t="s">
        <v>2461</v>
      </c>
      <c r="G1065" s="4314" t="s">
        <v>3155</v>
      </c>
      <c r="H1065" s="4314" t="s">
        <v>22</v>
      </c>
      <c r="I1065" s="4314" t="s">
        <v>1059</v>
      </c>
    </row>
    <row customHeight="1" ht="11.25">
      <c r="A1066" s="4314" t="s">
        <v>2417</v>
      </c>
      <c r="B1066" s="4314" t="s">
        <v>16</v>
      </c>
      <c r="C1066" s="4314" t="s">
        <v>3156</v>
      </c>
      <c r="D1066" s="4314" t="s">
        <v>3157</v>
      </c>
      <c r="E1066" s="4314" t="s">
        <v>3158</v>
      </c>
      <c r="F1066" s="4314" t="s">
        <v>2510</v>
      </c>
      <c r="G1066" s="4314" t="s">
        <v>3159</v>
      </c>
      <c r="H1066" s="4314" t="s">
        <v>22</v>
      </c>
      <c r="I1066" s="4314" t="s">
        <v>1059</v>
      </c>
    </row>
    <row customHeight="1" ht="11.25">
      <c r="A1067" s="4314" t="s">
        <v>2417</v>
      </c>
      <c r="B1067" s="4314" t="s">
        <v>16</v>
      </c>
      <c r="C1067" s="4314" t="s">
        <v>3160</v>
      </c>
      <c r="D1067" s="4314" t="s">
        <v>3161</v>
      </c>
      <c r="E1067" s="4314" t="s">
        <v>3162</v>
      </c>
      <c r="F1067" s="4314" t="s">
        <v>3163</v>
      </c>
      <c r="G1067" s="4314" t="s">
        <v>3164</v>
      </c>
      <c r="H1067" s="4314" t="s">
        <v>22</v>
      </c>
      <c r="I1067" s="4314" t="s">
        <v>1059</v>
      </c>
    </row>
    <row customHeight="1" ht="11.25">
      <c r="A1068" s="4314" t="s">
        <v>2417</v>
      </c>
      <c r="B1068" s="4314" t="s">
        <v>16</v>
      </c>
      <c r="C1068" s="4314" t="s">
        <v>3165</v>
      </c>
      <c r="D1068" s="4314" t="s">
        <v>3166</v>
      </c>
      <c r="E1068" s="4314" t="s">
        <v>3167</v>
      </c>
      <c r="F1068" s="4314" t="s">
        <v>2473</v>
      </c>
      <c r="G1068" s="4314" t="s">
        <v>3168</v>
      </c>
      <c r="H1068" s="4314" t="s">
        <v>22</v>
      </c>
      <c r="I1068" s="4314" t="s">
        <v>1059</v>
      </c>
    </row>
    <row customHeight="1" ht="11.25">
      <c r="A1069" s="4314" t="s">
        <v>2417</v>
      </c>
      <c r="B1069" s="4314" t="s">
        <v>16</v>
      </c>
      <c r="C1069" s="4314" t="s">
        <v>3196</v>
      </c>
      <c r="D1069" s="4314" t="s">
        <v>3197</v>
      </c>
      <c r="E1069" s="4314" t="s">
        <v>3198</v>
      </c>
      <c r="F1069" s="4314" t="s">
        <v>2527</v>
      </c>
      <c r="G1069" s="4314" t="s">
        <v>3199</v>
      </c>
      <c r="H1069" s="4314" t="s">
        <v>22</v>
      </c>
      <c r="I1069" s="4314" t="s">
        <v>1059</v>
      </c>
    </row>
    <row customHeight="1" ht="11.25">
      <c r="A1070" s="4314" t="s">
        <v>2417</v>
      </c>
      <c r="B1070" s="4314" t="s">
        <v>16</v>
      </c>
      <c r="C1070" s="4314" t="s">
        <v>4123</v>
      </c>
      <c r="D1070" s="4314" t="s">
        <v>4124</v>
      </c>
      <c r="E1070" s="4314" t="s">
        <v>4125</v>
      </c>
      <c r="F1070" s="4314" t="s">
        <v>2752</v>
      </c>
      <c r="G1070" s="4314" t="s">
        <v>4126</v>
      </c>
      <c r="H1070" s="4314" t="s">
        <v>22</v>
      </c>
      <c r="I1070" s="4314" t="s">
        <v>1059</v>
      </c>
    </row>
    <row customHeight="1" ht="11.25">
      <c r="A1071" s="4314" t="s">
        <v>2417</v>
      </c>
      <c r="B1071" s="4314" t="s">
        <v>16</v>
      </c>
      <c r="C1071" s="4314" t="s">
        <v>4127</v>
      </c>
      <c r="D1071" s="4314" t="s">
        <v>4128</v>
      </c>
      <c r="E1071" s="4314" t="s">
        <v>3209</v>
      </c>
      <c r="F1071" s="4314" t="s">
        <v>4129</v>
      </c>
      <c r="G1071" s="4314" t="s">
        <v>3210</v>
      </c>
      <c r="H1071" s="4314" t="s">
        <v>22</v>
      </c>
      <c r="I1071" s="4314" t="s">
        <v>1059</v>
      </c>
    </row>
    <row customHeight="1" ht="11.25">
      <c r="A1072" s="4314" t="s">
        <v>2417</v>
      </c>
      <c r="B1072" s="4314" t="s">
        <v>16</v>
      </c>
      <c r="C1072" s="4314" t="s">
        <v>4134</v>
      </c>
      <c r="D1072" s="4314" t="s">
        <v>4135</v>
      </c>
      <c r="E1072" s="4314" t="s">
        <v>4136</v>
      </c>
      <c r="F1072" s="4314" t="s">
        <v>2432</v>
      </c>
      <c r="G1072" s="4314" t="s">
        <v>4137</v>
      </c>
      <c r="H1072" s="4314" t="s">
        <v>22</v>
      </c>
      <c r="I1072" s="4314" t="s">
        <v>1059</v>
      </c>
    </row>
    <row customHeight="1" ht="11.25">
      <c r="A1073" s="4314" t="s">
        <v>2417</v>
      </c>
      <c r="B1073" s="4314" t="s">
        <v>16</v>
      </c>
      <c r="C1073" s="4314" t="s">
        <v>3230</v>
      </c>
      <c r="D1073" s="4314" t="s">
        <v>3231</v>
      </c>
      <c r="E1073" s="4314" t="s">
        <v>3232</v>
      </c>
      <c r="F1073" s="4314" t="s">
        <v>2510</v>
      </c>
      <c r="G1073" s="4314" t="s">
        <v>3233</v>
      </c>
      <c r="H1073" s="4314" t="s">
        <v>22</v>
      </c>
      <c r="I1073" s="4314" t="s">
        <v>1059</v>
      </c>
    </row>
    <row customHeight="1" ht="11.25">
      <c r="A1074" s="4314" t="s">
        <v>2417</v>
      </c>
      <c r="B1074" s="4314" t="s">
        <v>16</v>
      </c>
      <c r="C1074" s="4314" t="s">
        <v>4138</v>
      </c>
      <c r="D1074" s="4314" t="s">
        <v>4139</v>
      </c>
      <c r="E1074" s="4314" t="s">
        <v>4140</v>
      </c>
      <c r="F1074" s="4314" t="s">
        <v>2442</v>
      </c>
      <c r="G1074" s="4314" t="s">
        <v>4141</v>
      </c>
      <c r="H1074" s="4314" t="s">
        <v>22</v>
      </c>
      <c r="I1074" s="4314" t="s">
        <v>1059</v>
      </c>
    </row>
    <row customHeight="1" ht="11.25">
      <c r="A1075" s="4314" t="s">
        <v>2417</v>
      </c>
      <c r="B1075" s="4314" t="s">
        <v>16</v>
      </c>
      <c r="C1075" s="4314" t="s">
        <v>3234</v>
      </c>
      <c r="D1075" s="4314" t="s">
        <v>3235</v>
      </c>
      <c r="E1075" s="4314" t="s">
        <v>3236</v>
      </c>
      <c r="F1075" s="4314" t="s">
        <v>3237</v>
      </c>
      <c r="G1075" s="4314" t="s">
        <v>3238</v>
      </c>
      <c r="H1075" s="4314" t="s">
        <v>22</v>
      </c>
      <c r="I1075" s="4314" t="s">
        <v>1059</v>
      </c>
    </row>
    <row customHeight="1" ht="11.25">
      <c r="A1076" s="4314" t="s">
        <v>2417</v>
      </c>
      <c r="B1076" s="4314" t="s">
        <v>16</v>
      </c>
      <c r="C1076" s="4314" t="s">
        <v>4263</v>
      </c>
      <c r="D1076" s="4314" t="s">
        <v>4264</v>
      </c>
      <c r="E1076" s="4314" t="s">
        <v>4265</v>
      </c>
      <c r="F1076" s="4314" t="s">
        <v>2767</v>
      </c>
      <c r="G1076" s="4314" t="s">
        <v>4266</v>
      </c>
      <c r="H1076" s="4314" t="s">
        <v>22</v>
      </c>
      <c r="I1076" s="4314" t="s">
        <v>1059</v>
      </c>
    </row>
    <row customHeight="1" ht="11.25">
      <c r="A1077" s="4314" t="s">
        <v>2417</v>
      </c>
      <c r="B1077" s="4314" t="s">
        <v>16</v>
      </c>
      <c r="C1077" s="4314" t="s">
        <v>4267</v>
      </c>
      <c r="D1077" s="4314" t="s">
        <v>4268</v>
      </c>
      <c r="E1077" s="4314" t="s">
        <v>4269</v>
      </c>
      <c r="F1077" s="4314" t="s">
        <v>2478</v>
      </c>
      <c r="G1077" s="4314" t="s">
        <v>4270</v>
      </c>
      <c r="H1077" s="4314" t="s">
        <v>22</v>
      </c>
      <c r="I1077" s="4314" t="s">
        <v>1059</v>
      </c>
    </row>
    <row customHeight="1" ht="11.25">
      <c r="A1078" s="4314" t="s">
        <v>2417</v>
      </c>
      <c r="B1078" s="4314" t="s">
        <v>16</v>
      </c>
      <c r="C1078" s="4314" t="s">
        <v>3259</v>
      </c>
      <c r="D1078" s="4314" t="s">
        <v>3260</v>
      </c>
      <c r="E1078" s="4314" t="s">
        <v>3261</v>
      </c>
      <c r="F1078" s="4314" t="s">
        <v>2752</v>
      </c>
      <c r="G1078" s="4314" t="s">
        <v>3262</v>
      </c>
      <c r="H1078" s="4314" t="s">
        <v>22</v>
      </c>
      <c r="I1078" s="4314" t="s">
        <v>1059</v>
      </c>
    </row>
    <row customHeight="1" ht="11.25">
      <c r="A1079" s="4314" t="s">
        <v>2417</v>
      </c>
      <c r="B1079" s="4314" t="s">
        <v>16</v>
      </c>
      <c r="C1079" s="4314" t="s">
        <v>3267</v>
      </c>
      <c r="D1079" s="4314" t="s">
        <v>3268</v>
      </c>
      <c r="E1079" s="4314" t="s">
        <v>3269</v>
      </c>
      <c r="F1079" s="4314" t="s">
        <v>2447</v>
      </c>
      <c r="G1079" s="4314" t="s">
        <v>3270</v>
      </c>
      <c r="H1079" s="4314" t="s">
        <v>22</v>
      </c>
      <c r="I1079" s="4314" t="s">
        <v>1059</v>
      </c>
    </row>
    <row customHeight="1" ht="11.25">
      <c r="A1080" s="4314" t="s">
        <v>2417</v>
      </c>
      <c r="B1080" s="4314" t="s">
        <v>16</v>
      </c>
      <c r="C1080" s="4314" t="s">
        <v>3279</v>
      </c>
      <c r="D1080" s="4314" t="s">
        <v>3280</v>
      </c>
      <c r="E1080" s="4314" t="s">
        <v>3281</v>
      </c>
      <c r="F1080" s="4314" t="s">
        <v>2752</v>
      </c>
      <c r="G1080" s="4314" t="s">
        <v>3282</v>
      </c>
      <c r="H1080" s="4314" t="s">
        <v>22</v>
      </c>
      <c r="I1080" s="4314" t="s">
        <v>1059</v>
      </c>
    </row>
    <row customHeight="1" ht="11.25">
      <c r="A1081" s="4314" t="s">
        <v>2417</v>
      </c>
      <c r="B1081" s="4314" t="s">
        <v>16</v>
      </c>
      <c r="C1081" s="4314" t="s">
        <v>3283</v>
      </c>
      <c r="D1081" s="4314" t="s">
        <v>3284</v>
      </c>
      <c r="E1081" s="4314" t="s">
        <v>3285</v>
      </c>
      <c r="F1081" s="4314" t="s">
        <v>2447</v>
      </c>
      <c r="G1081" s="4314" t="s">
        <v>3286</v>
      </c>
      <c r="H1081" s="4314" t="s">
        <v>22</v>
      </c>
      <c r="I1081" s="4314" t="s">
        <v>1059</v>
      </c>
    </row>
    <row customHeight="1" ht="11.25">
      <c r="A1082" s="4314" t="s">
        <v>2417</v>
      </c>
      <c r="B1082" s="4314" t="s">
        <v>16</v>
      </c>
      <c r="C1082" s="4314" t="s">
        <v>3287</v>
      </c>
      <c r="D1082" s="4314" t="s">
        <v>3288</v>
      </c>
      <c r="E1082" s="4314" t="s">
        <v>3289</v>
      </c>
      <c r="F1082" s="4314" t="s">
        <v>2510</v>
      </c>
      <c r="G1082" s="4314" t="s">
        <v>3290</v>
      </c>
      <c r="H1082" s="4314" t="s">
        <v>22</v>
      </c>
      <c r="I1082" s="4314" t="s">
        <v>1059</v>
      </c>
    </row>
    <row customHeight="1" ht="11.25">
      <c r="A1083" s="4314" t="s">
        <v>2417</v>
      </c>
      <c r="B1083" s="4314" t="s">
        <v>16</v>
      </c>
      <c r="C1083" s="4314" t="s">
        <v>3298</v>
      </c>
      <c r="D1083" s="4314" t="s">
        <v>3299</v>
      </c>
      <c r="E1083" s="4314" t="s">
        <v>3300</v>
      </c>
      <c r="F1083" s="4314" t="s">
        <v>2767</v>
      </c>
      <c r="G1083" s="4314" t="s">
        <v>3301</v>
      </c>
      <c r="H1083" s="4314" t="s">
        <v>22</v>
      </c>
      <c r="I1083" s="4314" t="s">
        <v>1059</v>
      </c>
    </row>
    <row customHeight="1" ht="11.25">
      <c r="A1084" s="4314" t="s">
        <v>2417</v>
      </c>
      <c r="B1084" s="4314" t="s">
        <v>16</v>
      </c>
      <c r="C1084" s="4314" t="s">
        <v>3306</v>
      </c>
      <c r="D1084" s="4314" t="s">
        <v>3307</v>
      </c>
      <c r="E1084" s="4314" t="s">
        <v>3308</v>
      </c>
      <c r="F1084" s="4314" t="s">
        <v>50</v>
      </c>
      <c r="G1084" s="4314" t="s">
        <v>3309</v>
      </c>
      <c r="H1084" s="4314" t="s">
        <v>22</v>
      </c>
      <c r="I1084" s="4314" t="s">
        <v>1059</v>
      </c>
    </row>
    <row customHeight="1" ht="11.25">
      <c r="A1085" s="4314" t="s">
        <v>2417</v>
      </c>
      <c r="B1085" s="4314" t="s">
        <v>16</v>
      </c>
      <c r="C1085" s="4314" t="s">
        <v>3318</v>
      </c>
      <c r="D1085" s="4314" t="s">
        <v>3319</v>
      </c>
      <c r="E1085" s="4314" t="s">
        <v>3320</v>
      </c>
      <c r="F1085" s="4314" t="s">
        <v>50</v>
      </c>
      <c r="G1085" s="4314" t="s">
        <v>3321</v>
      </c>
      <c r="H1085" s="4314" t="s">
        <v>22</v>
      </c>
      <c r="I1085" s="4314" t="s">
        <v>1059</v>
      </c>
    </row>
    <row customHeight="1" ht="11.25">
      <c r="A1086" s="4314" t="s">
        <v>2417</v>
      </c>
      <c r="B1086" s="4314" t="s">
        <v>16</v>
      </c>
      <c r="C1086" s="4314" t="s">
        <v>3322</v>
      </c>
      <c r="D1086" s="4314" t="s">
        <v>3323</v>
      </c>
      <c r="E1086" s="4314" t="s">
        <v>3324</v>
      </c>
      <c r="F1086" s="4314" t="s">
        <v>2473</v>
      </c>
      <c r="G1086" s="4314" t="s">
        <v>3325</v>
      </c>
      <c r="H1086" s="4314" t="s">
        <v>22</v>
      </c>
      <c r="I1086" s="4314" t="s">
        <v>1059</v>
      </c>
    </row>
    <row customHeight="1" ht="11.25">
      <c r="A1087" s="4314" t="s">
        <v>2417</v>
      </c>
      <c r="B1087" s="4314" t="s">
        <v>16</v>
      </c>
      <c r="C1087" s="4314" t="s">
        <v>3330</v>
      </c>
      <c r="D1087" s="4314" t="s">
        <v>3331</v>
      </c>
      <c r="E1087" s="4314" t="s">
        <v>3332</v>
      </c>
      <c r="F1087" s="4314" t="s">
        <v>2423</v>
      </c>
      <c r="G1087" s="4314" t="s">
        <v>3333</v>
      </c>
      <c r="H1087" s="4314" t="s">
        <v>22</v>
      </c>
      <c r="I1087" s="4314" t="s">
        <v>1059</v>
      </c>
    </row>
    <row customHeight="1" ht="11.25">
      <c r="A1088" s="4314" t="s">
        <v>2417</v>
      </c>
      <c r="B1088" s="4314" t="s">
        <v>16</v>
      </c>
      <c r="C1088" s="4314" t="s">
        <v>4271</v>
      </c>
      <c r="D1088" s="4314" t="s">
        <v>4272</v>
      </c>
      <c r="E1088" s="4314" t="s">
        <v>4273</v>
      </c>
      <c r="F1088" s="4314" t="s">
        <v>2909</v>
      </c>
      <c r="G1088" s="4314" t="s">
        <v>4274</v>
      </c>
      <c r="H1088" s="4314" t="s">
        <v>22</v>
      </c>
      <c r="I1088" s="4314" t="s">
        <v>1059</v>
      </c>
    </row>
    <row customHeight="1" ht="11.25">
      <c r="A1089" s="4314" t="s">
        <v>2417</v>
      </c>
      <c r="B1089" s="4314" t="s">
        <v>16</v>
      </c>
      <c r="C1089" s="4314" t="s">
        <v>3334</v>
      </c>
      <c r="D1089" s="4314" t="s">
        <v>3335</v>
      </c>
      <c r="E1089" s="4314" t="s">
        <v>3336</v>
      </c>
      <c r="F1089" s="4314" t="s">
        <v>2473</v>
      </c>
      <c r="G1089" s="4314" t="s">
        <v>3337</v>
      </c>
      <c r="H1089" s="4314" t="s">
        <v>22</v>
      </c>
      <c r="I1089" s="4314" t="s">
        <v>1059</v>
      </c>
    </row>
    <row customHeight="1" ht="11.25">
      <c r="A1090" s="4314" t="s">
        <v>2417</v>
      </c>
      <c r="B1090" s="4314" t="s">
        <v>16</v>
      </c>
      <c r="C1090" s="4314" t="s">
        <v>4157</v>
      </c>
      <c r="D1090" s="4314" t="s">
        <v>4158</v>
      </c>
      <c r="E1090" s="4314" t="s">
        <v>4159</v>
      </c>
      <c r="F1090" s="4314" t="s">
        <v>2767</v>
      </c>
      <c r="G1090" s="4314" t="s">
        <v>4160</v>
      </c>
      <c r="H1090" s="4314" t="s">
        <v>22</v>
      </c>
      <c r="I1090" s="4314" t="s">
        <v>1059</v>
      </c>
    </row>
    <row customHeight="1" ht="11.25">
      <c r="A1091" s="4314" t="s">
        <v>2417</v>
      </c>
      <c r="B1091" s="4314" t="s">
        <v>16</v>
      </c>
      <c r="C1091" s="4314" t="s">
        <v>4275</v>
      </c>
      <c r="D1091" s="4314" t="s">
        <v>4276</v>
      </c>
      <c r="E1091" s="4314" t="s">
        <v>4277</v>
      </c>
      <c r="F1091" s="4314" t="s">
        <v>2423</v>
      </c>
      <c r="G1091" s="4314" t="s">
        <v>4278</v>
      </c>
      <c r="H1091" s="4314" t="s">
        <v>22</v>
      </c>
      <c r="I1091" s="4314" t="s">
        <v>1059</v>
      </c>
    </row>
    <row customHeight="1" ht="11.25">
      <c r="A1092" s="4314" t="s">
        <v>2417</v>
      </c>
      <c r="B1092" s="4314" t="s">
        <v>16</v>
      </c>
      <c r="C1092" s="4314" t="s">
        <v>4279</v>
      </c>
      <c r="D1092" s="4314" t="s">
        <v>4280</v>
      </c>
      <c r="E1092" s="4314" t="s">
        <v>4281</v>
      </c>
      <c r="F1092" s="4314" t="s">
        <v>2442</v>
      </c>
      <c r="G1092" s="4314" t="s">
        <v>4024</v>
      </c>
      <c r="H1092" s="4314" t="s">
        <v>22</v>
      </c>
      <c r="I1092" s="4314" t="s">
        <v>1059</v>
      </c>
    </row>
    <row customHeight="1" ht="11.25">
      <c r="A1093" s="4314" t="s">
        <v>2417</v>
      </c>
      <c r="B1093" s="4314" t="s">
        <v>16</v>
      </c>
      <c r="C1093" s="4314" t="s">
        <v>3346</v>
      </c>
      <c r="D1093" s="4314" t="s">
        <v>3347</v>
      </c>
      <c r="E1093" s="4314" t="s">
        <v>3348</v>
      </c>
      <c r="F1093" s="4314" t="s">
        <v>3118</v>
      </c>
      <c r="G1093" s="4314" t="s">
        <v>3349</v>
      </c>
      <c r="H1093" s="4314" t="s">
        <v>22</v>
      </c>
      <c r="I1093" s="4314" t="s">
        <v>1059</v>
      </c>
    </row>
    <row customHeight="1" ht="11.25">
      <c r="A1094" s="4314" t="s">
        <v>2417</v>
      </c>
      <c r="B1094" s="4314" t="s">
        <v>16</v>
      </c>
      <c r="C1094" s="4314" t="s">
        <v>3350</v>
      </c>
      <c r="D1094" s="4314" t="s">
        <v>3351</v>
      </c>
      <c r="E1094" s="4314" t="s">
        <v>3352</v>
      </c>
      <c r="F1094" s="4314" t="s">
        <v>2432</v>
      </c>
      <c r="G1094" s="4314" t="s">
        <v>3353</v>
      </c>
      <c r="H1094" s="4314" t="s">
        <v>22</v>
      </c>
      <c r="I1094" s="4314" t="s">
        <v>1059</v>
      </c>
    </row>
    <row customHeight="1" ht="11.25">
      <c r="A1095" s="4314" t="s">
        <v>2417</v>
      </c>
      <c r="B1095" s="4314" t="s">
        <v>16</v>
      </c>
      <c r="C1095" s="4314" t="s">
        <v>3358</v>
      </c>
      <c r="D1095" s="4314" t="s">
        <v>3359</v>
      </c>
      <c r="E1095" s="4314" t="s">
        <v>3360</v>
      </c>
      <c r="F1095" s="4314" t="s">
        <v>2478</v>
      </c>
      <c r="G1095" s="4314" t="s">
        <v>3361</v>
      </c>
      <c r="H1095" s="4314" t="s">
        <v>22</v>
      </c>
      <c r="I1095" s="4314" t="s">
        <v>1059</v>
      </c>
    </row>
    <row customHeight="1" ht="11.25">
      <c r="A1096" s="4314" t="s">
        <v>2417</v>
      </c>
      <c r="B1096" s="4314" t="s">
        <v>16</v>
      </c>
      <c r="C1096" s="4314" t="s">
        <v>3374</v>
      </c>
      <c r="D1096" s="4314" t="s">
        <v>3375</v>
      </c>
      <c r="E1096" s="4314" t="s">
        <v>3376</v>
      </c>
      <c r="F1096" s="4314" t="s">
        <v>2426</v>
      </c>
      <c r="G1096" s="4314" t="s">
        <v>3377</v>
      </c>
      <c r="H1096" s="4314" t="s">
        <v>22</v>
      </c>
      <c r="I1096" s="4314" t="s">
        <v>1059</v>
      </c>
    </row>
    <row customHeight="1" ht="11.25">
      <c r="A1097" s="4314" t="s">
        <v>2417</v>
      </c>
      <c r="B1097" s="4314" t="s">
        <v>16</v>
      </c>
      <c r="C1097" s="4314" t="s">
        <v>4169</v>
      </c>
      <c r="D1097" s="4314" t="s">
        <v>3379</v>
      </c>
      <c r="E1097" s="4314" t="s">
        <v>4170</v>
      </c>
      <c r="F1097" s="4314" t="s">
        <v>2442</v>
      </c>
      <c r="G1097" s="4314" t="s">
        <v>4171</v>
      </c>
      <c r="H1097" s="4314" t="s">
        <v>22</v>
      </c>
      <c r="I1097" s="4314" t="s">
        <v>1059</v>
      </c>
    </row>
    <row customHeight="1" ht="11.25">
      <c r="A1098" s="4314" t="s">
        <v>2417</v>
      </c>
      <c r="B1098" s="4314" t="s">
        <v>16</v>
      </c>
      <c r="C1098" s="4314" t="s">
        <v>4172</v>
      </c>
      <c r="D1098" s="4314" t="s">
        <v>4173</v>
      </c>
      <c r="E1098" s="4314" t="s">
        <v>4174</v>
      </c>
      <c r="F1098" s="4314" t="s">
        <v>2442</v>
      </c>
      <c r="G1098" s="4314" t="s">
        <v>22</v>
      </c>
      <c r="H1098" s="4314" t="s">
        <v>22</v>
      </c>
      <c r="I1098" s="4314" t="s">
        <v>1059</v>
      </c>
    </row>
    <row customHeight="1" ht="11.25">
      <c r="A1099" s="4314" t="s">
        <v>2417</v>
      </c>
      <c r="B1099" s="4314" t="s">
        <v>16</v>
      </c>
      <c r="C1099" s="4314" t="s">
        <v>3398</v>
      </c>
      <c r="D1099" s="4314" t="s">
        <v>3399</v>
      </c>
      <c r="E1099" s="4314" t="s">
        <v>3400</v>
      </c>
      <c r="F1099" s="4314" t="s">
        <v>2442</v>
      </c>
      <c r="G1099" s="4314" t="s">
        <v>3401</v>
      </c>
      <c r="H1099" s="4314" t="s">
        <v>22</v>
      </c>
      <c r="I1099" s="4314" t="s">
        <v>1059</v>
      </c>
    </row>
    <row customHeight="1" ht="11.25">
      <c r="A1100" s="4314" t="s">
        <v>2417</v>
      </c>
      <c r="B1100" s="4314" t="s">
        <v>16</v>
      </c>
      <c r="C1100" s="4314" t="s">
        <v>3410</v>
      </c>
      <c r="D1100" s="4314" t="s">
        <v>3411</v>
      </c>
      <c r="E1100" s="4314" t="s">
        <v>3412</v>
      </c>
      <c r="F1100" s="4314" t="s">
        <v>2752</v>
      </c>
      <c r="G1100" s="4314" t="s">
        <v>22</v>
      </c>
      <c r="H1100" s="4314" t="s">
        <v>22</v>
      </c>
      <c r="I1100" s="4314" t="s">
        <v>1059</v>
      </c>
    </row>
    <row customHeight="1" ht="11.25">
      <c r="A1101" s="4314" t="s">
        <v>2417</v>
      </c>
      <c r="B1101" s="4314" t="s">
        <v>16</v>
      </c>
      <c r="C1101" s="4314" t="s">
        <v>3449</v>
      </c>
      <c r="D1101" s="4314" t="s">
        <v>3450</v>
      </c>
      <c r="E1101" s="4314" t="s">
        <v>3451</v>
      </c>
      <c r="F1101" s="4314" t="s">
        <v>2510</v>
      </c>
      <c r="G1101" s="4314" t="s">
        <v>3452</v>
      </c>
      <c r="H1101" s="4314" t="s">
        <v>22</v>
      </c>
      <c r="I1101" s="4314" t="s">
        <v>1059</v>
      </c>
    </row>
    <row customHeight="1" ht="11.25">
      <c r="A1102" s="4314" t="s">
        <v>2417</v>
      </c>
      <c r="B1102" s="4314" t="s">
        <v>16</v>
      </c>
      <c r="C1102" s="4314" t="s">
        <v>3456</v>
      </c>
      <c r="D1102" s="4314" t="s">
        <v>3457</v>
      </c>
      <c r="E1102" s="4314" t="s">
        <v>3458</v>
      </c>
      <c r="F1102" s="4314" t="s">
        <v>2423</v>
      </c>
      <c r="G1102" s="4314" t="s">
        <v>3459</v>
      </c>
      <c r="H1102" s="4314" t="s">
        <v>22</v>
      </c>
      <c r="I1102" s="4314" t="s">
        <v>1059</v>
      </c>
    </row>
    <row customHeight="1" ht="11.25">
      <c r="A1103" s="4314" t="s">
        <v>2417</v>
      </c>
      <c r="B1103" s="4314" t="s">
        <v>16</v>
      </c>
      <c r="C1103" s="4314" t="s">
        <v>3460</v>
      </c>
      <c r="D1103" s="4314" t="s">
        <v>3461</v>
      </c>
      <c r="E1103" s="4314" t="s">
        <v>3462</v>
      </c>
      <c r="F1103" s="4314" t="s">
        <v>2466</v>
      </c>
      <c r="G1103" s="4314" t="s">
        <v>3463</v>
      </c>
      <c r="H1103" s="4314" t="s">
        <v>22</v>
      </c>
      <c r="I1103" s="4314" t="s">
        <v>1059</v>
      </c>
    </row>
    <row customHeight="1" ht="11.25">
      <c r="A1104" s="4314" t="s">
        <v>2417</v>
      </c>
      <c r="B1104" s="4314" t="s">
        <v>16</v>
      </c>
      <c r="C1104" s="4314" t="s">
        <v>4175</v>
      </c>
      <c r="D1104" s="4314" t="s">
        <v>4176</v>
      </c>
      <c r="E1104" s="4314" t="s">
        <v>4177</v>
      </c>
      <c r="F1104" s="4314" t="s">
        <v>2442</v>
      </c>
      <c r="G1104" s="4314" t="s">
        <v>4178</v>
      </c>
      <c r="H1104" s="4314" t="s">
        <v>22</v>
      </c>
      <c r="I1104" s="4314" t="s">
        <v>1059</v>
      </c>
    </row>
    <row customHeight="1" ht="11.25">
      <c r="A1105" s="4314" t="s">
        <v>2417</v>
      </c>
      <c r="B1105" s="4314" t="s">
        <v>16</v>
      </c>
      <c r="C1105" s="4314" t="s">
        <v>3468</v>
      </c>
      <c r="D1105" s="4314" t="s">
        <v>3469</v>
      </c>
      <c r="E1105" s="4314" t="s">
        <v>3470</v>
      </c>
      <c r="F1105" s="4314" t="s">
        <v>2432</v>
      </c>
      <c r="G1105" s="4314" t="s">
        <v>22</v>
      </c>
      <c r="H1105" s="4314" t="s">
        <v>22</v>
      </c>
      <c r="I1105" s="4314" t="s">
        <v>1059</v>
      </c>
    </row>
    <row customHeight="1" ht="11.25">
      <c r="A1106" s="4314" t="s">
        <v>2417</v>
      </c>
      <c r="B1106" s="4314" t="s">
        <v>16</v>
      </c>
      <c r="C1106" s="4314" t="s">
        <v>3471</v>
      </c>
      <c r="D1106" s="4314" t="s">
        <v>3472</v>
      </c>
      <c r="E1106" s="4314" t="s">
        <v>3473</v>
      </c>
      <c r="F1106" s="4314" t="s">
        <v>2473</v>
      </c>
      <c r="G1106" s="4314" t="s">
        <v>3474</v>
      </c>
      <c r="H1106" s="4314" t="s">
        <v>22</v>
      </c>
      <c r="I1106" s="4314" t="s">
        <v>1059</v>
      </c>
    </row>
    <row customHeight="1" ht="11.25">
      <c r="A1107" s="4314" t="s">
        <v>2417</v>
      </c>
      <c r="B1107" s="4314" t="s">
        <v>16</v>
      </c>
      <c r="C1107" s="4314" t="s">
        <v>3479</v>
      </c>
      <c r="D1107" s="4314" t="s">
        <v>3480</v>
      </c>
      <c r="E1107" s="4314" t="s">
        <v>3481</v>
      </c>
      <c r="F1107" s="4314" t="s">
        <v>2473</v>
      </c>
      <c r="G1107" s="4314" t="s">
        <v>3482</v>
      </c>
      <c r="H1107" s="4314" t="s">
        <v>22</v>
      </c>
      <c r="I1107" s="4314" t="s">
        <v>1059</v>
      </c>
    </row>
    <row customHeight="1" ht="11.25">
      <c r="A1108" s="4314" t="s">
        <v>2417</v>
      </c>
      <c r="B1108" s="4314" t="s">
        <v>16</v>
      </c>
      <c r="C1108" s="4314" t="s">
        <v>4179</v>
      </c>
      <c r="D1108" s="4314" t="s">
        <v>4180</v>
      </c>
      <c r="E1108" s="4314" t="s">
        <v>4181</v>
      </c>
      <c r="F1108" s="4314" t="s">
        <v>2473</v>
      </c>
      <c r="G1108" s="4314" t="s">
        <v>4182</v>
      </c>
      <c r="H1108" s="4314" t="s">
        <v>22</v>
      </c>
      <c r="I1108" s="4314" t="s">
        <v>1059</v>
      </c>
    </row>
    <row customHeight="1" ht="11.25">
      <c r="A1109" s="4314" t="s">
        <v>2417</v>
      </c>
      <c r="B1109" s="4314" t="s">
        <v>16</v>
      </c>
      <c r="C1109" s="4314" t="s">
        <v>3487</v>
      </c>
      <c r="D1109" s="4314" t="s">
        <v>3488</v>
      </c>
      <c r="E1109" s="4314" t="s">
        <v>3489</v>
      </c>
      <c r="F1109" s="4314" t="s">
        <v>2442</v>
      </c>
      <c r="G1109" s="4314" t="s">
        <v>3490</v>
      </c>
      <c r="H1109" s="4314" t="s">
        <v>22</v>
      </c>
      <c r="I1109" s="4314" t="s">
        <v>1059</v>
      </c>
    </row>
    <row customHeight="1" ht="11.25">
      <c r="A1110" s="4314" t="s">
        <v>2417</v>
      </c>
      <c r="B1110" s="4314" t="s">
        <v>16</v>
      </c>
      <c r="C1110" s="4314" t="s">
        <v>3491</v>
      </c>
      <c r="D1110" s="4314" t="s">
        <v>3492</v>
      </c>
      <c r="E1110" s="4314" t="s">
        <v>3493</v>
      </c>
      <c r="F1110" s="4314" t="s">
        <v>3494</v>
      </c>
      <c r="G1110" s="4314" t="s">
        <v>3495</v>
      </c>
      <c r="H1110" s="4314" t="s">
        <v>22</v>
      </c>
      <c r="I1110" s="4314" t="s">
        <v>1059</v>
      </c>
    </row>
    <row customHeight="1" ht="11.25">
      <c r="A1111" s="4314" t="s">
        <v>2417</v>
      </c>
      <c r="B1111" s="4314" t="s">
        <v>16</v>
      </c>
      <c r="C1111" s="4314" t="s">
        <v>3500</v>
      </c>
      <c r="D1111" s="4314" t="s">
        <v>3501</v>
      </c>
      <c r="E1111" s="4314" t="s">
        <v>3502</v>
      </c>
      <c r="F1111" s="4314" t="s">
        <v>2478</v>
      </c>
      <c r="G1111" s="4314" t="s">
        <v>3503</v>
      </c>
      <c r="H1111" s="4314" t="s">
        <v>22</v>
      </c>
      <c r="I1111" s="4314" t="s">
        <v>1059</v>
      </c>
    </row>
    <row customHeight="1" ht="11.25">
      <c r="A1112" s="4314" t="s">
        <v>2417</v>
      </c>
      <c r="B1112" s="4314" t="s">
        <v>16</v>
      </c>
      <c r="C1112" s="4314" t="s">
        <v>3504</v>
      </c>
      <c r="D1112" s="4314" t="s">
        <v>3505</v>
      </c>
      <c r="E1112" s="4314" t="s">
        <v>3506</v>
      </c>
      <c r="F1112" s="4314" t="s">
        <v>2478</v>
      </c>
      <c r="G1112" s="4314" t="s">
        <v>3507</v>
      </c>
      <c r="H1112" s="4314" t="s">
        <v>22</v>
      </c>
      <c r="I1112" s="4314" t="s">
        <v>1059</v>
      </c>
    </row>
    <row customHeight="1" ht="11.25">
      <c r="A1113" s="4314" t="s">
        <v>2417</v>
      </c>
      <c r="B1113" s="4314" t="s">
        <v>16</v>
      </c>
      <c r="C1113" s="4314" t="s">
        <v>3508</v>
      </c>
      <c r="D1113" s="4314" t="s">
        <v>3509</v>
      </c>
      <c r="E1113" s="4314" t="s">
        <v>3510</v>
      </c>
      <c r="F1113" s="4314" t="s">
        <v>2499</v>
      </c>
      <c r="G1113" s="4314" t="s">
        <v>3511</v>
      </c>
      <c r="H1113" s="4314" t="s">
        <v>22</v>
      </c>
      <c r="I1113" s="4314" t="s">
        <v>1059</v>
      </c>
    </row>
    <row customHeight="1" ht="11.25">
      <c r="A1114" s="4314" t="s">
        <v>2417</v>
      </c>
      <c r="B1114" s="4314" t="s">
        <v>16</v>
      </c>
      <c r="C1114" s="4314" t="s">
        <v>3512</v>
      </c>
      <c r="D1114" s="4314" t="s">
        <v>3513</v>
      </c>
      <c r="E1114" s="4314" t="s">
        <v>3514</v>
      </c>
      <c r="F1114" s="4314" t="s">
        <v>2447</v>
      </c>
      <c r="G1114" s="4314" t="s">
        <v>3515</v>
      </c>
      <c r="H1114" s="4314" t="s">
        <v>22</v>
      </c>
      <c r="I1114" s="4314" t="s">
        <v>1059</v>
      </c>
    </row>
    <row customHeight="1" ht="11.25">
      <c r="A1115" s="4314" t="s">
        <v>2417</v>
      </c>
      <c r="B1115" s="4314" t="s">
        <v>16</v>
      </c>
      <c r="C1115" s="4314" t="s">
        <v>3520</v>
      </c>
      <c r="D1115" s="4314" t="s">
        <v>3521</v>
      </c>
      <c r="E1115" s="4314" t="s">
        <v>3522</v>
      </c>
      <c r="F1115" s="4314" t="s">
        <v>2510</v>
      </c>
      <c r="G1115" s="4314" t="s">
        <v>3523</v>
      </c>
      <c r="H1115" s="4314" t="s">
        <v>22</v>
      </c>
      <c r="I1115" s="4314" t="s">
        <v>1059</v>
      </c>
    </row>
    <row customHeight="1" ht="11.25">
      <c r="A1116" s="4314" t="s">
        <v>2417</v>
      </c>
      <c r="B1116" s="4314" t="s">
        <v>16</v>
      </c>
      <c r="C1116" s="4314" t="s">
        <v>4187</v>
      </c>
      <c r="D1116" s="4314" t="s">
        <v>4188</v>
      </c>
      <c r="E1116" s="4314" t="s">
        <v>4189</v>
      </c>
      <c r="F1116" s="4314" t="s">
        <v>2478</v>
      </c>
      <c r="G1116" s="4314" t="s">
        <v>2686</v>
      </c>
      <c r="H1116" s="4314" t="s">
        <v>22</v>
      </c>
      <c r="I1116" s="4314" t="s">
        <v>1059</v>
      </c>
    </row>
    <row customHeight="1" ht="11.25">
      <c r="A1117" s="4314" t="s">
        <v>2417</v>
      </c>
      <c r="B1117" s="4314" t="s">
        <v>16</v>
      </c>
      <c r="C1117" s="4314" t="s">
        <v>4282</v>
      </c>
      <c r="D1117" s="4314" t="s">
        <v>4283</v>
      </c>
      <c r="E1117" s="4314" t="s">
        <v>4284</v>
      </c>
      <c r="F1117" s="4314" t="s">
        <v>3118</v>
      </c>
      <c r="G1117" s="4314" t="s">
        <v>4285</v>
      </c>
      <c r="H1117" s="4314" t="s">
        <v>22</v>
      </c>
      <c r="I1117" s="4314" t="s">
        <v>1059</v>
      </c>
    </row>
    <row customHeight="1" ht="11.25">
      <c r="A1118" s="4314" t="s">
        <v>2417</v>
      </c>
      <c r="B1118" s="4314" t="s">
        <v>16</v>
      </c>
      <c r="C1118" s="4314" t="s">
        <v>3542</v>
      </c>
      <c r="D1118" s="4314" t="s">
        <v>3543</v>
      </c>
      <c r="E1118" s="4314" t="s">
        <v>3544</v>
      </c>
      <c r="F1118" s="4314" t="s">
        <v>3118</v>
      </c>
      <c r="G1118" s="4314" t="s">
        <v>3545</v>
      </c>
      <c r="H1118" s="4314" t="s">
        <v>22</v>
      </c>
      <c r="I1118" s="4314" t="s">
        <v>1059</v>
      </c>
    </row>
    <row customHeight="1" ht="11.25">
      <c r="A1119" s="4314" t="s">
        <v>2417</v>
      </c>
      <c r="B1119" s="4314" t="s">
        <v>16</v>
      </c>
      <c r="C1119" s="4314" t="s">
        <v>3546</v>
      </c>
      <c r="D1119" s="4314" t="s">
        <v>3543</v>
      </c>
      <c r="E1119" s="4314" t="s">
        <v>3547</v>
      </c>
      <c r="F1119" s="4314" t="s">
        <v>2767</v>
      </c>
      <c r="G1119" s="4314" t="s">
        <v>3548</v>
      </c>
      <c r="H1119" s="4314" t="s">
        <v>22</v>
      </c>
      <c r="I1119" s="4314" t="s">
        <v>1059</v>
      </c>
    </row>
    <row customHeight="1" ht="11.25">
      <c r="A1120" s="4314" t="s">
        <v>2417</v>
      </c>
      <c r="B1120" s="4314" t="s">
        <v>16</v>
      </c>
      <c r="C1120" s="4314" t="s">
        <v>3557</v>
      </c>
      <c r="D1120" s="4314" t="s">
        <v>3558</v>
      </c>
      <c r="E1120" s="4314" t="s">
        <v>3559</v>
      </c>
      <c r="F1120" s="4314" t="s">
        <v>2527</v>
      </c>
      <c r="G1120" s="4314" t="s">
        <v>3560</v>
      </c>
      <c r="H1120" s="4314" t="s">
        <v>22</v>
      </c>
      <c r="I1120" s="4314" t="s">
        <v>1059</v>
      </c>
    </row>
    <row customHeight="1" ht="11.25">
      <c r="A1121" s="4314" t="s">
        <v>2417</v>
      </c>
      <c r="B1121" s="4314" t="s">
        <v>16</v>
      </c>
      <c r="C1121" s="4314" t="s">
        <v>3561</v>
      </c>
      <c r="D1121" s="4314" t="s">
        <v>3562</v>
      </c>
      <c r="E1121" s="4314" t="s">
        <v>3563</v>
      </c>
      <c r="F1121" s="4314" t="s">
        <v>2442</v>
      </c>
      <c r="G1121" s="4314" t="s">
        <v>3564</v>
      </c>
      <c r="H1121" s="4314" t="s">
        <v>22</v>
      </c>
      <c r="I1121" s="4314" t="s">
        <v>1059</v>
      </c>
    </row>
    <row customHeight="1" ht="11.25">
      <c r="A1122" s="4314" t="s">
        <v>2417</v>
      </c>
      <c r="B1122" s="4314" t="s">
        <v>16</v>
      </c>
      <c r="C1122" s="4314" t="s">
        <v>3565</v>
      </c>
      <c r="D1122" s="4314" t="s">
        <v>3566</v>
      </c>
      <c r="E1122" s="4314" t="s">
        <v>3567</v>
      </c>
      <c r="F1122" s="4314" t="s">
        <v>3568</v>
      </c>
      <c r="G1122" s="4314" t="s">
        <v>22</v>
      </c>
      <c r="H1122" s="4314" t="s">
        <v>22</v>
      </c>
      <c r="I1122" s="4314" t="s">
        <v>1059</v>
      </c>
    </row>
    <row customHeight="1" ht="11.25">
      <c r="A1123" s="4314" t="s">
        <v>2417</v>
      </c>
      <c r="B1123" s="4314" t="s">
        <v>16</v>
      </c>
      <c r="C1123" s="4314" t="s">
        <v>4190</v>
      </c>
      <c r="D1123" s="4314" t="s">
        <v>4191</v>
      </c>
      <c r="E1123" s="4314" t="s">
        <v>4192</v>
      </c>
      <c r="F1123" s="4314" t="s">
        <v>2767</v>
      </c>
      <c r="G1123" s="4314" t="s">
        <v>4193</v>
      </c>
      <c r="H1123" s="4314" t="s">
        <v>22</v>
      </c>
      <c r="I1123" s="4314" t="s">
        <v>1059</v>
      </c>
    </row>
    <row customHeight="1" ht="11.25">
      <c r="A1124" s="4314" t="s">
        <v>2417</v>
      </c>
      <c r="B1124" s="4314" t="s">
        <v>16</v>
      </c>
      <c r="C1124" s="4314" t="s">
        <v>4194</v>
      </c>
      <c r="D1124" s="4314" t="s">
        <v>4195</v>
      </c>
      <c r="E1124" s="4314" t="s">
        <v>4196</v>
      </c>
      <c r="F1124" s="4314" t="s">
        <v>2510</v>
      </c>
      <c r="G1124" s="4314" t="s">
        <v>4197</v>
      </c>
      <c r="H1124" s="4314" t="s">
        <v>22</v>
      </c>
      <c r="I1124" s="4314" t="s">
        <v>1059</v>
      </c>
    </row>
    <row customHeight="1" ht="11.25">
      <c r="A1125" s="4314" t="s">
        <v>2417</v>
      </c>
      <c r="B1125" s="4314" t="s">
        <v>16</v>
      </c>
      <c r="C1125" s="4314" t="s">
        <v>3594</v>
      </c>
      <c r="D1125" s="4314" t="s">
        <v>3595</v>
      </c>
      <c r="E1125" s="4314" t="s">
        <v>3596</v>
      </c>
      <c r="F1125" s="4314" t="s">
        <v>2909</v>
      </c>
      <c r="G1125" s="4314" t="s">
        <v>3597</v>
      </c>
      <c r="H1125" s="4314" t="s">
        <v>22</v>
      </c>
      <c r="I1125" s="4314" t="s">
        <v>1059</v>
      </c>
    </row>
    <row customHeight="1" ht="11.25">
      <c r="A1126" s="4314" t="s">
        <v>2417</v>
      </c>
      <c r="B1126" s="4314" t="s">
        <v>16</v>
      </c>
      <c r="C1126" s="4314" t="s">
        <v>4201</v>
      </c>
      <c r="D1126" s="4314" t="s">
        <v>4202</v>
      </c>
      <c r="E1126" s="4314" t="s">
        <v>4203</v>
      </c>
      <c r="F1126" s="4314" t="s">
        <v>2478</v>
      </c>
      <c r="G1126" s="4314" t="s">
        <v>4204</v>
      </c>
      <c r="H1126" s="4314" t="s">
        <v>22</v>
      </c>
      <c r="I1126" s="4314" t="s">
        <v>1059</v>
      </c>
    </row>
    <row customHeight="1" ht="11.25">
      <c r="A1127" s="4314" t="s">
        <v>2417</v>
      </c>
      <c r="B1127" s="4314" t="s">
        <v>16</v>
      </c>
      <c r="C1127" s="4314" t="s">
        <v>4286</v>
      </c>
      <c r="D1127" s="4314" t="s">
        <v>4287</v>
      </c>
      <c r="E1127" s="4314" t="s">
        <v>4288</v>
      </c>
      <c r="F1127" s="4314" t="s">
        <v>50</v>
      </c>
      <c r="G1127" s="4314" t="s">
        <v>22</v>
      </c>
      <c r="H1127" s="4314" t="s">
        <v>22</v>
      </c>
      <c r="I1127" s="4314" t="s">
        <v>1059</v>
      </c>
    </row>
    <row customHeight="1" ht="11.25">
      <c r="A1128" s="4314" t="s">
        <v>2417</v>
      </c>
      <c r="B1128" s="4314" t="s">
        <v>16</v>
      </c>
      <c r="C1128" s="4314" t="s">
        <v>4205</v>
      </c>
      <c r="D1128" s="4314" t="s">
        <v>4206</v>
      </c>
      <c r="E1128" s="4314" t="s">
        <v>4207</v>
      </c>
      <c r="F1128" s="4314" t="s">
        <v>2478</v>
      </c>
      <c r="G1128" s="4314" t="s">
        <v>4208</v>
      </c>
      <c r="H1128" s="4314" t="s">
        <v>22</v>
      </c>
      <c r="I1128" s="4314" t="s">
        <v>1059</v>
      </c>
    </row>
    <row customHeight="1" ht="11.25">
      <c r="A1129" s="4314" t="s">
        <v>2417</v>
      </c>
      <c r="B1129" s="4314" t="s">
        <v>16</v>
      </c>
      <c r="C1129" s="4314" t="s">
        <v>3610</v>
      </c>
      <c r="D1129" s="4314" t="s">
        <v>3611</v>
      </c>
      <c r="E1129" s="4314" t="s">
        <v>3612</v>
      </c>
      <c r="F1129" s="4314" t="s">
        <v>2442</v>
      </c>
      <c r="G1129" s="4314" t="s">
        <v>22</v>
      </c>
      <c r="H1129" s="4314" t="s">
        <v>22</v>
      </c>
      <c r="I1129" s="4314" t="s">
        <v>1059</v>
      </c>
    </row>
    <row customHeight="1" ht="11.25">
      <c r="A1130" s="4314" t="s">
        <v>2417</v>
      </c>
      <c r="B1130" s="4314" t="s">
        <v>16</v>
      </c>
      <c r="C1130" s="4314" t="s">
        <v>4289</v>
      </c>
      <c r="D1130" s="4314" t="s">
        <v>4290</v>
      </c>
      <c r="E1130" s="4314" t="s">
        <v>4291</v>
      </c>
      <c r="F1130" s="4314" t="s">
        <v>2538</v>
      </c>
      <c r="G1130" s="4314" t="s">
        <v>22</v>
      </c>
      <c r="H1130" s="4314" t="s">
        <v>22</v>
      </c>
      <c r="I1130" s="4314" t="s">
        <v>1059</v>
      </c>
    </row>
    <row customHeight="1" ht="11.25">
      <c r="A1131" s="4314" t="s">
        <v>2417</v>
      </c>
      <c r="B1131" s="4314" t="s">
        <v>16</v>
      </c>
      <c r="C1131" s="4314" t="s">
        <v>4292</v>
      </c>
      <c r="D1131" s="4314" t="s">
        <v>4293</v>
      </c>
      <c r="E1131" s="4314" t="s">
        <v>4294</v>
      </c>
      <c r="F1131" s="4314" t="s">
        <v>2478</v>
      </c>
      <c r="G1131" s="4314" t="s">
        <v>4295</v>
      </c>
      <c r="H1131" s="4314" t="s">
        <v>22</v>
      </c>
      <c r="I1131" s="4314" t="s">
        <v>1059</v>
      </c>
    </row>
    <row customHeight="1" ht="11.25">
      <c r="A1132" s="4314" t="s">
        <v>2417</v>
      </c>
      <c r="B1132" s="4314" t="s">
        <v>16</v>
      </c>
      <c r="C1132" s="4314" t="s">
        <v>4296</v>
      </c>
      <c r="D1132" s="4314" t="s">
        <v>4297</v>
      </c>
      <c r="E1132" s="4314" t="s">
        <v>4298</v>
      </c>
      <c r="F1132" s="4314" t="s">
        <v>2510</v>
      </c>
      <c r="G1132" s="4314" t="s">
        <v>4299</v>
      </c>
      <c r="H1132" s="4314" t="s">
        <v>22</v>
      </c>
      <c r="I1132" s="4314" t="s">
        <v>1059</v>
      </c>
    </row>
    <row customHeight="1" ht="11.25">
      <c r="A1133" s="4314" t="s">
        <v>2417</v>
      </c>
      <c r="B1133" s="4314" t="s">
        <v>16</v>
      </c>
      <c r="C1133" s="4314" t="s">
        <v>4218</v>
      </c>
      <c r="D1133" s="4314" t="s">
        <v>4219</v>
      </c>
      <c r="E1133" s="4314" t="s">
        <v>4220</v>
      </c>
      <c r="F1133" s="4314" t="s">
        <v>2473</v>
      </c>
      <c r="G1133" s="4314" t="s">
        <v>4221</v>
      </c>
      <c r="H1133" s="4314" t="s">
        <v>22</v>
      </c>
      <c r="I1133" s="4314" t="s">
        <v>1059</v>
      </c>
    </row>
    <row customHeight="1" ht="11.25">
      <c r="A1134" s="4314" t="s">
        <v>2417</v>
      </c>
      <c r="B1134" s="4314" t="s">
        <v>16</v>
      </c>
      <c r="C1134" s="4314" t="s">
        <v>4300</v>
      </c>
      <c r="D1134" s="4314" t="s">
        <v>4301</v>
      </c>
      <c r="E1134" s="4314" t="s">
        <v>4302</v>
      </c>
      <c r="F1134" s="4314" t="s">
        <v>2478</v>
      </c>
      <c r="G1134" s="4314" t="s">
        <v>4303</v>
      </c>
      <c r="H1134" s="4314" t="s">
        <v>22</v>
      </c>
      <c r="I1134" s="4314" t="s">
        <v>1059</v>
      </c>
    </row>
    <row customHeight="1" ht="11.25">
      <c r="A1135" s="4314" t="s">
        <v>2417</v>
      </c>
      <c r="B1135" s="4314" t="s">
        <v>16</v>
      </c>
      <c r="C1135" s="4314" t="s">
        <v>3616</v>
      </c>
      <c r="D1135" s="4314" t="s">
        <v>3617</v>
      </c>
      <c r="E1135" s="4314" t="s">
        <v>3618</v>
      </c>
      <c r="F1135" s="4314" t="s">
        <v>3619</v>
      </c>
      <c r="G1135" s="4314" t="s">
        <v>22</v>
      </c>
      <c r="H1135" s="4314" t="s">
        <v>22</v>
      </c>
      <c r="I1135" s="4314" t="s">
        <v>1059</v>
      </c>
    </row>
    <row customHeight="1" ht="11.25">
      <c r="A1136" s="4314" t="s">
        <v>2417</v>
      </c>
      <c r="B1136" s="4314" t="s">
        <v>16</v>
      </c>
      <c r="C1136" s="4314" t="s">
        <v>4304</v>
      </c>
      <c r="D1136" s="4314" t="s">
        <v>4305</v>
      </c>
      <c r="E1136" s="4314" t="s">
        <v>4306</v>
      </c>
      <c r="F1136" s="4314" t="s">
        <v>3833</v>
      </c>
      <c r="G1136" s="4314" t="s">
        <v>4307</v>
      </c>
      <c r="H1136" s="4314" t="s">
        <v>22</v>
      </c>
      <c r="I1136" s="4314" t="s">
        <v>1059</v>
      </c>
    </row>
    <row customHeight="1" ht="11.25">
      <c r="A1137" s="4314" t="s">
        <v>2417</v>
      </c>
      <c r="B1137" s="4314" t="s">
        <v>16</v>
      </c>
      <c r="C1137" s="4314" t="s">
        <v>22</v>
      </c>
      <c r="D1137" s="4314" t="s">
        <v>3624</v>
      </c>
      <c r="E1137" s="4314" t="s">
        <v>3625</v>
      </c>
      <c r="F1137" s="4314" t="s">
        <v>50</v>
      </c>
      <c r="G1137" s="4314" t="s">
        <v>22</v>
      </c>
      <c r="H1137" s="4314" t="s">
        <v>22</v>
      </c>
      <c r="I1137" s="4314" t="s">
        <v>1059</v>
      </c>
    </row>
    <row customHeight="1" ht="11.25">
      <c r="A1138" s="4314" t="s">
        <v>2417</v>
      </c>
      <c r="B1138" s="4314" t="s">
        <v>16</v>
      </c>
      <c r="C1138" s="4314" t="s">
        <v>3639</v>
      </c>
      <c r="D1138" s="4314" t="s">
        <v>3640</v>
      </c>
      <c r="E1138" s="4314" t="s">
        <v>3641</v>
      </c>
      <c r="F1138" s="4314" t="s">
        <v>3026</v>
      </c>
      <c r="G1138" s="4314" t="s">
        <v>3642</v>
      </c>
      <c r="H1138" s="4314" t="s">
        <v>22</v>
      </c>
      <c r="I1138" s="4314" t="s">
        <v>1059</v>
      </c>
    </row>
    <row customHeight="1" ht="11.25">
      <c r="A1139" s="4314" t="s">
        <v>2417</v>
      </c>
      <c r="B1139" s="4314" t="s">
        <v>16</v>
      </c>
      <c r="C1139" s="4314" t="s">
        <v>3651</v>
      </c>
      <c r="D1139" s="4314" t="s">
        <v>3652</v>
      </c>
      <c r="E1139" s="4314" t="s">
        <v>3653</v>
      </c>
      <c r="F1139" s="4314" t="s">
        <v>3654</v>
      </c>
      <c r="G1139" s="4314" t="s">
        <v>3655</v>
      </c>
      <c r="H1139" s="4314" t="s">
        <v>22</v>
      </c>
      <c r="I1139" s="4314" t="s">
        <v>1059</v>
      </c>
    </row>
    <row customHeight="1" ht="11.25">
      <c r="A1140" s="4314" t="s">
        <v>2417</v>
      </c>
      <c r="B1140" s="4314" t="s">
        <v>16</v>
      </c>
      <c r="C1140" s="4314" t="s">
        <v>3661</v>
      </c>
      <c r="D1140" s="4314" t="s">
        <v>3662</v>
      </c>
      <c r="E1140" s="4314" t="s">
        <v>3663</v>
      </c>
      <c r="F1140" s="4314" t="s">
        <v>3664</v>
      </c>
      <c r="G1140" s="4314" t="s">
        <v>3665</v>
      </c>
      <c r="H1140" s="4314" t="s">
        <v>22</v>
      </c>
      <c r="I1140" s="4314" t="s">
        <v>1059</v>
      </c>
    </row>
    <row customHeight="1" ht="11.25">
      <c r="A1141" s="4314" t="s">
        <v>2417</v>
      </c>
      <c r="B1141" s="4314" t="s">
        <v>16</v>
      </c>
      <c r="C1141" s="4314" t="s">
        <v>3677</v>
      </c>
      <c r="D1141" s="4314" t="s">
        <v>3678</v>
      </c>
      <c r="E1141" s="4314" t="s">
        <v>3455</v>
      </c>
      <c r="F1141" s="4314" t="s">
        <v>3679</v>
      </c>
      <c r="G1141" s="4314" t="s">
        <v>22</v>
      </c>
      <c r="H1141" s="4314" t="s">
        <v>22</v>
      </c>
      <c r="I1141" s="4314" t="s">
        <v>1059</v>
      </c>
    </row>
    <row customHeight="1" ht="11.25">
      <c r="A1142" s="4314" t="s">
        <v>2417</v>
      </c>
      <c r="B1142" s="4314" t="s">
        <v>16</v>
      </c>
      <c r="C1142" s="4314" t="s">
        <v>3690</v>
      </c>
      <c r="D1142" s="4314" t="s">
        <v>3691</v>
      </c>
      <c r="E1142" s="4314" t="s">
        <v>3653</v>
      </c>
      <c r="F1142" s="4314" t="s">
        <v>3692</v>
      </c>
      <c r="G1142" s="4314" t="s">
        <v>22</v>
      </c>
      <c r="H1142" s="4314" t="s">
        <v>22</v>
      </c>
      <c r="I1142" s="4314" t="s">
        <v>1059</v>
      </c>
    </row>
    <row customHeight="1" ht="11.25">
      <c r="A1143" s="4314" t="s">
        <v>2417</v>
      </c>
      <c r="B1143" s="4314" t="s">
        <v>16</v>
      </c>
      <c r="C1143" s="4314" t="s">
        <v>22</v>
      </c>
      <c r="D1143" s="4314" t="s">
        <v>2418</v>
      </c>
      <c r="E1143" s="4314" t="s">
        <v>2419</v>
      </c>
      <c r="F1143" s="4314" t="s">
        <v>2420</v>
      </c>
      <c r="G1143" s="4314" t="s">
        <v>22</v>
      </c>
      <c r="H1143" s="4314" t="s">
        <v>22</v>
      </c>
      <c r="I1143" s="4314" t="s">
        <v>1789</v>
      </c>
    </row>
    <row customHeight="1" ht="11.25">
      <c r="A1144" s="4314" t="s">
        <v>2417</v>
      </c>
      <c r="B1144" s="4314" t="s">
        <v>16</v>
      </c>
      <c r="C1144" s="4314" t="s">
        <v>22</v>
      </c>
      <c r="D1144" s="4314" t="s">
        <v>2421</v>
      </c>
      <c r="E1144" s="4314" t="s">
        <v>2422</v>
      </c>
      <c r="F1144" s="4314" t="s">
        <v>2423</v>
      </c>
      <c r="G1144" s="4314" t="s">
        <v>22</v>
      </c>
      <c r="H1144" s="4314" t="s">
        <v>22</v>
      </c>
      <c r="I1144" s="4314" t="s">
        <v>1789</v>
      </c>
    </row>
    <row customHeight="1" ht="11.25">
      <c r="A1145" s="4314" t="s">
        <v>2417</v>
      </c>
      <c r="B1145" s="4314" t="s">
        <v>16</v>
      </c>
      <c r="C1145" s="4314" t="s">
        <v>22</v>
      </c>
      <c r="D1145" s="4314" t="s">
        <v>2424</v>
      </c>
      <c r="E1145" s="4314" t="s">
        <v>2425</v>
      </c>
      <c r="F1145" s="4314" t="s">
        <v>2426</v>
      </c>
      <c r="G1145" s="4314" t="s">
        <v>22</v>
      </c>
      <c r="H1145" s="4314" t="s">
        <v>22</v>
      </c>
      <c r="I1145" s="4314" t="s">
        <v>1789</v>
      </c>
    </row>
    <row customHeight="1" ht="11.25">
      <c r="A1146" s="4314" t="s">
        <v>2417</v>
      </c>
      <c r="B1146" s="4314" t="s">
        <v>16</v>
      </c>
      <c r="C1146" s="4314" t="s">
        <v>22</v>
      </c>
      <c r="D1146" s="4314" t="s">
        <v>2427</v>
      </c>
      <c r="E1146" s="4314" t="s">
        <v>2428</v>
      </c>
      <c r="F1146" s="4314" t="s">
        <v>2429</v>
      </c>
      <c r="G1146" s="4314" t="s">
        <v>22</v>
      </c>
      <c r="H1146" s="4314" t="s">
        <v>22</v>
      </c>
      <c r="I1146" s="4314" t="s">
        <v>1789</v>
      </c>
    </row>
    <row customHeight="1" ht="11.25">
      <c r="A1147" s="4314" t="s">
        <v>2417</v>
      </c>
      <c r="B1147" s="4314" t="s">
        <v>16</v>
      </c>
      <c r="C1147" s="4314" t="s">
        <v>22</v>
      </c>
      <c r="D1147" s="4314" t="s">
        <v>2430</v>
      </c>
      <c r="E1147" s="4314" t="s">
        <v>2431</v>
      </c>
      <c r="F1147" s="4314" t="s">
        <v>2432</v>
      </c>
      <c r="G1147" s="4314" t="s">
        <v>22</v>
      </c>
      <c r="H1147" s="4314" t="s">
        <v>22</v>
      </c>
      <c r="I1147" s="4314" t="s">
        <v>1789</v>
      </c>
    </row>
    <row customHeight="1" ht="11.25">
      <c r="A1148" s="4314" t="s">
        <v>2417</v>
      </c>
      <c r="B1148" s="4314" t="s">
        <v>16</v>
      </c>
      <c r="C1148" s="4314" t="s">
        <v>22</v>
      </c>
      <c r="D1148" s="4314" t="s">
        <v>2433</v>
      </c>
      <c r="E1148" s="4314" t="s">
        <v>2434</v>
      </c>
      <c r="F1148" s="4314" t="s">
        <v>2429</v>
      </c>
      <c r="G1148" s="4314" t="s">
        <v>22</v>
      </c>
      <c r="H1148" s="4314" t="s">
        <v>22</v>
      </c>
      <c r="I1148" s="4314" t="s">
        <v>1789</v>
      </c>
    </row>
    <row customHeight="1" ht="11.25">
      <c r="A1149" s="4314" t="s">
        <v>2417</v>
      </c>
      <c r="B1149" s="4314" t="s">
        <v>16</v>
      </c>
      <c r="C1149" s="4314" t="s">
        <v>22</v>
      </c>
      <c r="D1149" s="4314" t="s">
        <v>2435</v>
      </c>
      <c r="E1149" s="4314" t="s">
        <v>2436</v>
      </c>
      <c r="F1149" s="4314" t="s">
        <v>2426</v>
      </c>
      <c r="G1149" s="4314" t="s">
        <v>22</v>
      </c>
      <c r="H1149" s="4314" t="s">
        <v>22</v>
      </c>
      <c r="I1149" s="4314" t="s">
        <v>1789</v>
      </c>
    </row>
    <row customHeight="1" ht="11.25">
      <c r="A1150" s="4314" t="s">
        <v>2417</v>
      </c>
      <c r="B1150" s="4314" t="s">
        <v>16</v>
      </c>
      <c r="C1150" s="4314" t="s">
        <v>22</v>
      </c>
      <c r="D1150" s="4314" t="s">
        <v>2437</v>
      </c>
      <c r="E1150" s="4314" t="s">
        <v>2438</v>
      </c>
      <c r="F1150" s="4314" t="s">
        <v>2439</v>
      </c>
      <c r="G1150" s="4314" t="s">
        <v>22</v>
      </c>
      <c r="H1150" s="4314" t="s">
        <v>22</v>
      </c>
      <c r="I1150" s="4314" t="s">
        <v>1789</v>
      </c>
    </row>
    <row customHeight="1" ht="11.25">
      <c r="A1151" s="4314" t="s">
        <v>2417</v>
      </c>
      <c r="B1151" s="4314" t="s">
        <v>16</v>
      </c>
      <c r="C1151" s="4314" t="s">
        <v>22</v>
      </c>
      <c r="D1151" s="4314" t="s">
        <v>2440</v>
      </c>
      <c r="E1151" s="4314" t="s">
        <v>2441</v>
      </c>
      <c r="F1151" s="4314" t="s">
        <v>2442</v>
      </c>
      <c r="G1151" s="4314" t="s">
        <v>22</v>
      </c>
      <c r="H1151" s="4314" t="s">
        <v>22</v>
      </c>
      <c r="I1151" s="4314" t="s">
        <v>1789</v>
      </c>
    </row>
    <row customHeight="1" ht="11.25">
      <c r="A1152" s="4314" t="s">
        <v>2417</v>
      </c>
      <c r="B1152" s="4314" t="s">
        <v>16</v>
      </c>
      <c r="C1152" s="4314" t="s">
        <v>22</v>
      </c>
      <c r="D1152" s="4314" t="s">
        <v>2443</v>
      </c>
      <c r="E1152" s="4314" t="s">
        <v>2444</v>
      </c>
      <c r="F1152" s="4314" t="s">
        <v>50</v>
      </c>
      <c r="G1152" s="4314" t="s">
        <v>22</v>
      </c>
      <c r="H1152" s="4314" t="s">
        <v>22</v>
      </c>
      <c r="I1152" s="4314" t="s">
        <v>1789</v>
      </c>
    </row>
    <row customHeight="1" ht="11.25">
      <c r="A1153" s="4314" t="s">
        <v>2417</v>
      </c>
      <c r="B1153" s="4314" t="s">
        <v>16</v>
      </c>
      <c r="C1153" s="4314" t="s">
        <v>22</v>
      </c>
      <c r="D1153" s="4314" t="s">
        <v>2445</v>
      </c>
      <c r="E1153" s="4314" t="s">
        <v>2446</v>
      </c>
      <c r="F1153" s="4314" t="s">
        <v>2447</v>
      </c>
      <c r="G1153" s="4314" t="s">
        <v>22</v>
      </c>
      <c r="H1153" s="4314" t="s">
        <v>22</v>
      </c>
      <c r="I1153" s="4314" t="s">
        <v>1789</v>
      </c>
    </row>
    <row customHeight="1" ht="11.25">
      <c r="A1154" s="4314" t="s">
        <v>2417</v>
      </c>
      <c r="B1154" s="4314" t="s">
        <v>16</v>
      </c>
      <c r="C1154" s="4314" t="s">
        <v>22</v>
      </c>
      <c r="D1154" s="4314" t="s">
        <v>2448</v>
      </c>
      <c r="E1154" s="4314" t="s">
        <v>2449</v>
      </c>
      <c r="F1154" s="4314" t="s">
        <v>2450</v>
      </c>
      <c r="G1154" s="4314" t="s">
        <v>22</v>
      </c>
      <c r="H1154" s="4314" t="s">
        <v>22</v>
      </c>
      <c r="I1154" s="4314" t="s">
        <v>1789</v>
      </c>
    </row>
    <row customHeight="1" ht="11.25">
      <c r="A1155" s="4314" t="s">
        <v>2417</v>
      </c>
      <c r="B1155" s="4314" t="s">
        <v>16</v>
      </c>
      <c r="C1155" s="4314" t="s">
        <v>22</v>
      </c>
      <c r="D1155" s="4314" t="s">
        <v>2451</v>
      </c>
      <c r="E1155" s="4314" t="s">
        <v>2452</v>
      </c>
      <c r="F1155" s="4314" t="s">
        <v>2426</v>
      </c>
      <c r="G1155" s="4314" t="s">
        <v>22</v>
      </c>
      <c r="H1155" s="4314" t="s">
        <v>22</v>
      </c>
      <c r="I1155" s="4314" t="s">
        <v>1789</v>
      </c>
    </row>
    <row customHeight="1" ht="11.25">
      <c r="A1156" s="4314" t="s">
        <v>2417</v>
      </c>
      <c r="B1156" s="4314" t="s">
        <v>16</v>
      </c>
      <c r="C1156" s="4314" t="s">
        <v>22</v>
      </c>
      <c r="D1156" s="4314" t="s">
        <v>2453</v>
      </c>
      <c r="E1156" s="4314" t="s">
        <v>2454</v>
      </c>
      <c r="F1156" s="4314" t="s">
        <v>2429</v>
      </c>
      <c r="G1156" s="4314" t="s">
        <v>22</v>
      </c>
      <c r="H1156" s="4314" t="s">
        <v>22</v>
      </c>
      <c r="I1156" s="4314" t="s">
        <v>1789</v>
      </c>
    </row>
    <row customHeight="1" ht="11.25">
      <c r="A1157" s="4314" t="s">
        <v>2417</v>
      </c>
      <c r="B1157" s="4314" t="s">
        <v>16</v>
      </c>
      <c r="C1157" s="4314" t="s">
        <v>22</v>
      </c>
      <c r="D1157" s="4314" t="s">
        <v>2455</v>
      </c>
      <c r="E1157" s="4314" t="s">
        <v>2456</v>
      </c>
      <c r="F1157" s="4314" t="s">
        <v>2442</v>
      </c>
      <c r="G1157" s="4314" t="s">
        <v>22</v>
      </c>
      <c r="H1157" s="4314" t="s">
        <v>22</v>
      </c>
      <c r="I1157" s="4314" t="s">
        <v>1789</v>
      </c>
    </row>
    <row customHeight="1" ht="11.25">
      <c r="A1158" s="4314" t="s">
        <v>2417</v>
      </c>
      <c r="B1158" s="4314" t="s">
        <v>16</v>
      </c>
      <c r="C1158" s="4314" t="s">
        <v>22</v>
      </c>
      <c r="D1158" s="4314" t="s">
        <v>2457</v>
      </c>
      <c r="E1158" s="4314" t="s">
        <v>2458</v>
      </c>
      <c r="F1158" s="4314" t="s">
        <v>2429</v>
      </c>
      <c r="G1158" s="4314" t="s">
        <v>22</v>
      </c>
      <c r="H1158" s="4314" t="s">
        <v>22</v>
      </c>
      <c r="I1158" s="4314" t="s">
        <v>1789</v>
      </c>
    </row>
    <row customHeight="1" ht="11.25">
      <c r="A1159" s="4314" t="s">
        <v>2417</v>
      </c>
      <c r="B1159" s="4314" t="s">
        <v>16</v>
      </c>
      <c r="C1159" s="4314" t="s">
        <v>22</v>
      </c>
      <c r="D1159" s="4314" t="s">
        <v>2459</v>
      </c>
      <c r="E1159" s="4314" t="s">
        <v>2460</v>
      </c>
      <c r="F1159" s="4314" t="s">
        <v>2461</v>
      </c>
      <c r="G1159" s="4314" t="s">
        <v>22</v>
      </c>
      <c r="H1159" s="4314" t="s">
        <v>22</v>
      </c>
      <c r="I1159" s="4314" t="s">
        <v>1789</v>
      </c>
    </row>
    <row customHeight="1" ht="11.25">
      <c r="A1160" s="4314" t="s">
        <v>2417</v>
      </c>
      <c r="B1160" s="4314" t="s">
        <v>16</v>
      </c>
      <c r="C1160" s="4314" t="s">
        <v>22</v>
      </c>
      <c r="D1160" s="4314" t="s">
        <v>2462</v>
      </c>
      <c r="E1160" s="4314" t="s">
        <v>2463</v>
      </c>
      <c r="F1160" s="4314" t="s">
        <v>2461</v>
      </c>
      <c r="G1160" s="4314" t="s">
        <v>22</v>
      </c>
      <c r="H1160" s="4314" t="s">
        <v>22</v>
      </c>
      <c r="I1160" s="4314" t="s">
        <v>1789</v>
      </c>
    </row>
    <row customHeight="1" ht="11.25">
      <c r="A1161" s="4314" t="s">
        <v>2417</v>
      </c>
      <c r="B1161" s="4314" t="s">
        <v>16</v>
      </c>
      <c r="C1161" s="4314" t="s">
        <v>22</v>
      </c>
      <c r="D1161" s="4314" t="s">
        <v>2464</v>
      </c>
      <c r="E1161" s="4314" t="s">
        <v>2465</v>
      </c>
      <c r="F1161" s="4314" t="s">
        <v>2466</v>
      </c>
      <c r="G1161" s="4314" t="s">
        <v>22</v>
      </c>
      <c r="H1161" s="4314" t="s">
        <v>22</v>
      </c>
      <c r="I1161" s="4314" t="s">
        <v>1789</v>
      </c>
    </row>
    <row customHeight="1" ht="11.25">
      <c r="A1162" s="4314" t="s">
        <v>2417</v>
      </c>
      <c r="B1162" s="4314" t="s">
        <v>16</v>
      </c>
      <c r="C1162" s="4314" t="s">
        <v>22</v>
      </c>
      <c r="D1162" s="4314" t="s">
        <v>2467</v>
      </c>
      <c r="E1162" s="4314" t="s">
        <v>2468</v>
      </c>
      <c r="F1162" s="4314" t="s">
        <v>2432</v>
      </c>
      <c r="G1162" s="4314" t="s">
        <v>22</v>
      </c>
      <c r="H1162" s="4314" t="s">
        <v>22</v>
      </c>
      <c r="I1162" s="4314" t="s">
        <v>1789</v>
      </c>
    </row>
    <row customHeight="1" ht="11.25">
      <c r="A1163" s="4314" t="s">
        <v>2417</v>
      </c>
      <c r="B1163" s="4314" t="s">
        <v>16</v>
      </c>
      <c r="C1163" s="4314" t="s">
        <v>22</v>
      </c>
      <c r="D1163" s="4314" t="s">
        <v>2469</v>
      </c>
      <c r="E1163" s="4314" t="s">
        <v>2470</v>
      </c>
      <c r="F1163" s="4314" t="s">
        <v>2426</v>
      </c>
      <c r="G1163" s="4314" t="s">
        <v>22</v>
      </c>
      <c r="H1163" s="4314" t="s">
        <v>22</v>
      </c>
      <c r="I1163" s="4314" t="s">
        <v>1789</v>
      </c>
    </row>
    <row customHeight="1" ht="11.25">
      <c r="A1164" s="4314" t="s">
        <v>2417</v>
      </c>
      <c r="B1164" s="4314" t="s">
        <v>16</v>
      </c>
      <c r="C1164" s="4314" t="s">
        <v>22</v>
      </c>
      <c r="D1164" s="4314" t="s">
        <v>2471</v>
      </c>
      <c r="E1164" s="4314" t="s">
        <v>2472</v>
      </c>
      <c r="F1164" s="4314" t="s">
        <v>2473</v>
      </c>
      <c r="G1164" s="4314" t="s">
        <v>22</v>
      </c>
      <c r="H1164" s="4314" t="s">
        <v>22</v>
      </c>
      <c r="I1164" s="4314" t="s">
        <v>1789</v>
      </c>
    </row>
    <row customHeight="1" ht="11.25">
      <c r="A1165" s="4314" t="s">
        <v>2417</v>
      </c>
      <c r="B1165" s="4314" t="s">
        <v>16</v>
      </c>
      <c r="C1165" s="4314" t="s">
        <v>22</v>
      </c>
      <c r="D1165" s="4314" t="s">
        <v>2474</v>
      </c>
      <c r="E1165" s="4314" t="s">
        <v>2475</v>
      </c>
      <c r="F1165" s="4314" t="s">
        <v>2426</v>
      </c>
      <c r="G1165" s="4314" t="s">
        <v>22</v>
      </c>
      <c r="H1165" s="4314" t="s">
        <v>22</v>
      </c>
      <c r="I1165" s="4314" t="s">
        <v>1789</v>
      </c>
    </row>
    <row customHeight="1" ht="11.25">
      <c r="A1166" s="4314" t="s">
        <v>2417</v>
      </c>
      <c r="B1166" s="4314" t="s">
        <v>16</v>
      </c>
      <c r="C1166" s="4314" t="s">
        <v>22</v>
      </c>
      <c r="D1166" s="4314" t="s">
        <v>2476</v>
      </c>
      <c r="E1166" s="4314" t="s">
        <v>2477</v>
      </c>
      <c r="F1166" s="4314" t="s">
        <v>2478</v>
      </c>
      <c r="G1166" s="4314" t="s">
        <v>22</v>
      </c>
      <c r="H1166" s="4314" t="s">
        <v>22</v>
      </c>
      <c r="I1166" s="4314" t="s">
        <v>1789</v>
      </c>
    </row>
    <row customHeight="1" ht="11.25">
      <c r="A1167" s="4314" t="s">
        <v>2417</v>
      </c>
      <c r="B1167" s="4314" t="s">
        <v>16</v>
      </c>
      <c r="C1167" s="4314" t="s">
        <v>22</v>
      </c>
      <c r="D1167" s="4314" t="s">
        <v>2479</v>
      </c>
      <c r="E1167" s="4314" t="s">
        <v>2480</v>
      </c>
      <c r="F1167" s="4314" t="s">
        <v>2481</v>
      </c>
      <c r="G1167" s="4314" t="s">
        <v>22</v>
      </c>
      <c r="H1167" s="4314" t="s">
        <v>22</v>
      </c>
      <c r="I1167" s="4314" t="s">
        <v>1789</v>
      </c>
    </row>
    <row customHeight="1" ht="11.25">
      <c r="A1168" s="4314" t="s">
        <v>2417</v>
      </c>
      <c r="B1168" s="4314" t="s">
        <v>16</v>
      </c>
      <c r="C1168" s="4314" t="s">
        <v>22</v>
      </c>
      <c r="D1168" s="4314" t="s">
        <v>2482</v>
      </c>
      <c r="E1168" s="4314" t="s">
        <v>2483</v>
      </c>
      <c r="F1168" s="4314" t="s">
        <v>2478</v>
      </c>
      <c r="G1168" s="4314" t="s">
        <v>22</v>
      </c>
      <c r="H1168" s="4314" t="s">
        <v>22</v>
      </c>
      <c r="I1168" s="4314" t="s">
        <v>1789</v>
      </c>
    </row>
    <row customHeight="1" ht="11.25">
      <c r="A1169" s="4314" t="s">
        <v>2417</v>
      </c>
      <c r="B1169" s="4314" t="s">
        <v>16</v>
      </c>
      <c r="C1169" s="4314" t="s">
        <v>22</v>
      </c>
      <c r="D1169" s="4314" t="s">
        <v>2484</v>
      </c>
      <c r="E1169" s="4314" t="s">
        <v>2485</v>
      </c>
      <c r="F1169" s="4314" t="s">
        <v>2486</v>
      </c>
      <c r="G1169" s="4314" t="s">
        <v>22</v>
      </c>
      <c r="H1169" s="4314" t="s">
        <v>22</v>
      </c>
      <c r="I1169" s="4314" t="s">
        <v>1789</v>
      </c>
    </row>
    <row customHeight="1" ht="11.25">
      <c r="A1170" s="4314" t="s">
        <v>2417</v>
      </c>
      <c r="B1170" s="4314" t="s">
        <v>16</v>
      </c>
      <c r="C1170" s="4314" t="s">
        <v>22</v>
      </c>
      <c r="D1170" s="4314" t="s">
        <v>2487</v>
      </c>
      <c r="E1170" s="4314" t="s">
        <v>2488</v>
      </c>
      <c r="F1170" s="4314" t="s">
        <v>2478</v>
      </c>
      <c r="G1170" s="4314" t="s">
        <v>22</v>
      </c>
      <c r="H1170" s="4314" t="s">
        <v>22</v>
      </c>
      <c r="I1170" s="4314" t="s">
        <v>1789</v>
      </c>
    </row>
    <row customHeight="1" ht="11.25">
      <c r="A1171" s="4314" t="s">
        <v>2417</v>
      </c>
      <c r="B1171" s="4314" t="s">
        <v>16</v>
      </c>
      <c r="C1171" s="4314" t="s">
        <v>22</v>
      </c>
      <c r="D1171" s="4314" t="s">
        <v>2489</v>
      </c>
      <c r="E1171" s="4314" t="s">
        <v>2490</v>
      </c>
      <c r="F1171" s="4314" t="s">
        <v>2481</v>
      </c>
      <c r="G1171" s="4314" t="s">
        <v>22</v>
      </c>
      <c r="H1171" s="4314" t="s">
        <v>22</v>
      </c>
      <c r="I1171" s="4314" t="s">
        <v>1789</v>
      </c>
    </row>
    <row customHeight="1" ht="11.25">
      <c r="A1172" s="4314" t="s">
        <v>2417</v>
      </c>
      <c r="B1172" s="4314" t="s">
        <v>16</v>
      </c>
      <c r="C1172" s="4314" t="s">
        <v>22</v>
      </c>
      <c r="D1172" s="4314" t="s">
        <v>2491</v>
      </c>
      <c r="E1172" s="4314" t="s">
        <v>2492</v>
      </c>
      <c r="F1172" s="4314" t="s">
        <v>2478</v>
      </c>
      <c r="G1172" s="4314" t="s">
        <v>22</v>
      </c>
      <c r="H1172" s="4314" t="s">
        <v>22</v>
      </c>
      <c r="I1172" s="4314" t="s">
        <v>1789</v>
      </c>
    </row>
    <row customHeight="1" ht="11.25">
      <c r="A1173" s="4314" t="s">
        <v>2417</v>
      </c>
      <c r="B1173" s="4314" t="s">
        <v>16</v>
      </c>
      <c r="C1173" s="4314" t="s">
        <v>22</v>
      </c>
      <c r="D1173" s="4314" t="s">
        <v>2493</v>
      </c>
      <c r="E1173" s="4314" t="s">
        <v>2494</v>
      </c>
      <c r="F1173" s="4314" t="s">
        <v>2481</v>
      </c>
      <c r="G1173" s="4314" t="s">
        <v>22</v>
      </c>
      <c r="H1173" s="4314" t="s">
        <v>22</v>
      </c>
      <c r="I1173" s="4314" t="s">
        <v>1789</v>
      </c>
    </row>
    <row customHeight="1" ht="11.25">
      <c r="A1174" s="4314" t="s">
        <v>2417</v>
      </c>
      <c r="B1174" s="4314" t="s">
        <v>16</v>
      </c>
      <c r="C1174" s="4314" t="s">
        <v>22</v>
      </c>
      <c r="D1174" s="4314" t="s">
        <v>2495</v>
      </c>
      <c r="E1174" s="4314" t="s">
        <v>2496</v>
      </c>
      <c r="F1174" s="4314" t="s">
        <v>2481</v>
      </c>
      <c r="G1174" s="4314" t="s">
        <v>22</v>
      </c>
      <c r="H1174" s="4314" t="s">
        <v>22</v>
      </c>
      <c r="I1174" s="4314" t="s">
        <v>1789</v>
      </c>
    </row>
    <row customHeight="1" ht="11.25">
      <c r="A1175" s="4314" t="s">
        <v>2417</v>
      </c>
      <c r="B1175" s="4314" t="s">
        <v>16</v>
      </c>
      <c r="C1175" s="4314" t="s">
        <v>22</v>
      </c>
      <c r="D1175" s="4314" t="s">
        <v>2497</v>
      </c>
      <c r="E1175" s="4314" t="s">
        <v>2498</v>
      </c>
      <c r="F1175" s="4314" t="s">
        <v>2499</v>
      </c>
      <c r="G1175" s="4314" t="s">
        <v>22</v>
      </c>
      <c r="H1175" s="4314" t="s">
        <v>22</v>
      </c>
      <c r="I1175" s="4314" t="s">
        <v>1789</v>
      </c>
    </row>
    <row customHeight="1" ht="11.25">
      <c r="A1176" s="4314" t="s">
        <v>2417</v>
      </c>
      <c r="B1176" s="4314" t="s">
        <v>16</v>
      </c>
      <c r="C1176" s="4314" t="s">
        <v>22</v>
      </c>
      <c r="D1176" s="4314" t="s">
        <v>2500</v>
      </c>
      <c r="E1176" s="4314" t="s">
        <v>2501</v>
      </c>
      <c r="F1176" s="4314" t="s">
        <v>2432</v>
      </c>
      <c r="G1176" s="4314" t="s">
        <v>22</v>
      </c>
      <c r="H1176" s="4314" t="s">
        <v>22</v>
      </c>
      <c r="I1176" s="4314" t="s">
        <v>1789</v>
      </c>
    </row>
    <row customHeight="1" ht="11.25">
      <c r="A1177" s="4314" t="s">
        <v>2417</v>
      </c>
      <c r="B1177" s="4314" t="s">
        <v>16</v>
      </c>
      <c r="C1177" s="4314" t="s">
        <v>22</v>
      </c>
      <c r="D1177" s="4314" t="s">
        <v>2502</v>
      </c>
      <c r="E1177" s="4314" t="s">
        <v>2503</v>
      </c>
      <c r="F1177" s="4314" t="s">
        <v>2481</v>
      </c>
      <c r="G1177" s="4314" t="s">
        <v>22</v>
      </c>
      <c r="H1177" s="4314" t="s">
        <v>22</v>
      </c>
      <c r="I1177" s="4314" t="s">
        <v>1789</v>
      </c>
    </row>
    <row customHeight="1" ht="11.25">
      <c r="A1178" s="4314" t="s">
        <v>2417</v>
      </c>
      <c r="B1178" s="4314" t="s">
        <v>16</v>
      </c>
      <c r="C1178" s="4314" t="s">
        <v>22</v>
      </c>
      <c r="D1178" s="4314" t="s">
        <v>2504</v>
      </c>
      <c r="E1178" s="4314" t="s">
        <v>2505</v>
      </c>
      <c r="F1178" s="4314" t="s">
        <v>2486</v>
      </c>
      <c r="G1178" s="4314" t="s">
        <v>22</v>
      </c>
      <c r="H1178" s="4314" t="s">
        <v>22</v>
      </c>
      <c r="I1178" s="4314" t="s">
        <v>1789</v>
      </c>
    </row>
    <row customHeight="1" ht="11.25">
      <c r="A1179" s="4314" t="s">
        <v>2417</v>
      </c>
      <c r="B1179" s="4314" t="s">
        <v>16</v>
      </c>
      <c r="C1179" s="4314" t="s">
        <v>22</v>
      </c>
      <c r="D1179" s="4314" t="s">
        <v>2506</v>
      </c>
      <c r="E1179" s="4314" t="s">
        <v>2507</v>
      </c>
      <c r="F1179" s="4314" t="s">
        <v>2481</v>
      </c>
      <c r="G1179" s="4314" t="s">
        <v>22</v>
      </c>
      <c r="H1179" s="4314" t="s">
        <v>22</v>
      </c>
      <c r="I1179" s="4314" t="s">
        <v>1789</v>
      </c>
    </row>
    <row customHeight="1" ht="11.25">
      <c r="A1180" s="4314" t="s">
        <v>2417</v>
      </c>
      <c r="B1180" s="4314" t="s">
        <v>16</v>
      </c>
      <c r="C1180" s="4314" t="s">
        <v>22</v>
      </c>
      <c r="D1180" s="4314" t="s">
        <v>2508</v>
      </c>
      <c r="E1180" s="4314" t="s">
        <v>2509</v>
      </c>
      <c r="F1180" s="4314" t="s">
        <v>2510</v>
      </c>
      <c r="G1180" s="4314" t="s">
        <v>22</v>
      </c>
      <c r="H1180" s="4314" t="s">
        <v>22</v>
      </c>
      <c r="I1180" s="4314" t="s">
        <v>1789</v>
      </c>
    </row>
    <row customHeight="1" ht="11.25">
      <c r="A1181" s="4314" t="s">
        <v>2417</v>
      </c>
      <c r="B1181" s="4314" t="s">
        <v>16</v>
      </c>
      <c r="C1181" s="4314" t="s">
        <v>22</v>
      </c>
      <c r="D1181" s="4314" t="s">
        <v>2511</v>
      </c>
      <c r="E1181" s="4314" t="s">
        <v>2512</v>
      </c>
      <c r="F1181" s="4314" t="s">
        <v>2442</v>
      </c>
      <c r="G1181" s="4314" t="s">
        <v>22</v>
      </c>
      <c r="H1181" s="4314" t="s">
        <v>22</v>
      </c>
      <c r="I1181" s="4314" t="s">
        <v>1789</v>
      </c>
    </row>
    <row customHeight="1" ht="11.25">
      <c r="A1182" s="4314" t="s">
        <v>2417</v>
      </c>
      <c r="B1182" s="4314" t="s">
        <v>16</v>
      </c>
      <c r="C1182" s="4314" t="s">
        <v>22</v>
      </c>
      <c r="D1182" s="4314" t="s">
        <v>2513</v>
      </c>
      <c r="E1182" s="4314" t="s">
        <v>2514</v>
      </c>
      <c r="F1182" s="4314" t="s">
        <v>2432</v>
      </c>
      <c r="G1182" s="4314" t="s">
        <v>22</v>
      </c>
      <c r="H1182" s="4314" t="s">
        <v>22</v>
      </c>
      <c r="I1182" s="4314" t="s">
        <v>1789</v>
      </c>
    </row>
    <row customHeight="1" ht="11.25">
      <c r="A1183" s="4314" t="s">
        <v>2417</v>
      </c>
      <c r="B1183" s="4314" t="s">
        <v>16</v>
      </c>
      <c r="C1183" s="4314" t="s">
        <v>22</v>
      </c>
      <c r="D1183" s="4314" t="s">
        <v>2515</v>
      </c>
      <c r="E1183" s="4314" t="s">
        <v>2516</v>
      </c>
      <c r="F1183" s="4314" t="s">
        <v>2442</v>
      </c>
      <c r="G1183" s="4314" t="s">
        <v>22</v>
      </c>
      <c r="H1183" s="4314" t="s">
        <v>22</v>
      </c>
      <c r="I1183" s="4314" t="s">
        <v>1789</v>
      </c>
    </row>
    <row customHeight="1" ht="11.25">
      <c r="A1184" s="4314" t="s">
        <v>2417</v>
      </c>
      <c r="B1184" s="4314" t="s">
        <v>16</v>
      </c>
      <c r="C1184" s="4314" t="s">
        <v>22</v>
      </c>
      <c r="D1184" s="4314" t="s">
        <v>2517</v>
      </c>
      <c r="E1184" s="4314" t="s">
        <v>2518</v>
      </c>
      <c r="F1184" s="4314" t="s">
        <v>2461</v>
      </c>
      <c r="G1184" s="4314" t="s">
        <v>22</v>
      </c>
      <c r="H1184" s="4314" t="s">
        <v>22</v>
      </c>
      <c r="I1184" s="4314" t="s">
        <v>1789</v>
      </c>
    </row>
    <row customHeight="1" ht="11.25">
      <c r="A1185" s="4314" t="s">
        <v>2417</v>
      </c>
      <c r="B1185" s="4314" t="s">
        <v>16</v>
      </c>
      <c r="C1185" s="4314" t="s">
        <v>22</v>
      </c>
      <c r="D1185" s="4314" t="s">
        <v>2519</v>
      </c>
      <c r="E1185" s="4314" t="s">
        <v>2520</v>
      </c>
      <c r="F1185" s="4314" t="s">
        <v>2478</v>
      </c>
      <c r="G1185" s="4314" t="s">
        <v>22</v>
      </c>
      <c r="H1185" s="4314" t="s">
        <v>22</v>
      </c>
      <c r="I1185" s="4314" t="s">
        <v>1789</v>
      </c>
    </row>
    <row customHeight="1" ht="11.25">
      <c r="A1186" s="4314" t="s">
        <v>2417</v>
      </c>
      <c r="B1186" s="4314" t="s">
        <v>16</v>
      </c>
      <c r="C1186" s="4314" t="s">
        <v>22</v>
      </c>
      <c r="D1186" s="4314" t="s">
        <v>2521</v>
      </c>
      <c r="E1186" s="4314" t="s">
        <v>2522</v>
      </c>
      <c r="F1186" s="4314" t="s">
        <v>2442</v>
      </c>
      <c r="G1186" s="4314" t="s">
        <v>22</v>
      </c>
      <c r="H1186" s="4314" t="s">
        <v>22</v>
      </c>
      <c r="I1186" s="4314" t="s">
        <v>1789</v>
      </c>
    </row>
    <row customHeight="1" ht="11.25">
      <c r="A1187" s="4314" t="s">
        <v>2417</v>
      </c>
      <c r="B1187" s="4314" t="s">
        <v>16</v>
      </c>
      <c r="C1187" s="4314" t="s">
        <v>22</v>
      </c>
      <c r="D1187" s="4314" t="s">
        <v>2523</v>
      </c>
      <c r="E1187" s="4314" t="s">
        <v>2524</v>
      </c>
      <c r="F1187" s="4314" t="s">
        <v>2478</v>
      </c>
      <c r="G1187" s="4314" t="s">
        <v>22</v>
      </c>
      <c r="H1187" s="4314" t="s">
        <v>22</v>
      </c>
      <c r="I1187" s="4314" t="s">
        <v>1789</v>
      </c>
    </row>
    <row customHeight="1" ht="11.25">
      <c r="A1188" s="4314" t="s">
        <v>2417</v>
      </c>
      <c r="B1188" s="4314" t="s">
        <v>16</v>
      </c>
      <c r="C1188" s="4314" t="s">
        <v>22</v>
      </c>
      <c r="D1188" s="4314" t="s">
        <v>2525</v>
      </c>
      <c r="E1188" s="4314" t="s">
        <v>2526</v>
      </c>
      <c r="F1188" s="4314" t="s">
        <v>2527</v>
      </c>
      <c r="G1188" s="4314" t="s">
        <v>22</v>
      </c>
      <c r="H1188" s="4314" t="s">
        <v>22</v>
      </c>
      <c r="I1188" s="4314" t="s">
        <v>1789</v>
      </c>
    </row>
    <row customHeight="1" ht="11.25">
      <c r="A1189" s="4314" t="s">
        <v>2417</v>
      </c>
      <c r="B1189" s="4314" t="s">
        <v>16</v>
      </c>
      <c r="C1189" s="4314" t="s">
        <v>22</v>
      </c>
      <c r="D1189" s="4314" t="s">
        <v>2528</v>
      </c>
      <c r="E1189" s="4314" t="s">
        <v>2529</v>
      </c>
      <c r="F1189" s="4314" t="s">
        <v>2442</v>
      </c>
      <c r="G1189" s="4314" t="s">
        <v>22</v>
      </c>
      <c r="H1189" s="4314" t="s">
        <v>22</v>
      </c>
      <c r="I1189" s="4314" t="s">
        <v>1789</v>
      </c>
    </row>
    <row customHeight="1" ht="11.25">
      <c r="A1190" s="4314" t="s">
        <v>2417</v>
      </c>
      <c r="B1190" s="4314" t="s">
        <v>16</v>
      </c>
      <c r="C1190" s="4314" t="s">
        <v>22</v>
      </c>
      <c r="D1190" s="4314" t="s">
        <v>2530</v>
      </c>
      <c r="E1190" s="4314" t="s">
        <v>2531</v>
      </c>
      <c r="F1190" s="4314" t="s">
        <v>2442</v>
      </c>
      <c r="G1190" s="4314" t="s">
        <v>22</v>
      </c>
      <c r="H1190" s="4314" t="s">
        <v>22</v>
      </c>
      <c r="I1190" s="4314" t="s">
        <v>1789</v>
      </c>
    </row>
    <row customHeight="1" ht="11.25">
      <c r="A1191" s="4314" t="s">
        <v>2417</v>
      </c>
      <c r="B1191" s="4314" t="s">
        <v>16</v>
      </c>
      <c r="C1191" s="4314" t="s">
        <v>22</v>
      </c>
      <c r="D1191" s="4314" t="s">
        <v>2532</v>
      </c>
      <c r="E1191" s="4314" t="s">
        <v>2533</v>
      </c>
      <c r="F1191" s="4314" t="s">
        <v>2442</v>
      </c>
      <c r="G1191" s="4314" t="s">
        <v>22</v>
      </c>
      <c r="H1191" s="4314" t="s">
        <v>22</v>
      </c>
      <c r="I1191" s="4314" t="s">
        <v>1789</v>
      </c>
    </row>
    <row customHeight="1" ht="11.25">
      <c r="A1192" s="4314" t="s">
        <v>2417</v>
      </c>
      <c r="B1192" s="4314" t="s">
        <v>16</v>
      </c>
      <c r="C1192" s="4314" t="s">
        <v>22</v>
      </c>
      <c r="D1192" s="4314" t="s">
        <v>2534</v>
      </c>
      <c r="E1192" s="4314" t="s">
        <v>2535</v>
      </c>
      <c r="F1192" s="4314" t="s">
        <v>2461</v>
      </c>
      <c r="G1192" s="4314" t="s">
        <v>22</v>
      </c>
      <c r="H1192" s="4314" t="s">
        <v>22</v>
      </c>
      <c r="I1192" s="4314" t="s">
        <v>1789</v>
      </c>
    </row>
    <row customHeight="1" ht="11.25">
      <c r="A1193" s="4314" t="s">
        <v>2417</v>
      </c>
      <c r="B1193" s="4314" t="s">
        <v>16</v>
      </c>
      <c r="C1193" s="4314" t="s">
        <v>22</v>
      </c>
      <c r="D1193" s="4314" t="s">
        <v>2536</v>
      </c>
      <c r="E1193" s="4314" t="s">
        <v>2537</v>
      </c>
      <c r="F1193" s="4314" t="s">
        <v>2538</v>
      </c>
      <c r="G1193" s="4314" t="s">
        <v>22</v>
      </c>
      <c r="H1193" s="4314" t="s">
        <v>22</v>
      </c>
      <c r="I1193" s="4314" t="s">
        <v>1789</v>
      </c>
    </row>
    <row customHeight="1" ht="11.25">
      <c r="A1194" s="4314" t="s">
        <v>2417</v>
      </c>
      <c r="B1194" s="4314" t="s">
        <v>16</v>
      </c>
      <c r="C1194" s="4314" t="s">
        <v>22</v>
      </c>
      <c r="D1194" s="4314" t="s">
        <v>2539</v>
      </c>
      <c r="E1194" s="4314" t="s">
        <v>2540</v>
      </c>
      <c r="F1194" s="4314" t="s">
        <v>2439</v>
      </c>
      <c r="G1194" s="4314" t="s">
        <v>22</v>
      </c>
      <c r="H1194" s="4314" t="s">
        <v>22</v>
      </c>
      <c r="I1194" s="4314" t="s">
        <v>1789</v>
      </c>
    </row>
    <row customHeight="1" ht="11.25">
      <c r="A1195" s="4314" t="s">
        <v>2417</v>
      </c>
      <c r="B1195" s="4314" t="s">
        <v>16</v>
      </c>
      <c r="C1195" s="4314" t="s">
        <v>22</v>
      </c>
      <c r="D1195" s="4314" t="s">
        <v>2541</v>
      </c>
      <c r="E1195" s="4314" t="s">
        <v>2542</v>
      </c>
      <c r="F1195" s="4314" t="s">
        <v>2432</v>
      </c>
      <c r="G1195" s="4314" t="s">
        <v>22</v>
      </c>
      <c r="H1195" s="4314" t="s">
        <v>22</v>
      </c>
      <c r="I1195" s="4314" t="s">
        <v>1789</v>
      </c>
    </row>
    <row customHeight="1" ht="11.25">
      <c r="A1196" s="4314" t="s">
        <v>2417</v>
      </c>
      <c r="B1196" s="4314" t="s">
        <v>16</v>
      </c>
      <c r="C1196" s="4314" t="s">
        <v>22</v>
      </c>
      <c r="D1196" s="4314" t="s">
        <v>2543</v>
      </c>
      <c r="E1196" s="4314" t="s">
        <v>2544</v>
      </c>
      <c r="F1196" s="4314" t="s">
        <v>2442</v>
      </c>
      <c r="G1196" s="4314" t="s">
        <v>22</v>
      </c>
      <c r="H1196" s="4314" t="s">
        <v>22</v>
      </c>
      <c r="I1196" s="4314" t="s">
        <v>1789</v>
      </c>
    </row>
    <row customHeight="1" ht="11.25">
      <c r="A1197" s="4314" t="s">
        <v>2417</v>
      </c>
      <c r="B1197" s="4314" t="s">
        <v>16</v>
      </c>
      <c r="C1197" s="4314" t="s">
        <v>4308</v>
      </c>
      <c r="D1197" s="4314" t="s">
        <v>4309</v>
      </c>
      <c r="E1197" s="4314" t="s">
        <v>4310</v>
      </c>
      <c r="F1197" s="4314" t="s">
        <v>2442</v>
      </c>
      <c r="G1197" s="4314" t="s">
        <v>4311</v>
      </c>
      <c r="H1197" s="4314" t="s">
        <v>22</v>
      </c>
      <c r="I1197" s="4314" t="s">
        <v>1789</v>
      </c>
    </row>
    <row customHeight="1" ht="11.25">
      <c r="A1198" s="4314" t="s">
        <v>2417</v>
      </c>
      <c r="B1198" s="4314" t="s">
        <v>16</v>
      </c>
      <c r="C1198" s="4314" t="s">
        <v>2587</v>
      </c>
      <c r="D1198" s="4314" t="s">
        <v>2588</v>
      </c>
      <c r="E1198" s="4314" t="s">
        <v>2589</v>
      </c>
      <c r="F1198" s="4314" t="s">
        <v>2423</v>
      </c>
      <c r="G1198" s="4314" t="s">
        <v>2590</v>
      </c>
      <c r="H1198" s="4314" t="s">
        <v>22</v>
      </c>
      <c r="I1198" s="4314" t="s">
        <v>1789</v>
      </c>
    </row>
    <row customHeight="1" ht="11.25">
      <c r="A1199" s="4314" t="s">
        <v>2417</v>
      </c>
      <c r="B1199" s="4314" t="s">
        <v>16</v>
      </c>
      <c r="C1199" s="4314" t="s">
        <v>4312</v>
      </c>
      <c r="D1199" s="4314" t="s">
        <v>4313</v>
      </c>
      <c r="E1199" s="4314" t="s">
        <v>4314</v>
      </c>
      <c r="F1199" s="4314" t="s">
        <v>2767</v>
      </c>
      <c r="G1199" s="4314" t="s">
        <v>4315</v>
      </c>
      <c r="H1199" s="4314" t="s">
        <v>22</v>
      </c>
      <c r="I1199" s="4314" t="s">
        <v>1789</v>
      </c>
    </row>
    <row customHeight="1" ht="11.25">
      <c r="A1200" s="4314" t="s">
        <v>2417</v>
      </c>
      <c r="B1200" s="4314" t="s">
        <v>16</v>
      </c>
      <c r="C1200" s="4314" t="s">
        <v>4316</v>
      </c>
      <c r="D1200" s="4314" t="s">
        <v>4317</v>
      </c>
      <c r="E1200" s="4314" t="s">
        <v>4318</v>
      </c>
      <c r="F1200" s="4314" t="s">
        <v>675</v>
      </c>
      <c r="G1200" s="4314" t="s">
        <v>4319</v>
      </c>
      <c r="H1200" s="4314" t="s">
        <v>22</v>
      </c>
      <c r="I1200" s="4314" t="s">
        <v>1789</v>
      </c>
    </row>
    <row customHeight="1" ht="11.25">
      <c r="A1201" s="4314" t="s">
        <v>2417</v>
      </c>
      <c r="B1201" s="4314" t="s">
        <v>16</v>
      </c>
      <c r="C1201" s="4314" t="s">
        <v>4320</v>
      </c>
      <c r="D1201" s="4314" t="s">
        <v>4321</v>
      </c>
      <c r="E1201" s="4314" t="s">
        <v>4322</v>
      </c>
      <c r="F1201" s="4314" t="s">
        <v>675</v>
      </c>
      <c r="G1201" s="4314" t="s">
        <v>4323</v>
      </c>
      <c r="H1201" s="4314" t="s">
        <v>22</v>
      </c>
      <c r="I1201" s="4314" t="s">
        <v>1789</v>
      </c>
    </row>
    <row customHeight="1" ht="11.25">
      <c r="A1202" s="4314" t="s">
        <v>2417</v>
      </c>
      <c r="B1202" s="4314" t="s">
        <v>16</v>
      </c>
      <c r="C1202" s="4314" t="s">
        <v>4324</v>
      </c>
      <c r="D1202" s="4314" t="s">
        <v>4325</v>
      </c>
      <c r="E1202" s="4314" t="s">
        <v>4326</v>
      </c>
      <c r="F1202" s="4314" t="s">
        <v>675</v>
      </c>
      <c r="G1202" s="4314" t="s">
        <v>4327</v>
      </c>
      <c r="H1202" s="4314" t="s">
        <v>22</v>
      </c>
      <c r="I1202" s="4314" t="s">
        <v>1789</v>
      </c>
    </row>
    <row customHeight="1" ht="11.25">
      <c r="A1203" s="4314" t="s">
        <v>2417</v>
      </c>
      <c r="B1203" s="4314" t="s">
        <v>16</v>
      </c>
      <c r="C1203" s="4314" t="s">
        <v>4328</v>
      </c>
      <c r="D1203" s="4314" t="s">
        <v>4329</v>
      </c>
      <c r="E1203" s="4314" t="s">
        <v>4330</v>
      </c>
      <c r="F1203" s="4314" t="s">
        <v>675</v>
      </c>
      <c r="G1203" s="4314" t="s">
        <v>4331</v>
      </c>
      <c r="H1203" s="4314" t="s">
        <v>22</v>
      </c>
      <c r="I1203" s="4314" t="s">
        <v>1789</v>
      </c>
    </row>
    <row customHeight="1" ht="11.25">
      <c r="A1204" s="4314" t="s">
        <v>2417</v>
      </c>
      <c r="B1204" s="4314" t="s">
        <v>16</v>
      </c>
      <c r="C1204" s="4314" t="s">
        <v>3760</v>
      </c>
      <c r="D1204" s="4314" t="s">
        <v>3761</v>
      </c>
      <c r="E1204" s="4314" t="s">
        <v>3762</v>
      </c>
      <c r="F1204" s="4314" t="s">
        <v>675</v>
      </c>
      <c r="G1204" s="4314" t="s">
        <v>3763</v>
      </c>
      <c r="H1204" s="4314" t="s">
        <v>22</v>
      </c>
      <c r="I1204" s="4314" t="s">
        <v>1789</v>
      </c>
    </row>
    <row customHeight="1" ht="11.25">
      <c r="A1205" s="4314" t="s">
        <v>2417</v>
      </c>
      <c r="B1205" s="4314" t="s">
        <v>16</v>
      </c>
      <c r="C1205" s="4314" t="s">
        <v>22</v>
      </c>
      <c r="D1205" s="4314" t="s">
        <v>2691</v>
      </c>
      <c r="E1205" s="4314" t="s">
        <v>2692</v>
      </c>
      <c r="F1205" s="4314" t="s">
        <v>2423</v>
      </c>
      <c r="G1205" s="4314" t="s">
        <v>22</v>
      </c>
      <c r="H1205" s="4314" t="s">
        <v>22</v>
      </c>
      <c r="I1205" s="4314" t="s">
        <v>1789</v>
      </c>
    </row>
    <row customHeight="1" ht="11.25">
      <c r="A1206" s="4314" t="s">
        <v>2417</v>
      </c>
      <c r="B1206" s="4314" t="s">
        <v>16</v>
      </c>
      <c r="C1206" s="4314" t="s">
        <v>22</v>
      </c>
      <c r="D1206" s="4314" t="s">
        <v>2693</v>
      </c>
      <c r="E1206" s="4314" t="s">
        <v>2694</v>
      </c>
      <c r="F1206" s="4314" t="s">
        <v>2423</v>
      </c>
      <c r="G1206" s="4314" t="s">
        <v>22</v>
      </c>
      <c r="H1206" s="4314" t="s">
        <v>22</v>
      </c>
      <c r="I1206" s="4314" t="s">
        <v>1789</v>
      </c>
    </row>
    <row customHeight="1" ht="11.25">
      <c r="A1207" s="4314" t="s">
        <v>2417</v>
      </c>
      <c r="B1207" s="4314" t="s">
        <v>16</v>
      </c>
      <c r="C1207" s="4314" t="s">
        <v>2695</v>
      </c>
      <c r="D1207" s="4314" t="s">
        <v>2696</v>
      </c>
      <c r="E1207" s="4314" t="s">
        <v>2697</v>
      </c>
      <c r="F1207" s="4314" t="s">
        <v>2442</v>
      </c>
      <c r="G1207" s="4314" t="s">
        <v>2698</v>
      </c>
      <c r="H1207" s="4314" t="s">
        <v>22</v>
      </c>
      <c r="I1207" s="4314" t="s">
        <v>1789</v>
      </c>
    </row>
    <row customHeight="1" ht="11.25">
      <c r="A1208" s="4314" t="s">
        <v>2417</v>
      </c>
      <c r="B1208" s="4314" t="s">
        <v>16</v>
      </c>
      <c r="C1208" s="4314" t="s">
        <v>22</v>
      </c>
      <c r="D1208" s="4314" t="s">
        <v>2699</v>
      </c>
      <c r="E1208" s="4314" t="s">
        <v>2700</v>
      </c>
      <c r="F1208" s="4314" t="s">
        <v>2478</v>
      </c>
      <c r="G1208" s="4314" t="s">
        <v>22</v>
      </c>
      <c r="H1208" s="4314" t="s">
        <v>22</v>
      </c>
      <c r="I1208" s="4314" t="s">
        <v>1789</v>
      </c>
    </row>
    <row customHeight="1" ht="11.25">
      <c r="A1209" s="4314" t="s">
        <v>2417</v>
      </c>
      <c r="B1209" s="4314" t="s">
        <v>16</v>
      </c>
      <c r="C1209" s="4314" t="s">
        <v>4332</v>
      </c>
      <c r="D1209" s="4314" t="s">
        <v>4333</v>
      </c>
      <c r="E1209" s="4314" t="s">
        <v>4334</v>
      </c>
      <c r="F1209" s="4314" t="s">
        <v>2510</v>
      </c>
      <c r="G1209" s="4314" t="s">
        <v>4335</v>
      </c>
      <c r="H1209" s="4314" t="s">
        <v>22</v>
      </c>
      <c r="I1209" s="4314" t="s">
        <v>1789</v>
      </c>
    </row>
    <row customHeight="1" ht="11.25">
      <c r="A1210" s="4314" t="s">
        <v>2417</v>
      </c>
      <c r="B1210" s="4314" t="s">
        <v>16</v>
      </c>
      <c r="C1210" s="4314" t="s">
        <v>2710</v>
      </c>
      <c r="D1210" s="4314" t="s">
        <v>2711</v>
      </c>
      <c r="E1210" s="4314" t="s">
        <v>2712</v>
      </c>
      <c r="F1210" s="4314" t="s">
        <v>2510</v>
      </c>
      <c r="G1210" s="4314" t="s">
        <v>2713</v>
      </c>
      <c r="H1210" s="4314" t="s">
        <v>22</v>
      </c>
      <c r="I1210" s="4314" t="s">
        <v>1789</v>
      </c>
    </row>
    <row customHeight="1" ht="11.25">
      <c r="A1211" s="4314" t="s">
        <v>2417</v>
      </c>
      <c r="B1211" s="4314" t="s">
        <v>16</v>
      </c>
      <c r="C1211" s="4314" t="s">
        <v>3848</v>
      </c>
      <c r="D1211" s="4314" t="s">
        <v>3849</v>
      </c>
      <c r="E1211" s="4314" t="s">
        <v>3850</v>
      </c>
      <c r="F1211" s="4314" t="s">
        <v>2510</v>
      </c>
      <c r="G1211" s="4314" t="s">
        <v>3851</v>
      </c>
      <c r="H1211" s="4314" t="s">
        <v>22</v>
      </c>
      <c r="I1211" s="4314" t="s">
        <v>1789</v>
      </c>
    </row>
    <row customHeight="1" ht="11.25">
      <c r="A1212" s="4314" t="s">
        <v>2417</v>
      </c>
      <c r="B1212" s="4314" t="s">
        <v>16</v>
      </c>
      <c r="C1212" s="4314" t="s">
        <v>4336</v>
      </c>
      <c r="D1212" s="4314" t="s">
        <v>4337</v>
      </c>
      <c r="E1212" s="4314" t="s">
        <v>4338</v>
      </c>
      <c r="F1212" s="4314" t="s">
        <v>3365</v>
      </c>
      <c r="G1212" s="4314" t="s">
        <v>4339</v>
      </c>
      <c r="H1212" s="4314" t="s">
        <v>22</v>
      </c>
      <c r="I1212" s="4314" t="s">
        <v>1789</v>
      </c>
    </row>
    <row customHeight="1" ht="11.25">
      <c r="A1213" s="4314" t="s">
        <v>2417</v>
      </c>
      <c r="B1213" s="4314" t="s">
        <v>16</v>
      </c>
      <c r="C1213" s="4314" t="s">
        <v>22</v>
      </c>
      <c r="D1213" s="4314" t="s">
        <v>2726</v>
      </c>
      <c r="E1213" s="4314" t="s">
        <v>2727</v>
      </c>
      <c r="F1213" s="4314" t="s">
        <v>2423</v>
      </c>
      <c r="G1213" s="4314" t="s">
        <v>22</v>
      </c>
      <c r="H1213" s="4314" t="s">
        <v>22</v>
      </c>
      <c r="I1213" s="4314" t="s">
        <v>1789</v>
      </c>
    </row>
    <row customHeight="1" ht="11.25">
      <c r="A1214" s="4314" t="s">
        <v>2417</v>
      </c>
      <c r="B1214" s="4314" t="s">
        <v>16</v>
      </c>
      <c r="C1214" s="4314" t="s">
        <v>22</v>
      </c>
      <c r="D1214" s="4314" t="s">
        <v>2728</v>
      </c>
      <c r="E1214" s="4314" t="s">
        <v>2729</v>
      </c>
      <c r="F1214" s="4314" t="s">
        <v>2527</v>
      </c>
      <c r="G1214" s="4314" t="s">
        <v>22</v>
      </c>
      <c r="H1214" s="4314" t="s">
        <v>22</v>
      </c>
      <c r="I1214" s="4314" t="s">
        <v>1789</v>
      </c>
    </row>
    <row customHeight="1" ht="11.25">
      <c r="A1215" s="4314" t="s">
        <v>2417</v>
      </c>
      <c r="B1215" s="4314" t="s">
        <v>16</v>
      </c>
      <c r="C1215" s="4314" t="s">
        <v>22</v>
      </c>
      <c r="D1215" s="4314" t="s">
        <v>2730</v>
      </c>
      <c r="E1215" s="4314" t="s">
        <v>2731</v>
      </c>
      <c r="F1215" s="4314" t="s">
        <v>2510</v>
      </c>
      <c r="G1215" s="4314" t="s">
        <v>22</v>
      </c>
      <c r="H1215" s="4314" t="s">
        <v>22</v>
      </c>
      <c r="I1215" s="4314" t="s">
        <v>1789</v>
      </c>
    </row>
    <row customHeight="1" ht="11.25">
      <c r="A1216" s="4314" t="s">
        <v>2417</v>
      </c>
      <c r="B1216" s="4314" t="s">
        <v>16</v>
      </c>
      <c r="C1216" s="4314" t="s">
        <v>22</v>
      </c>
      <c r="D1216" s="4314" t="s">
        <v>2732</v>
      </c>
      <c r="E1216" s="4314" t="s">
        <v>2733</v>
      </c>
      <c r="F1216" s="4314" t="s">
        <v>2423</v>
      </c>
      <c r="G1216" s="4314" t="s">
        <v>22</v>
      </c>
      <c r="H1216" s="4314" t="s">
        <v>22</v>
      </c>
      <c r="I1216" s="4314" t="s">
        <v>1789</v>
      </c>
    </row>
    <row customHeight="1" ht="11.25">
      <c r="A1217" s="4314" t="s">
        <v>2417</v>
      </c>
      <c r="B1217" s="4314" t="s">
        <v>16</v>
      </c>
      <c r="C1217" s="4314" t="s">
        <v>22</v>
      </c>
      <c r="D1217" s="4314" t="s">
        <v>2734</v>
      </c>
      <c r="E1217" s="4314" t="s">
        <v>2735</v>
      </c>
      <c r="F1217" s="4314" t="s">
        <v>2527</v>
      </c>
      <c r="G1217" s="4314" t="s">
        <v>22</v>
      </c>
      <c r="H1217" s="4314" t="s">
        <v>22</v>
      </c>
      <c r="I1217" s="4314" t="s">
        <v>1789</v>
      </c>
    </row>
    <row customHeight="1" ht="11.25">
      <c r="A1218" s="4314" t="s">
        <v>2417</v>
      </c>
      <c r="B1218" s="4314" t="s">
        <v>16</v>
      </c>
      <c r="C1218" s="4314" t="s">
        <v>2868</v>
      </c>
      <c r="D1218" s="4314" t="s">
        <v>2869</v>
      </c>
      <c r="E1218" s="4314" t="s">
        <v>2870</v>
      </c>
      <c r="F1218" s="4314" t="s">
        <v>2426</v>
      </c>
      <c r="G1218" s="4314" t="s">
        <v>2871</v>
      </c>
      <c r="H1218" s="4314" t="s">
        <v>22</v>
      </c>
      <c r="I1218" s="4314" t="s">
        <v>1789</v>
      </c>
    </row>
    <row customHeight="1" ht="11.25">
      <c r="A1219" s="4314" t="s">
        <v>2417</v>
      </c>
      <c r="B1219" s="4314" t="s">
        <v>16</v>
      </c>
      <c r="C1219" s="4314" t="s">
        <v>2954</v>
      </c>
      <c r="D1219" s="4314" t="s">
        <v>2955</v>
      </c>
      <c r="E1219" s="4314" t="s">
        <v>2956</v>
      </c>
      <c r="F1219" s="4314" t="s">
        <v>2432</v>
      </c>
      <c r="G1219" s="4314" t="s">
        <v>2957</v>
      </c>
      <c r="H1219" s="4314" t="s">
        <v>22</v>
      </c>
      <c r="I1219" s="4314" t="s">
        <v>1789</v>
      </c>
    </row>
    <row customHeight="1" ht="11.25">
      <c r="A1220" s="4314" t="s">
        <v>2417</v>
      </c>
      <c r="B1220" s="4314" t="s">
        <v>16</v>
      </c>
      <c r="C1220" s="4314" t="s">
        <v>4340</v>
      </c>
      <c r="D1220" s="4314" t="s">
        <v>4341</v>
      </c>
      <c r="E1220" s="4314" t="s">
        <v>4342</v>
      </c>
      <c r="F1220" s="4314" t="s">
        <v>3118</v>
      </c>
      <c r="G1220" s="4314" t="s">
        <v>4343</v>
      </c>
      <c r="H1220" s="4314" t="s">
        <v>22</v>
      </c>
      <c r="I1220" s="4314" t="s">
        <v>1789</v>
      </c>
    </row>
    <row customHeight="1" ht="11.25">
      <c r="A1221" s="4314" t="s">
        <v>2417</v>
      </c>
      <c r="B1221" s="4314" t="s">
        <v>16</v>
      </c>
      <c r="C1221" s="4314" t="s">
        <v>4344</v>
      </c>
      <c r="D1221" s="4314" t="s">
        <v>4345</v>
      </c>
      <c r="E1221" s="4314" t="s">
        <v>4346</v>
      </c>
      <c r="F1221" s="4314" t="s">
        <v>2527</v>
      </c>
      <c r="G1221" s="4314" t="s">
        <v>4347</v>
      </c>
      <c r="H1221" s="4314" t="s">
        <v>22</v>
      </c>
      <c r="I1221" s="4314" t="s">
        <v>1789</v>
      </c>
    </row>
    <row customHeight="1" ht="11.25">
      <c r="A1222" s="4314" t="s">
        <v>2417</v>
      </c>
      <c r="B1222" s="4314" t="s">
        <v>16</v>
      </c>
      <c r="C1222" s="4314" t="s">
        <v>4348</v>
      </c>
      <c r="D1222" s="4314" t="s">
        <v>4349</v>
      </c>
      <c r="E1222" s="4314" t="s">
        <v>4350</v>
      </c>
      <c r="F1222" s="4314" t="s">
        <v>2499</v>
      </c>
      <c r="G1222" s="4314" t="s">
        <v>4351</v>
      </c>
      <c r="H1222" s="4314" t="s">
        <v>22</v>
      </c>
      <c r="I1222" s="4314" t="s">
        <v>1789</v>
      </c>
    </row>
    <row customHeight="1" ht="11.25">
      <c r="A1223" s="4314" t="s">
        <v>2417</v>
      </c>
      <c r="B1223" s="4314" t="s">
        <v>16</v>
      </c>
      <c r="C1223" s="4314" t="s">
        <v>4352</v>
      </c>
      <c r="D1223" s="4314" t="s">
        <v>4353</v>
      </c>
      <c r="E1223" s="4314" t="s">
        <v>4354</v>
      </c>
      <c r="F1223" s="4314" t="s">
        <v>2752</v>
      </c>
      <c r="G1223" s="4314" t="s">
        <v>4355</v>
      </c>
      <c r="H1223" s="4314" t="s">
        <v>22</v>
      </c>
      <c r="I1223" s="4314" t="s">
        <v>1789</v>
      </c>
    </row>
    <row customHeight="1" ht="11.25">
      <c r="A1224" s="4314" t="s">
        <v>2417</v>
      </c>
      <c r="B1224" s="4314" t="s">
        <v>16</v>
      </c>
      <c r="C1224" s="4314" t="s">
        <v>4066</v>
      </c>
      <c r="D1224" s="4314" t="s">
        <v>4067</v>
      </c>
      <c r="E1224" s="4314" t="s">
        <v>4068</v>
      </c>
      <c r="F1224" s="4314" t="s">
        <v>2510</v>
      </c>
      <c r="G1224" s="4314" t="s">
        <v>4069</v>
      </c>
      <c r="H1224" s="4314" t="s">
        <v>22</v>
      </c>
      <c r="I1224" s="4314" t="s">
        <v>1789</v>
      </c>
    </row>
    <row customHeight="1" ht="11.25">
      <c r="A1225" s="4314" t="s">
        <v>2417</v>
      </c>
      <c r="B1225" s="4314" t="s">
        <v>16</v>
      </c>
      <c r="C1225" s="4314" t="s">
        <v>4356</v>
      </c>
      <c r="D1225" s="4314" t="s">
        <v>4357</v>
      </c>
      <c r="E1225" s="4314" t="s">
        <v>4358</v>
      </c>
      <c r="F1225" s="4314" t="s">
        <v>2478</v>
      </c>
      <c r="G1225" s="4314" t="s">
        <v>4359</v>
      </c>
      <c r="H1225" s="4314" t="s">
        <v>22</v>
      </c>
      <c r="I1225" s="4314" t="s">
        <v>1789</v>
      </c>
    </row>
    <row customHeight="1" ht="11.25">
      <c r="A1226" s="4314" t="s">
        <v>2417</v>
      </c>
      <c r="B1226" s="4314" t="s">
        <v>16</v>
      </c>
      <c r="C1226" s="4314" t="s">
        <v>4360</v>
      </c>
      <c r="D1226" s="4314" t="s">
        <v>4361</v>
      </c>
      <c r="E1226" s="4314" t="s">
        <v>4362</v>
      </c>
      <c r="F1226" s="4314" t="s">
        <v>2538</v>
      </c>
      <c r="G1226" s="4314" t="s">
        <v>4363</v>
      </c>
      <c r="H1226" s="4314" t="s">
        <v>22</v>
      </c>
      <c r="I1226" s="4314" t="s">
        <v>1789</v>
      </c>
    </row>
    <row customHeight="1" ht="11.25">
      <c r="A1227" s="4314" t="s">
        <v>2417</v>
      </c>
      <c r="B1227" s="4314" t="s">
        <v>16</v>
      </c>
      <c r="C1227" s="4314" t="s">
        <v>3109</v>
      </c>
      <c r="D1227" s="4314" t="s">
        <v>3110</v>
      </c>
      <c r="E1227" s="4314" t="s">
        <v>3111</v>
      </c>
      <c r="F1227" s="4314" t="s">
        <v>2767</v>
      </c>
      <c r="G1227" s="4314" t="s">
        <v>22</v>
      </c>
      <c r="H1227" s="4314" t="s">
        <v>22</v>
      </c>
      <c r="I1227" s="4314" t="s">
        <v>1789</v>
      </c>
    </row>
    <row customHeight="1" ht="11.25">
      <c r="A1228" s="4314" t="s">
        <v>2417</v>
      </c>
      <c r="B1228" s="4314" t="s">
        <v>16</v>
      </c>
      <c r="C1228" s="4314" t="s">
        <v>4364</v>
      </c>
      <c r="D1228" s="4314" t="s">
        <v>4365</v>
      </c>
      <c r="E1228" s="4314" t="s">
        <v>4366</v>
      </c>
      <c r="F1228" s="4314" t="s">
        <v>2767</v>
      </c>
      <c r="G1228" s="4314" t="s">
        <v>22</v>
      </c>
      <c r="H1228" s="4314" t="s">
        <v>22</v>
      </c>
      <c r="I1228" s="4314" t="s">
        <v>1789</v>
      </c>
    </row>
    <row customHeight="1" ht="11.25">
      <c r="A1229" s="4314" t="s">
        <v>2417</v>
      </c>
      <c r="B1229" s="4314" t="s">
        <v>16</v>
      </c>
      <c r="C1229" s="4314" t="s">
        <v>4367</v>
      </c>
      <c r="D1229" s="4314" t="s">
        <v>4368</v>
      </c>
      <c r="E1229" s="4314" t="s">
        <v>4369</v>
      </c>
      <c r="F1229" s="4314" t="s">
        <v>2538</v>
      </c>
      <c r="G1229" s="4314" t="s">
        <v>4370</v>
      </c>
      <c r="H1229" s="4314" t="s">
        <v>22</v>
      </c>
      <c r="I1229" s="4314" t="s">
        <v>1789</v>
      </c>
    </row>
    <row customHeight="1" ht="11.25">
      <c r="A1230" s="4314" t="s">
        <v>2417</v>
      </c>
      <c r="B1230" s="4314" t="s">
        <v>16</v>
      </c>
      <c r="C1230" s="4314" t="s">
        <v>4371</v>
      </c>
      <c r="D1230" s="4314" t="s">
        <v>4372</v>
      </c>
      <c r="E1230" s="4314" t="s">
        <v>4373</v>
      </c>
      <c r="F1230" s="4314" t="s">
        <v>2423</v>
      </c>
      <c r="G1230" s="4314" t="s">
        <v>4374</v>
      </c>
      <c r="H1230" s="4314" t="s">
        <v>22</v>
      </c>
      <c r="I1230" s="4314" t="s">
        <v>1789</v>
      </c>
    </row>
    <row customHeight="1" ht="11.25">
      <c r="A1231" s="4314" t="s">
        <v>2417</v>
      </c>
      <c r="B1231" s="4314" t="s">
        <v>16</v>
      </c>
      <c r="C1231" s="4314" t="s">
        <v>4375</v>
      </c>
      <c r="D1231" s="4314" t="s">
        <v>4376</v>
      </c>
      <c r="E1231" s="4314" t="s">
        <v>4377</v>
      </c>
      <c r="F1231" s="4314" t="s">
        <v>2442</v>
      </c>
      <c r="G1231" s="4314" t="s">
        <v>4378</v>
      </c>
      <c r="H1231" s="4314" t="s">
        <v>22</v>
      </c>
      <c r="I1231" s="4314" t="s">
        <v>1789</v>
      </c>
    </row>
    <row customHeight="1" ht="11.25">
      <c r="A1232" s="4314" t="s">
        <v>2417</v>
      </c>
      <c r="B1232" s="4314" t="s">
        <v>16</v>
      </c>
      <c r="C1232" s="4314" t="s">
        <v>4379</v>
      </c>
      <c r="D1232" s="4314" t="s">
        <v>4380</v>
      </c>
      <c r="E1232" s="4314" t="s">
        <v>4381</v>
      </c>
      <c r="F1232" s="4314" t="s">
        <v>2461</v>
      </c>
      <c r="G1232" s="4314" t="s">
        <v>4382</v>
      </c>
      <c r="H1232" s="4314" t="s">
        <v>22</v>
      </c>
      <c r="I1232" s="4314" t="s">
        <v>1789</v>
      </c>
    </row>
    <row customHeight="1" ht="11.25">
      <c r="A1233" s="4314" t="s">
        <v>2417</v>
      </c>
      <c r="B1233" s="4314" t="s">
        <v>16</v>
      </c>
      <c r="C1233" s="4314" t="s">
        <v>4383</v>
      </c>
      <c r="D1233" s="4314" t="s">
        <v>4384</v>
      </c>
      <c r="E1233" s="4314" t="s">
        <v>4385</v>
      </c>
      <c r="F1233" s="4314" t="s">
        <v>2499</v>
      </c>
      <c r="G1233" s="4314" t="s">
        <v>4386</v>
      </c>
      <c r="H1233" s="4314" t="s">
        <v>22</v>
      </c>
      <c r="I1233" s="4314" t="s">
        <v>1789</v>
      </c>
    </row>
    <row customHeight="1" ht="11.25">
      <c r="A1234" s="4314" t="s">
        <v>2417</v>
      </c>
      <c r="B1234" s="4314" t="s">
        <v>16</v>
      </c>
      <c r="C1234" s="4314" t="s">
        <v>4387</v>
      </c>
      <c r="D1234" s="4314" t="s">
        <v>4388</v>
      </c>
      <c r="E1234" s="4314" t="s">
        <v>4389</v>
      </c>
      <c r="F1234" s="4314" t="s">
        <v>4390</v>
      </c>
      <c r="G1234" s="4314" t="s">
        <v>4391</v>
      </c>
      <c r="H1234" s="4314" t="s">
        <v>22</v>
      </c>
      <c r="I1234" s="4314" t="s">
        <v>1789</v>
      </c>
    </row>
    <row customHeight="1" ht="11.25">
      <c r="A1235" s="4314" t="s">
        <v>2417</v>
      </c>
      <c r="B1235" s="4314" t="s">
        <v>16</v>
      </c>
      <c r="C1235" s="4314" t="s">
        <v>4392</v>
      </c>
      <c r="D1235" s="4314" t="s">
        <v>4393</v>
      </c>
      <c r="E1235" s="4314" t="s">
        <v>4394</v>
      </c>
      <c r="F1235" s="4314" t="s">
        <v>3118</v>
      </c>
      <c r="G1235" s="4314" t="s">
        <v>4395</v>
      </c>
      <c r="H1235" s="4314" t="s">
        <v>22</v>
      </c>
      <c r="I1235" s="4314" t="s">
        <v>1789</v>
      </c>
    </row>
    <row customHeight="1" ht="11.25">
      <c r="A1236" s="4314" t="s">
        <v>2417</v>
      </c>
      <c r="B1236" s="4314" t="s">
        <v>16</v>
      </c>
      <c r="C1236" s="4314" t="s">
        <v>4396</v>
      </c>
      <c r="D1236" s="4314" t="s">
        <v>4397</v>
      </c>
      <c r="E1236" s="4314" t="s">
        <v>4398</v>
      </c>
      <c r="F1236" s="4314" t="s">
        <v>2442</v>
      </c>
      <c r="G1236" s="4314" t="s">
        <v>22</v>
      </c>
      <c r="H1236" s="4314" t="s">
        <v>22</v>
      </c>
      <c r="I1236" s="4314" t="s">
        <v>1789</v>
      </c>
    </row>
    <row customHeight="1" ht="11.25">
      <c r="A1237" s="4314" t="s">
        <v>2417</v>
      </c>
      <c r="B1237" s="4314" t="s">
        <v>16</v>
      </c>
      <c r="C1237" s="4314" t="s">
        <v>4399</v>
      </c>
      <c r="D1237" s="4314" t="s">
        <v>4400</v>
      </c>
      <c r="E1237" s="4314" t="s">
        <v>4401</v>
      </c>
      <c r="F1237" s="4314" t="s">
        <v>2447</v>
      </c>
      <c r="G1237" s="4314" t="s">
        <v>4402</v>
      </c>
      <c r="H1237" s="4314" t="s">
        <v>22</v>
      </c>
      <c r="I1237" s="4314" t="s">
        <v>1789</v>
      </c>
    </row>
    <row customHeight="1" ht="11.25">
      <c r="A1238" s="4314" t="s">
        <v>2417</v>
      </c>
      <c r="B1238" s="4314" t="s">
        <v>16</v>
      </c>
      <c r="C1238" s="4314" t="s">
        <v>4403</v>
      </c>
      <c r="D1238" s="4314" t="s">
        <v>4404</v>
      </c>
      <c r="E1238" s="4314" t="s">
        <v>4405</v>
      </c>
      <c r="F1238" s="4314" t="s">
        <v>2447</v>
      </c>
      <c r="G1238" s="4314" t="s">
        <v>4406</v>
      </c>
      <c r="H1238" s="4314" t="s">
        <v>22</v>
      </c>
      <c r="I1238" s="4314" t="s">
        <v>1789</v>
      </c>
    </row>
    <row customHeight="1" ht="11.25">
      <c r="A1239" s="4314" t="s">
        <v>2417</v>
      </c>
      <c r="B1239" s="4314" t="s">
        <v>16</v>
      </c>
      <c r="C1239" s="4314" t="s">
        <v>4407</v>
      </c>
      <c r="D1239" s="4314" t="s">
        <v>4408</v>
      </c>
      <c r="E1239" s="4314" t="s">
        <v>4409</v>
      </c>
      <c r="F1239" s="4314" t="s">
        <v>2478</v>
      </c>
      <c r="G1239" s="4314" t="s">
        <v>4410</v>
      </c>
      <c r="H1239" s="4314" t="s">
        <v>22</v>
      </c>
      <c r="I1239" s="4314" t="s">
        <v>1789</v>
      </c>
    </row>
    <row customHeight="1" ht="11.25">
      <c r="A1240" s="4314" t="s">
        <v>2417</v>
      </c>
      <c r="B1240" s="4314" t="s">
        <v>16</v>
      </c>
      <c r="C1240" s="4314" t="s">
        <v>3453</v>
      </c>
      <c r="D1240" s="4314" t="s">
        <v>3454</v>
      </c>
      <c r="E1240" s="4314" t="s">
        <v>3455</v>
      </c>
      <c r="F1240" s="4314" t="s">
        <v>2752</v>
      </c>
      <c r="G1240" s="4314" t="s">
        <v>22</v>
      </c>
      <c r="H1240" s="4314" t="s">
        <v>22</v>
      </c>
      <c r="I1240" s="4314" t="s">
        <v>1789</v>
      </c>
    </row>
    <row customHeight="1" ht="11.25">
      <c r="A1241" s="4314" t="s">
        <v>2417</v>
      </c>
      <c r="B1241" s="4314" t="s">
        <v>16</v>
      </c>
      <c r="C1241" s="4314" t="s">
        <v>4411</v>
      </c>
      <c r="D1241" s="4314" t="s">
        <v>4412</v>
      </c>
      <c r="E1241" s="4314" t="s">
        <v>4413</v>
      </c>
      <c r="F1241" s="4314" t="s">
        <v>2478</v>
      </c>
      <c r="G1241" s="4314" t="s">
        <v>4414</v>
      </c>
      <c r="H1241" s="4314" t="s">
        <v>22</v>
      </c>
      <c r="I1241" s="4314" t="s">
        <v>1789</v>
      </c>
    </row>
    <row customHeight="1" ht="11.25">
      <c r="A1242" s="4314" t="s">
        <v>2417</v>
      </c>
      <c r="B1242" s="4314" t="s">
        <v>16</v>
      </c>
      <c r="C1242" s="4314" t="s">
        <v>4415</v>
      </c>
      <c r="D1242" s="4314" t="s">
        <v>4416</v>
      </c>
      <c r="E1242" s="4314" t="s">
        <v>4417</v>
      </c>
      <c r="F1242" s="4314" t="s">
        <v>2426</v>
      </c>
      <c r="G1242" s="4314" t="s">
        <v>22</v>
      </c>
      <c r="H1242" s="4314" t="s">
        <v>22</v>
      </c>
      <c r="I1242" s="4314" t="s">
        <v>1789</v>
      </c>
    </row>
    <row customHeight="1" ht="11.25">
      <c r="A1243" s="4314" t="s">
        <v>2417</v>
      </c>
      <c r="B1243" s="4314" t="s">
        <v>16</v>
      </c>
      <c r="C1243" s="4314" t="s">
        <v>4418</v>
      </c>
      <c r="D1243" s="4314" t="s">
        <v>4419</v>
      </c>
      <c r="E1243" s="4314" t="s">
        <v>4420</v>
      </c>
      <c r="F1243" s="4314" t="s">
        <v>2527</v>
      </c>
      <c r="G1243" s="4314" t="s">
        <v>22</v>
      </c>
      <c r="H1243" s="4314" t="s">
        <v>22</v>
      </c>
      <c r="I1243" s="4314" t="s">
        <v>1789</v>
      </c>
    </row>
    <row customHeight="1" ht="11.25">
      <c r="A1244" s="4314" t="s">
        <v>2417</v>
      </c>
      <c r="B1244" s="4314" t="s">
        <v>16</v>
      </c>
      <c r="C1244" s="4314" t="s">
        <v>4215</v>
      </c>
      <c r="D1244" s="4314" t="s">
        <v>4216</v>
      </c>
      <c r="E1244" s="4314" t="s">
        <v>4217</v>
      </c>
      <c r="F1244" s="4314" t="s">
        <v>2478</v>
      </c>
      <c r="G1244" s="4314" t="s">
        <v>22</v>
      </c>
      <c r="H1244" s="4314" t="s">
        <v>22</v>
      </c>
      <c r="I1244" s="4314" t="s">
        <v>1789</v>
      </c>
    </row>
    <row customHeight="1" ht="11.25">
      <c r="A1245" s="4314" t="s">
        <v>2417</v>
      </c>
      <c r="B1245" s="4314" t="s">
        <v>16</v>
      </c>
      <c r="C1245" s="4314" t="s">
        <v>4421</v>
      </c>
      <c r="D1245" s="4314" t="s">
        <v>4422</v>
      </c>
      <c r="E1245" s="4314" t="s">
        <v>4423</v>
      </c>
      <c r="F1245" s="4314" t="s">
        <v>2420</v>
      </c>
      <c r="G1245" s="4314" t="s">
        <v>22</v>
      </c>
      <c r="H1245" s="4314" t="s">
        <v>22</v>
      </c>
      <c r="I1245" s="4314" t="s">
        <v>1789</v>
      </c>
    </row>
    <row customHeight="1" ht="11.25">
      <c r="A1246" s="4314" t="s">
        <v>2417</v>
      </c>
      <c r="B1246" s="4314" t="s">
        <v>16</v>
      </c>
      <c r="C1246" s="4314" t="s">
        <v>4424</v>
      </c>
      <c r="D1246" s="4314" t="s">
        <v>4425</v>
      </c>
      <c r="E1246" s="4314" t="s">
        <v>4426</v>
      </c>
      <c r="F1246" s="4314" t="s">
        <v>2752</v>
      </c>
      <c r="G1246" s="4314" t="s">
        <v>4427</v>
      </c>
      <c r="H1246" s="4314" t="s">
        <v>22</v>
      </c>
      <c r="I1246" s="4314" t="s">
        <v>1789</v>
      </c>
    </row>
    <row customHeight="1" ht="11.25">
      <c r="A1247" s="4314" t="s">
        <v>2417</v>
      </c>
      <c r="B1247" s="4314" t="s">
        <v>16</v>
      </c>
      <c r="C1247" s="4314" t="s">
        <v>4304</v>
      </c>
      <c r="D1247" s="4314" t="s">
        <v>4305</v>
      </c>
      <c r="E1247" s="4314" t="s">
        <v>4306</v>
      </c>
      <c r="F1247" s="4314" t="s">
        <v>3833</v>
      </c>
      <c r="G1247" s="4314" t="s">
        <v>4307</v>
      </c>
      <c r="H1247" s="4314" t="s">
        <v>22</v>
      </c>
      <c r="I1247" s="4314" t="s">
        <v>1789</v>
      </c>
    </row>
    <row customHeight="1" ht="11.25">
      <c r="A1248" s="4314" t="s">
        <v>2417</v>
      </c>
      <c r="B1248" s="4314" t="s">
        <v>16</v>
      </c>
      <c r="C1248" s="4314" t="s">
        <v>22</v>
      </c>
      <c r="D1248" s="4314" t="s">
        <v>3624</v>
      </c>
      <c r="E1248" s="4314" t="s">
        <v>3625</v>
      </c>
      <c r="F1248" s="4314" t="s">
        <v>50</v>
      </c>
      <c r="G1248" s="4314" t="s">
        <v>22</v>
      </c>
      <c r="H1248" s="4314" t="s">
        <v>22</v>
      </c>
      <c r="I1248" s="4314" t="s">
        <v>1789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9D40FC-04CB-7CCF-F13F-967B0A52B84F}" mc:Ignorable="x14ac xr xr2 xr3">
  <sheetPr>
    <tabColor rgb="FFFFCC99"/>
  </sheetPr>
  <dimension ref="A1:G465"/>
  <sheetViews>
    <sheetView topLeftCell="A1" showGridLines="0" workbookViewId="0">
      <selection activeCell="A1" sqref="A1"/>
    </sheetView>
  </sheetViews>
  <sheetFormatPr customHeight="1" defaultRowHeight="11.25"/>
  <cols>
    <col min="1" max="1" style="12391" width="9.140625"/>
  </cols>
  <sheetData>
    <row customHeight="1" ht="11.25">
      <c r="A1" s="600" t="s">
        <v>4428</v>
      </c>
      <c r="B1" s="289" t="s">
        <v>4429</v>
      </c>
      <c r="C1" s="289" t="s">
        <v>4430</v>
      </c>
      <c r="D1" s="289" t="s">
        <v>4431</v>
      </c>
      <c r="E1" s="176" t="s">
        <v>4432</v>
      </c>
      <c r="F1" s="176" t="s">
        <v>4433</v>
      </c>
      <c r="G1" s="176" t="s">
        <v>4434</v>
      </c>
    </row>
    <row customHeight="1" ht="11.25">
      <c r="A2" s="600" t="s">
        <v>16</v>
      </c>
      <c r="B2" s="0" t="s">
        <v>4435</v>
      </c>
      <c r="C2" s="0" t="s">
        <v>4436</v>
      </c>
      <c r="D2" s="0" t="s">
        <v>4435</v>
      </c>
      <c r="E2" s="0" t="s">
        <v>4436</v>
      </c>
      <c r="F2" s="0" t="s">
        <v>4437</v>
      </c>
      <c r="G2" s="0" t="s">
        <v>115</v>
      </c>
    </row>
    <row customHeight="1" ht="11.25">
      <c r="A3" s="600" t="s">
        <v>16</v>
      </c>
      <c r="B3" s="0" t="s">
        <v>4435</v>
      </c>
      <c r="C3" s="0" t="s">
        <v>4436</v>
      </c>
      <c r="D3" s="0" t="s">
        <v>4438</v>
      </c>
      <c r="E3" s="0" t="s">
        <v>4439</v>
      </c>
      <c r="F3" s="0" t="s">
        <v>4440</v>
      </c>
      <c r="G3" s="0" t="s">
        <v>103</v>
      </c>
    </row>
    <row customHeight="1" ht="11.25">
      <c r="A4" s="600" t="s">
        <v>16</v>
      </c>
      <c r="B4" s="0" t="s">
        <v>4435</v>
      </c>
      <c r="C4" s="0" t="s">
        <v>4436</v>
      </c>
      <c r="D4" s="0" t="s">
        <v>4441</v>
      </c>
      <c r="E4" s="0" t="s">
        <v>4442</v>
      </c>
      <c r="F4" s="0" t="s">
        <v>4440</v>
      </c>
      <c r="G4" s="0" t="s">
        <v>89</v>
      </c>
    </row>
    <row customHeight="1" ht="11.25">
      <c r="A5" s="600" t="s">
        <v>16</v>
      </c>
      <c r="B5" s="0" t="s">
        <v>4435</v>
      </c>
      <c r="C5" s="0" t="s">
        <v>4436</v>
      </c>
      <c r="D5" s="0" t="s">
        <v>4443</v>
      </c>
      <c r="E5" s="0" t="s">
        <v>4444</v>
      </c>
      <c r="F5" s="0" t="s">
        <v>4440</v>
      </c>
      <c r="G5" s="0" t="s">
        <v>90</v>
      </c>
    </row>
    <row customHeight="1" ht="11.25">
      <c r="A6" s="600" t="s">
        <v>16</v>
      </c>
      <c r="B6" s="0" t="s">
        <v>4435</v>
      </c>
      <c r="C6" s="0" t="s">
        <v>4436</v>
      </c>
      <c r="D6" s="0" t="s">
        <v>4445</v>
      </c>
      <c r="E6" s="0" t="s">
        <v>4446</v>
      </c>
      <c r="F6" s="0" t="s">
        <v>4440</v>
      </c>
      <c r="G6" s="0" t="s">
        <v>116</v>
      </c>
    </row>
    <row customHeight="1" ht="11.25">
      <c r="A7" s="600" t="s">
        <v>16</v>
      </c>
      <c r="B7" s="0" t="s">
        <v>4435</v>
      </c>
      <c r="C7" s="0" t="s">
        <v>4436</v>
      </c>
      <c r="D7" s="0" t="s">
        <v>4447</v>
      </c>
      <c r="E7" s="0" t="s">
        <v>4448</v>
      </c>
      <c r="F7" s="0" t="s">
        <v>4440</v>
      </c>
      <c r="G7" s="0" t="s">
        <v>91</v>
      </c>
    </row>
    <row customHeight="1" ht="11.25">
      <c r="A8" s="600" t="s">
        <v>16</v>
      </c>
      <c r="B8" s="0" t="s">
        <v>4435</v>
      </c>
      <c r="C8" s="0" t="s">
        <v>4436</v>
      </c>
      <c r="D8" s="0" t="s">
        <v>4449</v>
      </c>
      <c r="E8" s="0" t="s">
        <v>4450</v>
      </c>
      <c r="F8" s="0" t="s">
        <v>4440</v>
      </c>
      <c r="G8" s="0" t="s">
        <v>92</v>
      </c>
    </row>
    <row customHeight="1" ht="11.25">
      <c r="A9" s="600" t="s">
        <v>16</v>
      </c>
      <c r="B9" s="0" t="s">
        <v>4435</v>
      </c>
      <c r="C9" s="0" t="s">
        <v>4436</v>
      </c>
      <c r="D9" s="0" t="s">
        <v>4451</v>
      </c>
      <c r="E9" s="0" t="s">
        <v>4452</v>
      </c>
      <c r="F9" s="0" t="s">
        <v>4440</v>
      </c>
      <c r="G9" s="0" t="s">
        <v>117</v>
      </c>
    </row>
    <row customHeight="1" ht="11.25">
      <c r="A10" s="600" t="s">
        <v>16</v>
      </c>
      <c r="B10" s="0" t="s">
        <v>4435</v>
      </c>
      <c r="C10" s="0" t="s">
        <v>4436</v>
      </c>
      <c r="D10" s="0" t="s">
        <v>4453</v>
      </c>
      <c r="E10" s="0" t="s">
        <v>4454</v>
      </c>
      <c r="F10" s="0" t="s">
        <v>4440</v>
      </c>
      <c r="G10" s="0" t="s">
        <v>151</v>
      </c>
    </row>
    <row customHeight="1" ht="11.25">
      <c r="A11" s="600" t="s">
        <v>16</v>
      </c>
      <c r="B11" s="0" t="s">
        <v>4435</v>
      </c>
      <c r="C11" s="0" t="s">
        <v>4436</v>
      </c>
      <c r="D11" s="0" t="s">
        <v>4455</v>
      </c>
      <c r="E11" s="0" t="s">
        <v>4456</v>
      </c>
      <c r="F11" s="0" t="s">
        <v>4440</v>
      </c>
      <c r="G11" s="0" t="s">
        <v>154</v>
      </c>
    </row>
    <row customHeight="1" ht="11.25">
      <c r="A12" s="600" t="s">
        <v>16</v>
      </c>
      <c r="B12" s="0" t="s">
        <v>4435</v>
      </c>
      <c r="C12" s="0" t="s">
        <v>4436</v>
      </c>
      <c r="D12" s="0" t="s">
        <v>4457</v>
      </c>
      <c r="E12" s="0" t="s">
        <v>4458</v>
      </c>
      <c r="F12" s="0" t="s">
        <v>4440</v>
      </c>
      <c r="G12" s="0" t="s">
        <v>157</v>
      </c>
    </row>
    <row customHeight="1" ht="11.25">
      <c r="A13" s="600" t="s">
        <v>16</v>
      </c>
      <c r="B13" s="0" t="s">
        <v>4435</v>
      </c>
      <c r="C13" s="0" t="s">
        <v>4436</v>
      </c>
      <c r="D13" s="0" t="s">
        <v>4459</v>
      </c>
      <c r="E13" s="0" t="s">
        <v>4460</v>
      </c>
      <c r="F13" s="0" t="s">
        <v>4440</v>
      </c>
      <c r="G13" s="0" t="s">
        <v>160</v>
      </c>
    </row>
    <row customHeight="1" ht="11.25">
      <c r="A14" s="600" t="s">
        <v>16</v>
      </c>
      <c r="B14" s="0" t="s">
        <v>4435</v>
      </c>
      <c r="C14" s="0" t="s">
        <v>4436</v>
      </c>
      <c r="D14" s="0" t="s">
        <v>4461</v>
      </c>
      <c r="E14" s="0" t="s">
        <v>4462</v>
      </c>
      <c r="F14" s="0" t="s">
        <v>4440</v>
      </c>
      <c r="G14" s="0" t="s">
        <v>163</v>
      </c>
    </row>
    <row customHeight="1" ht="11.25">
      <c r="A15" s="600" t="s">
        <v>16</v>
      </c>
      <c r="B15" s="0" t="s">
        <v>4435</v>
      </c>
      <c r="C15" s="0" t="s">
        <v>4436</v>
      </c>
      <c r="D15" s="0" t="s">
        <v>4463</v>
      </c>
      <c r="E15" s="0" t="s">
        <v>4464</v>
      </c>
      <c r="F15" s="0" t="s">
        <v>4440</v>
      </c>
      <c r="G15" s="0" t="s">
        <v>166</v>
      </c>
    </row>
    <row customHeight="1" ht="11.25">
      <c r="A16" s="600" t="s">
        <v>16</v>
      </c>
      <c r="B16" s="0" t="s">
        <v>4435</v>
      </c>
      <c r="C16" s="0" t="s">
        <v>4436</v>
      </c>
      <c r="D16" s="0" t="s">
        <v>4465</v>
      </c>
      <c r="E16" s="0" t="s">
        <v>4466</v>
      </c>
      <c r="F16" s="0" t="s">
        <v>4440</v>
      </c>
      <c r="G16" s="0" t="s">
        <v>169</v>
      </c>
    </row>
    <row customHeight="1" ht="11.25">
      <c r="A17" s="600" t="s">
        <v>16</v>
      </c>
      <c r="B17" s="0" t="s">
        <v>4435</v>
      </c>
      <c r="C17" s="0" t="s">
        <v>4436</v>
      </c>
      <c r="D17" s="0" t="s">
        <v>4467</v>
      </c>
      <c r="E17" s="0" t="s">
        <v>4468</v>
      </c>
      <c r="F17" s="0" t="s">
        <v>4440</v>
      </c>
      <c r="G17" s="0" t="s">
        <v>172</v>
      </c>
    </row>
    <row customHeight="1" ht="11.25">
      <c r="A18" s="600" t="s">
        <v>16</v>
      </c>
      <c r="B18" s="0" t="s">
        <v>4435</v>
      </c>
      <c r="C18" s="0" t="s">
        <v>4436</v>
      </c>
      <c r="D18" s="0" t="s">
        <v>4469</v>
      </c>
      <c r="E18" s="0" t="s">
        <v>4470</v>
      </c>
      <c r="F18" s="0" t="s">
        <v>4440</v>
      </c>
      <c r="G18" s="0" t="s">
        <v>175</v>
      </c>
    </row>
    <row customHeight="1" ht="11.25">
      <c r="A19" s="600" t="s">
        <v>16</v>
      </c>
      <c r="B19" s="0" t="s">
        <v>4435</v>
      </c>
      <c r="C19" s="0" t="s">
        <v>4436</v>
      </c>
      <c r="D19" s="0" t="s">
        <v>4471</v>
      </c>
      <c r="E19" s="0" t="s">
        <v>4472</v>
      </c>
      <c r="F19" s="0" t="s">
        <v>4440</v>
      </c>
      <c r="G19" s="0" t="s">
        <v>178</v>
      </c>
    </row>
    <row customHeight="1" ht="11.25">
      <c r="A20" s="600" t="s">
        <v>16</v>
      </c>
      <c r="B20" s="0" t="s">
        <v>4445</v>
      </c>
      <c r="C20" s="0" t="s">
        <v>4473</v>
      </c>
      <c r="D20" s="0" t="s">
        <v>4445</v>
      </c>
      <c r="E20" s="0" t="s">
        <v>4473</v>
      </c>
      <c r="F20" s="0" t="s">
        <v>4474</v>
      </c>
      <c r="G20" s="0" t="s">
        <v>181</v>
      </c>
    </row>
    <row customHeight="1" ht="11.25">
      <c r="A21" s="600" t="s">
        <v>16</v>
      </c>
      <c r="B21" s="0" t="s">
        <v>4475</v>
      </c>
      <c r="C21" s="0" t="s">
        <v>4476</v>
      </c>
      <c r="D21" s="0" t="s">
        <v>4475</v>
      </c>
      <c r="E21" s="0" t="s">
        <v>4476</v>
      </c>
      <c r="F21" s="0" t="s">
        <v>4437</v>
      </c>
      <c r="G21" s="0" t="s">
        <v>184</v>
      </c>
    </row>
    <row customHeight="1" ht="11.25">
      <c r="A22" s="600" t="s">
        <v>16</v>
      </c>
      <c r="B22" s="0" t="s">
        <v>4475</v>
      </c>
      <c r="C22" s="0" t="s">
        <v>4476</v>
      </c>
      <c r="D22" s="0" t="s">
        <v>4477</v>
      </c>
      <c r="E22" s="0" t="s">
        <v>4478</v>
      </c>
      <c r="F22" s="0" t="s">
        <v>4440</v>
      </c>
      <c r="G22" s="0" t="s">
        <v>187</v>
      </c>
    </row>
    <row customHeight="1" ht="11.25">
      <c r="A23" s="600" t="s">
        <v>16</v>
      </c>
      <c r="B23" s="0" t="s">
        <v>4475</v>
      </c>
      <c r="C23" s="0" t="s">
        <v>4476</v>
      </c>
      <c r="D23" s="0" t="s">
        <v>4479</v>
      </c>
      <c r="E23" s="0" t="s">
        <v>4480</v>
      </c>
      <c r="F23" s="0" t="s">
        <v>4440</v>
      </c>
      <c r="G23" s="0" t="s">
        <v>190</v>
      </c>
    </row>
    <row customHeight="1" ht="11.25">
      <c r="A24" s="600" t="s">
        <v>16</v>
      </c>
      <c r="B24" s="0" t="s">
        <v>4475</v>
      </c>
      <c r="C24" s="0" t="s">
        <v>4476</v>
      </c>
      <c r="D24" s="0" t="s">
        <v>4481</v>
      </c>
      <c r="E24" s="0" t="s">
        <v>4482</v>
      </c>
      <c r="F24" s="0" t="s">
        <v>4440</v>
      </c>
      <c r="G24" s="0" t="s">
        <v>1716</v>
      </c>
    </row>
    <row customHeight="1" ht="11.25">
      <c r="A25" s="600" t="s">
        <v>16</v>
      </c>
      <c r="B25" s="0" t="s">
        <v>4475</v>
      </c>
      <c r="C25" s="0" t="s">
        <v>4476</v>
      </c>
      <c r="D25" s="0" t="s">
        <v>4483</v>
      </c>
      <c r="E25" s="0" t="s">
        <v>4484</v>
      </c>
      <c r="F25" s="0" t="s">
        <v>4440</v>
      </c>
      <c r="G25" s="0" t="s">
        <v>1723</v>
      </c>
    </row>
    <row customHeight="1" ht="11.25">
      <c r="A26" s="600" t="s">
        <v>16</v>
      </c>
      <c r="B26" s="0" t="s">
        <v>4475</v>
      </c>
      <c r="C26" s="0" t="s">
        <v>4476</v>
      </c>
      <c r="D26" s="0" t="s">
        <v>4485</v>
      </c>
      <c r="E26" s="0" t="s">
        <v>4486</v>
      </c>
      <c r="F26" s="0" t="s">
        <v>4440</v>
      </c>
      <c r="G26" s="0" t="s">
        <v>1727</v>
      </c>
    </row>
    <row customHeight="1" ht="11.25">
      <c r="A27" s="600" t="s">
        <v>16</v>
      </c>
      <c r="B27" s="0" t="s">
        <v>4475</v>
      </c>
      <c r="C27" s="0" t="s">
        <v>4476</v>
      </c>
      <c r="D27" s="0" t="s">
        <v>4487</v>
      </c>
      <c r="E27" s="0" t="s">
        <v>4488</v>
      </c>
      <c r="F27" s="0" t="s">
        <v>4440</v>
      </c>
      <c r="G27" s="0" t="s">
        <v>1732</v>
      </c>
    </row>
    <row customHeight="1" ht="11.25">
      <c r="A28" s="600" t="s">
        <v>16</v>
      </c>
      <c r="B28" s="0" t="s">
        <v>4475</v>
      </c>
      <c r="C28" s="0" t="s">
        <v>4476</v>
      </c>
      <c r="D28" s="0" t="s">
        <v>4489</v>
      </c>
      <c r="E28" s="0" t="s">
        <v>4490</v>
      </c>
      <c r="F28" s="0" t="s">
        <v>4440</v>
      </c>
      <c r="G28" s="0" t="s">
        <v>1740</v>
      </c>
    </row>
    <row customHeight="1" ht="11.25">
      <c r="A29" s="600" t="s">
        <v>16</v>
      </c>
      <c r="B29" s="0" t="s">
        <v>4491</v>
      </c>
      <c r="C29" s="0" t="s">
        <v>4492</v>
      </c>
      <c r="D29" s="0" t="s">
        <v>4491</v>
      </c>
      <c r="E29" s="0" t="s">
        <v>4492</v>
      </c>
      <c r="F29" s="0" t="s">
        <v>4437</v>
      </c>
      <c r="G29" s="0" t="s">
        <v>1742</v>
      </c>
    </row>
    <row customHeight="1" ht="11.25">
      <c r="A30" s="600" t="s">
        <v>16</v>
      </c>
      <c r="B30" s="0" t="s">
        <v>4491</v>
      </c>
      <c r="C30" s="0" t="s">
        <v>4492</v>
      </c>
      <c r="D30" s="0" t="s">
        <v>4493</v>
      </c>
      <c r="E30" s="0" t="s">
        <v>4494</v>
      </c>
      <c r="F30" s="0" t="s">
        <v>4440</v>
      </c>
      <c r="G30" s="0" t="s">
        <v>1745</v>
      </c>
    </row>
    <row customHeight="1" ht="11.25">
      <c r="A31" s="600" t="s">
        <v>16</v>
      </c>
      <c r="B31" s="0" t="s">
        <v>4491</v>
      </c>
      <c r="C31" s="0" t="s">
        <v>4492</v>
      </c>
      <c r="D31" s="0" t="s">
        <v>4495</v>
      </c>
      <c r="E31" s="0" t="s">
        <v>4496</v>
      </c>
      <c r="F31" s="0" t="s">
        <v>4440</v>
      </c>
      <c r="G31" s="0" t="s">
        <v>1751</v>
      </c>
    </row>
    <row customHeight="1" ht="11.25">
      <c r="A32" s="600" t="s">
        <v>16</v>
      </c>
      <c r="B32" s="0" t="s">
        <v>4491</v>
      </c>
      <c r="C32" s="0" t="s">
        <v>4492</v>
      </c>
      <c r="D32" s="0" t="s">
        <v>4497</v>
      </c>
      <c r="E32" s="0" t="s">
        <v>4498</v>
      </c>
      <c r="F32" s="0" t="s">
        <v>4440</v>
      </c>
      <c r="G32" s="0" t="s">
        <v>1753</v>
      </c>
    </row>
    <row customHeight="1" ht="11.25">
      <c r="A33" s="600" t="s">
        <v>16</v>
      </c>
      <c r="B33" s="0" t="s">
        <v>4491</v>
      </c>
      <c r="C33" s="0" t="s">
        <v>4492</v>
      </c>
      <c r="D33" s="0" t="s">
        <v>4499</v>
      </c>
      <c r="E33" s="0" t="s">
        <v>4500</v>
      </c>
      <c r="F33" s="0" t="s">
        <v>4440</v>
      </c>
      <c r="G33" s="0" t="s">
        <v>1755</v>
      </c>
    </row>
    <row customHeight="1" ht="11.25">
      <c r="A34" s="600" t="s">
        <v>16</v>
      </c>
      <c r="B34" s="0" t="s">
        <v>4491</v>
      </c>
      <c r="C34" s="0" t="s">
        <v>4492</v>
      </c>
      <c r="D34" s="0" t="s">
        <v>4501</v>
      </c>
      <c r="E34" s="0" t="s">
        <v>4502</v>
      </c>
      <c r="F34" s="0" t="s">
        <v>4440</v>
      </c>
      <c r="G34" s="0" t="s">
        <v>1757</v>
      </c>
    </row>
    <row customHeight="1" ht="11.25">
      <c r="A35" s="600" t="s">
        <v>16</v>
      </c>
      <c r="B35" s="0" t="s">
        <v>4491</v>
      </c>
      <c r="C35" s="0" t="s">
        <v>4492</v>
      </c>
      <c r="D35" s="0" t="s">
        <v>4503</v>
      </c>
      <c r="E35" s="0" t="s">
        <v>4504</v>
      </c>
      <c r="F35" s="0" t="s">
        <v>4440</v>
      </c>
      <c r="G35" s="0" t="s">
        <v>1762</v>
      </c>
    </row>
    <row customHeight="1" ht="11.25">
      <c r="A36" s="600" t="s">
        <v>16</v>
      </c>
      <c r="B36" s="0" t="s">
        <v>4491</v>
      </c>
      <c r="C36" s="0" t="s">
        <v>4492</v>
      </c>
      <c r="D36" s="0" t="s">
        <v>4505</v>
      </c>
      <c r="E36" s="0" t="s">
        <v>4506</v>
      </c>
      <c r="F36" s="0" t="s">
        <v>4440</v>
      </c>
      <c r="G36" s="0" t="s">
        <v>1767</v>
      </c>
    </row>
    <row customHeight="1" ht="11.25">
      <c r="A37" s="600" t="s">
        <v>16</v>
      </c>
      <c r="B37" s="0" t="s">
        <v>4491</v>
      </c>
      <c r="C37" s="0" t="s">
        <v>4492</v>
      </c>
      <c r="D37" s="0" t="s">
        <v>4507</v>
      </c>
      <c r="E37" s="0" t="s">
        <v>4508</v>
      </c>
      <c r="F37" s="0" t="s">
        <v>4440</v>
      </c>
      <c r="G37" s="0" t="s">
        <v>1771</v>
      </c>
    </row>
    <row customHeight="1" ht="11.25">
      <c r="A38" s="600" t="s">
        <v>16</v>
      </c>
      <c r="B38" s="0" t="s">
        <v>4491</v>
      </c>
      <c r="C38" s="0" t="s">
        <v>4492</v>
      </c>
      <c r="D38" s="0" t="s">
        <v>4509</v>
      </c>
      <c r="E38" s="0" t="s">
        <v>4510</v>
      </c>
      <c r="F38" s="0" t="s">
        <v>4440</v>
      </c>
      <c r="G38" s="0" t="s">
        <v>1779</v>
      </c>
    </row>
    <row customHeight="1" ht="11.25">
      <c r="A39" s="600" t="s">
        <v>16</v>
      </c>
      <c r="B39" s="0" t="s">
        <v>4491</v>
      </c>
      <c r="C39" s="0" t="s">
        <v>4492</v>
      </c>
      <c r="D39" s="0" t="s">
        <v>4511</v>
      </c>
      <c r="E39" s="0" t="s">
        <v>4512</v>
      </c>
      <c r="F39" s="0" t="s">
        <v>4440</v>
      </c>
      <c r="G39" s="0" t="s">
        <v>1785</v>
      </c>
    </row>
    <row customHeight="1" ht="11.25">
      <c r="A40" s="600" t="s">
        <v>16</v>
      </c>
      <c r="B40" s="0" t="s">
        <v>4491</v>
      </c>
      <c r="C40" s="0" t="s">
        <v>4492</v>
      </c>
      <c r="D40" s="0" t="s">
        <v>4513</v>
      </c>
      <c r="E40" s="0" t="s">
        <v>4514</v>
      </c>
      <c r="F40" s="0" t="s">
        <v>4440</v>
      </c>
      <c r="G40" s="0" t="s">
        <v>1790</v>
      </c>
    </row>
    <row customHeight="1" ht="11.25">
      <c r="A41" s="600" t="s">
        <v>16</v>
      </c>
      <c r="B41" s="0" t="s">
        <v>4491</v>
      </c>
      <c r="C41" s="0" t="s">
        <v>4492</v>
      </c>
      <c r="D41" s="0" t="s">
        <v>4515</v>
      </c>
      <c r="E41" s="0" t="s">
        <v>4516</v>
      </c>
      <c r="F41" s="0" t="s">
        <v>4440</v>
      </c>
      <c r="G41" s="0" t="s">
        <v>1794</v>
      </c>
    </row>
    <row customHeight="1" ht="11.25">
      <c r="A42" s="600" t="s">
        <v>16</v>
      </c>
      <c r="B42" s="0" t="s">
        <v>4517</v>
      </c>
      <c r="C42" s="0" t="s">
        <v>4518</v>
      </c>
      <c r="D42" s="0" t="s">
        <v>4519</v>
      </c>
      <c r="E42" s="0" t="s">
        <v>4520</v>
      </c>
      <c r="F42" s="0" t="s">
        <v>4521</v>
      </c>
      <c r="G42" s="0" t="s">
        <v>1797</v>
      </c>
    </row>
    <row customHeight="1" ht="11.25">
      <c r="A43" s="600" t="s">
        <v>16</v>
      </c>
      <c r="B43" s="0" t="s">
        <v>4517</v>
      </c>
      <c r="C43" s="0" t="s">
        <v>4518</v>
      </c>
      <c r="D43" s="0" t="s">
        <v>4522</v>
      </c>
      <c r="E43" s="0" t="s">
        <v>4523</v>
      </c>
      <c r="F43" s="0" t="s">
        <v>4521</v>
      </c>
      <c r="G43" s="0" t="s">
        <v>1804</v>
      </c>
    </row>
    <row customHeight="1" ht="11.25">
      <c r="A44" s="600" t="s">
        <v>16</v>
      </c>
      <c r="B44" s="0" t="s">
        <v>4517</v>
      </c>
      <c r="C44" s="0" t="s">
        <v>4518</v>
      </c>
      <c r="D44" s="0" t="s">
        <v>4517</v>
      </c>
      <c r="E44" s="0" t="s">
        <v>4518</v>
      </c>
      <c r="F44" s="0" t="s">
        <v>4437</v>
      </c>
      <c r="G44" s="0" t="s">
        <v>1813</v>
      </c>
    </row>
    <row customHeight="1" ht="11.25">
      <c r="A45" s="600" t="s">
        <v>16</v>
      </c>
      <c r="B45" s="0" t="s">
        <v>4517</v>
      </c>
      <c r="C45" s="0" t="s">
        <v>4518</v>
      </c>
      <c r="D45" s="0" t="s">
        <v>4524</v>
      </c>
      <c r="E45" s="0" t="s">
        <v>4525</v>
      </c>
      <c r="F45" s="0" t="s">
        <v>4526</v>
      </c>
      <c r="G45" s="0" t="s">
        <v>1818</v>
      </c>
    </row>
    <row customHeight="1" ht="11.25">
      <c r="A46" s="600" t="s">
        <v>16</v>
      </c>
      <c r="B46" s="0" t="s">
        <v>4517</v>
      </c>
      <c r="C46" s="0" t="s">
        <v>4518</v>
      </c>
      <c r="D46" s="0" t="s">
        <v>4527</v>
      </c>
      <c r="E46" s="0" t="s">
        <v>4528</v>
      </c>
      <c r="F46" s="0" t="s">
        <v>4440</v>
      </c>
      <c r="G46" s="0" t="s">
        <v>1822</v>
      </c>
    </row>
    <row customHeight="1" ht="11.25">
      <c r="A47" s="600" t="s">
        <v>16</v>
      </c>
      <c r="B47" s="0" t="s">
        <v>4517</v>
      </c>
      <c r="C47" s="0" t="s">
        <v>4518</v>
      </c>
      <c r="D47" s="0" t="s">
        <v>4529</v>
      </c>
      <c r="E47" s="0" t="s">
        <v>4530</v>
      </c>
      <c r="F47" s="0" t="s">
        <v>4521</v>
      </c>
      <c r="G47" s="0" t="s">
        <v>1828</v>
      </c>
    </row>
    <row customHeight="1" ht="11.25">
      <c r="A48" s="600" t="s">
        <v>16</v>
      </c>
      <c r="B48" s="0" t="s">
        <v>4517</v>
      </c>
      <c r="C48" s="0" t="s">
        <v>4518</v>
      </c>
      <c r="D48" s="0" t="s">
        <v>4531</v>
      </c>
      <c r="E48" s="0" t="s">
        <v>4532</v>
      </c>
      <c r="F48" s="0" t="s">
        <v>4521</v>
      </c>
      <c r="G48" s="0" t="s">
        <v>1832</v>
      </c>
    </row>
    <row customHeight="1" ht="11.25">
      <c r="A49" s="600" t="s">
        <v>16</v>
      </c>
      <c r="B49" s="0" t="s">
        <v>4533</v>
      </c>
      <c r="C49" s="0" t="s">
        <v>4534</v>
      </c>
      <c r="D49" s="0" t="s">
        <v>4535</v>
      </c>
      <c r="E49" s="0" t="s">
        <v>4536</v>
      </c>
      <c r="F49" s="0" t="s">
        <v>4440</v>
      </c>
      <c r="G49" s="0" t="s">
        <v>1835</v>
      </c>
    </row>
    <row customHeight="1" ht="11.25">
      <c r="A50" s="600" t="s">
        <v>16</v>
      </c>
      <c r="B50" s="0" t="s">
        <v>4533</v>
      </c>
      <c r="C50" s="0" t="s">
        <v>4534</v>
      </c>
      <c r="D50" s="0" t="s">
        <v>4537</v>
      </c>
      <c r="E50" s="0" t="s">
        <v>4538</v>
      </c>
      <c r="F50" s="0" t="s">
        <v>4440</v>
      </c>
      <c r="G50" s="0" t="s">
        <v>1839</v>
      </c>
    </row>
    <row customHeight="1" ht="11.25">
      <c r="A51" s="600" t="s">
        <v>16</v>
      </c>
      <c r="B51" s="0" t="s">
        <v>4533</v>
      </c>
      <c r="C51" s="0" t="s">
        <v>4534</v>
      </c>
      <c r="D51" s="0" t="s">
        <v>4533</v>
      </c>
      <c r="E51" s="0" t="s">
        <v>4534</v>
      </c>
      <c r="F51" s="0" t="s">
        <v>4437</v>
      </c>
      <c r="G51" s="0" t="s">
        <v>1844</v>
      </c>
    </row>
    <row customHeight="1" ht="11.25">
      <c r="A52" s="600" t="s">
        <v>16</v>
      </c>
      <c r="B52" s="0" t="s">
        <v>4533</v>
      </c>
      <c r="C52" s="0" t="s">
        <v>4534</v>
      </c>
      <c r="D52" s="0" t="s">
        <v>4539</v>
      </c>
      <c r="E52" s="0" t="s">
        <v>4540</v>
      </c>
      <c r="F52" s="0" t="s">
        <v>4440</v>
      </c>
      <c r="G52" s="0" t="s">
        <v>1848</v>
      </c>
    </row>
    <row customHeight="1" ht="11.25">
      <c r="A53" s="600" t="s">
        <v>16</v>
      </c>
      <c r="B53" s="0" t="s">
        <v>4533</v>
      </c>
      <c r="C53" s="0" t="s">
        <v>4534</v>
      </c>
      <c r="D53" s="0" t="s">
        <v>4541</v>
      </c>
      <c r="E53" s="0" t="s">
        <v>4542</v>
      </c>
      <c r="F53" s="0" t="s">
        <v>4440</v>
      </c>
      <c r="G53" s="0" t="s">
        <v>1850</v>
      </c>
    </row>
    <row customHeight="1" ht="11.25">
      <c r="A54" s="600" t="s">
        <v>16</v>
      </c>
      <c r="B54" s="0" t="s">
        <v>4533</v>
      </c>
      <c r="C54" s="0" t="s">
        <v>4534</v>
      </c>
      <c r="D54" s="0" t="s">
        <v>4543</v>
      </c>
      <c r="E54" s="0" t="s">
        <v>4544</v>
      </c>
      <c r="F54" s="0" t="s">
        <v>4440</v>
      </c>
      <c r="G54" s="0" t="s">
        <v>1853</v>
      </c>
    </row>
    <row customHeight="1" ht="11.25">
      <c r="A55" s="600" t="s">
        <v>16</v>
      </c>
      <c r="B55" s="0" t="s">
        <v>4533</v>
      </c>
      <c r="C55" s="0" t="s">
        <v>4534</v>
      </c>
      <c r="D55" s="0" t="s">
        <v>4545</v>
      </c>
      <c r="E55" s="0" t="s">
        <v>4546</v>
      </c>
      <c r="F55" s="0" t="s">
        <v>4440</v>
      </c>
      <c r="G55" s="0" t="s">
        <v>1857</v>
      </c>
    </row>
    <row customHeight="1" ht="11.25">
      <c r="A56" s="600" t="s">
        <v>16</v>
      </c>
      <c r="B56" s="0" t="s">
        <v>4533</v>
      </c>
      <c r="C56" s="0" t="s">
        <v>4534</v>
      </c>
      <c r="D56" s="0" t="s">
        <v>4547</v>
      </c>
      <c r="E56" s="0" t="s">
        <v>4548</v>
      </c>
      <c r="F56" s="0" t="s">
        <v>4440</v>
      </c>
      <c r="G56" s="0" t="s">
        <v>1861</v>
      </c>
    </row>
    <row customHeight="1" ht="11.25">
      <c r="A57" s="600" t="s">
        <v>16</v>
      </c>
      <c r="B57" s="0" t="s">
        <v>4533</v>
      </c>
      <c r="C57" s="0" t="s">
        <v>4534</v>
      </c>
      <c r="D57" s="0" t="s">
        <v>4549</v>
      </c>
      <c r="E57" s="0" t="s">
        <v>4550</v>
      </c>
      <c r="F57" s="0" t="s">
        <v>4440</v>
      </c>
      <c r="G57" s="0" t="s">
        <v>1864</v>
      </c>
    </row>
    <row customHeight="1" ht="11.25">
      <c r="A58" s="600" t="s">
        <v>16</v>
      </c>
      <c r="B58" s="0" t="s">
        <v>4533</v>
      </c>
      <c r="C58" s="0" t="s">
        <v>4534</v>
      </c>
      <c r="D58" s="0" t="s">
        <v>4551</v>
      </c>
      <c r="E58" s="0" t="s">
        <v>4552</v>
      </c>
      <c r="F58" s="0" t="s">
        <v>4440</v>
      </c>
      <c r="G58" s="0" t="s">
        <v>1867</v>
      </c>
    </row>
    <row customHeight="1" ht="11.25">
      <c r="A59" s="600" t="s">
        <v>16</v>
      </c>
      <c r="B59" s="0" t="s">
        <v>4533</v>
      </c>
      <c r="C59" s="0" t="s">
        <v>4534</v>
      </c>
      <c r="D59" s="0" t="s">
        <v>4553</v>
      </c>
      <c r="E59" s="0" t="s">
        <v>4554</v>
      </c>
      <c r="F59" s="0" t="s">
        <v>4440</v>
      </c>
      <c r="G59" s="0" t="s">
        <v>1871</v>
      </c>
    </row>
    <row customHeight="1" ht="11.25">
      <c r="A60" s="600" t="s">
        <v>16</v>
      </c>
      <c r="B60" s="0" t="s">
        <v>4533</v>
      </c>
      <c r="C60" s="0" t="s">
        <v>4534</v>
      </c>
      <c r="D60" s="0" t="s">
        <v>4555</v>
      </c>
      <c r="E60" s="0" t="s">
        <v>4556</v>
      </c>
      <c r="F60" s="0" t="s">
        <v>4440</v>
      </c>
      <c r="G60" s="0" t="s">
        <v>1874</v>
      </c>
    </row>
    <row customHeight="1" ht="11.25">
      <c r="A61" s="600" t="s">
        <v>16</v>
      </c>
      <c r="B61" s="0" t="s">
        <v>4533</v>
      </c>
      <c r="C61" s="0" t="s">
        <v>4534</v>
      </c>
      <c r="D61" s="0" t="s">
        <v>4557</v>
      </c>
      <c r="E61" s="0" t="s">
        <v>4558</v>
      </c>
      <c r="F61" s="0" t="s">
        <v>4440</v>
      </c>
      <c r="G61" s="0" t="s">
        <v>4559</v>
      </c>
    </row>
    <row customHeight="1" ht="11.25">
      <c r="A62" s="600" t="s">
        <v>16</v>
      </c>
      <c r="B62" s="0" t="s">
        <v>4533</v>
      </c>
      <c r="C62" s="0" t="s">
        <v>4534</v>
      </c>
      <c r="D62" s="0" t="s">
        <v>4560</v>
      </c>
      <c r="E62" s="0" t="s">
        <v>4561</v>
      </c>
      <c r="F62" s="0" t="s">
        <v>4440</v>
      </c>
      <c r="G62" s="0" t="s">
        <v>4562</v>
      </c>
    </row>
    <row customHeight="1" ht="11.25">
      <c r="A63" s="600" t="s">
        <v>16</v>
      </c>
      <c r="B63" s="0" t="s">
        <v>4563</v>
      </c>
      <c r="C63" s="0" t="s">
        <v>4564</v>
      </c>
      <c r="D63" s="0" t="s">
        <v>4565</v>
      </c>
      <c r="E63" s="0" t="s">
        <v>4566</v>
      </c>
      <c r="F63" s="0" t="s">
        <v>4440</v>
      </c>
      <c r="G63" s="0" t="s">
        <v>4567</v>
      </c>
    </row>
    <row customHeight="1" ht="11.25">
      <c r="A64" s="600" t="s">
        <v>16</v>
      </c>
      <c r="B64" s="0" t="s">
        <v>4563</v>
      </c>
      <c r="C64" s="0" t="s">
        <v>4564</v>
      </c>
      <c r="D64" s="0" t="s">
        <v>4563</v>
      </c>
      <c r="E64" s="0" t="s">
        <v>4564</v>
      </c>
      <c r="F64" s="0" t="s">
        <v>4437</v>
      </c>
      <c r="G64" s="0" t="s">
        <v>4568</v>
      </c>
    </row>
    <row customHeight="1" ht="11.25">
      <c r="A65" s="600" t="s">
        <v>16</v>
      </c>
      <c r="B65" s="0" t="s">
        <v>4563</v>
      </c>
      <c r="C65" s="0" t="s">
        <v>4564</v>
      </c>
      <c r="D65" s="0" t="s">
        <v>4569</v>
      </c>
      <c r="E65" s="0" t="s">
        <v>4570</v>
      </c>
      <c r="F65" s="0" t="s">
        <v>4526</v>
      </c>
      <c r="G65" s="0" t="s">
        <v>4571</v>
      </c>
    </row>
    <row customHeight="1" ht="11.25">
      <c r="A66" s="600" t="s">
        <v>16</v>
      </c>
      <c r="B66" s="0" t="s">
        <v>4563</v>
      </c>
      <c r="C66" s="0" t="s">
        <v>4564</v>
      </c>
      <c r="D66" s="0" t="s">
        <v>4572</v>
      </c>
      <c r="E66" s="0" t="s">
        <v>4573</v>
      </c>
      <c r="F66" s="0" t="s">
        <v>4440</v>
      </c>
      <c r="G66" s="0" t="s">
        <v>4574</v>
      </c>
    </row>
    <row customHeight="1" ht="11.25">
      <c r="A67" s="600" t="s">
        <v>16</v>
      </c>
      <c r="B67" s="0" t="s">
        <v>4563</v>
      </c>
      <c r="C67" s="0" t="s">
        <v>4564</v>
      </c>
      <c r="D67" s="0" t="s">
        <v>4575</v>
      </c>
      <c r="E67" s="0" t="s">
        <v>4576</v>
      </c>
      <c r="F67" s="0" t="s">
        <v>4440</v>
      </c>
      <c r="G67" s="0" t="s">
        <v>2191</v>
      </c>
    </row>
    <row customHeight="1" ht="11.25">
      <c r="A68" s="600" t="s">
        <v>16</v>
      </c>
      <c r="B68" s="0" t="s">
        <v>4563</v>
      </c>
      <c r="C68" s="0" t="s">
        <v>4564</v>
      </c>
      <c r="D68" s="0" t="s">
        <v>4577</v>
      </c>
      <c r="E68" s="0" t="s">
        <v>4578</v>
      </c>
      <c r="F68" s="0" t="s">
        <v>4440</v>
      </c>
      <c r="G68" s="0" t="s">
        <v>4579</v>
      </c>
    </row>
    <row customHeight="1" ht="11.25">
      <c r="A69" s="600" t="s">
        <v>16</v>
      </c>
      <c r="B69" s="0" t="s">
        <v>4563</v>
      </c>
      <c r="C69" s="0" t="s">
        <v>4564</v>
      </c>
      <c r="D69" s="0" t="s">
        <v>4580</v>
      </c>
      <c r="E69" s="0" t="s">
        <v>4581</v>
      </c>
      <c r="F69" s="0" t="s">
        <v>4440</v>
      </c>
      <c r="G69" s="0" t="s">
        <v>2394</v>
      </c>
    </row>
    <row customHeight="1" ht="11.25">
      <c r="A70" s="600" t="s">
        <v>16</v>
      </c>
      <c r="B70" s="0" t="s">
        <v>4563</v>
      </c>
      <c r="C70" s="0" t="s">
        <v>4564</v>
      </c>
      <c r="D70" s="0" t="s">
        <v>4582</v>
      </c>
      <c r="E70" s="0" t="s">
        <v>4583</v>
      </c>
      <c r="F70" s="0" t="s">
        <v>4440</v>
      </c>
      <c r="G70" s="0" t="s">
        <v>4584</v>
      </c>
    </row>
    <row customHeight="1" ht="11.25">
      <c r="A71" s="600" t="s">
        <v>16</v>
      </c>
      <c r="B71" s="0" t="s">
        <v>4563</v>
      </c>
      <c r="C71" s="0" t="s">
        <v>4564</v>
      </c>
      <c r="D71" s="0" t="s">
        <v>4585</v>
      </c>
      <c r="E71" s="0" t="s">
        <v>4586</v>
      </c>
      <c r="F71" s="0" t="s">
        <v>4440</v>
      </c>
      <c r="G71" s="0" t="s">
        <v>4587</v>
      </c>
    </row>
    <row customHeight="1" ht="11.25">
      <c r="A72" s="600" t="s">
        <v>16</v>
      </c>
      <c r="B72" s="0" t="s">
        <v>4563</v>
      </c>
      <c r="C72" s="0" t="s">
        <v>4564</v>
      </c>
      <c r="D72" s="0" t="s">
        <v>4588</v>
      </c>
      <c r="E72" s="0" t="s">
        <v>4589</v>
      </c>
      <c r="F72" s="0" t="s">
        <v>4440</v>
      </c>
      <c r="G72" s="0" t="s">
        <v>4590</v>
      </c>
    </row>
    <row customHeight="1" ht="11.25">
      <c r="A73" s="600" t="s">
        <v>16</v>
      </c>
      <c r="B73" s="0" t="s">
        <v>4563</v>
      </c>
      <c r="C73" s="0" t="s">
        <v>4564</v>
      </c>
      <c r="D73" s="0" t="s">
        <v>4591</v>
      </c>
      <c r="E73" s="0" t="s">
        <v>4592</v>
      </c>
      <c r="F73" s="0" t="s">
        <v>4440</v>
      </c>
      <c r="G73" s="0" t="s">
        <v>4593</v>
      </c>
    </row>
    <row customHeight="1" ht="11.25">
      <c r="A74" s="600" t="s">
        <v>16</v>
      </c>
      <c r="B74" s="0" t="s">
        <v>4563</v>
      </c>
      <c r="C74" s="0" t="s">
        <v>4564</v>
      </c>
      <c r="D74" s="0" t="s">
        <v>4594</v>
      </c>
      <c r="E74" s="0" t="s">
        <v>4595</v>
      </c>
      <c r="F74" s="0" t="s">
        <v>4440</v>
      </c>
      <c r="G74" s="0" t="s">
        <v>4596</v>
      </c>
    </row>
    <row customHeight="1" ht="11.25">
      <c r="A75" s="600" t="s">
        <v>16</v>
      </c>
      <c r="B75" s="0" t="s">
        <v>4563</v>
      </c>
      <c r="C75" s="0" t="s">
        <v>4564</v>
      </c>
      <c r="D75" s="0" t="s">
        <v>4597</v>
      </c>
      <c r="E75" s="0" t="s">
        <v>4598</v>
      </c>
      <c r="F75" s="0" t="s">
        <v>4440</v>
      </c>
      <c r="G75" s="0" t="s">
        <v>4599</v>
      </c>
    </row>
    <row customHeight="1" ht="11.25">
      <c r="A76" s="600" t="s">
        <v>16</v>
      </c>
      <c r="B76" s="0" t="s">
        <v>4563</v>
      </c>
      <c r="C76" s="0" t="s">
        <v>4564</v>
      </c>
      <c r="D76" s="0" t="s">
        <v>4600</v>
      </c>
      <c r="E76" s="0" t="s">
        <v>4601</v>
      </c>
      <c r="F76" s="0" t="s">
        <v>4440</v>
      </c>
      <c r="G76" s="0" t="s">
        <v>4602</v>
      </c>
    </row>
    <row customHeight="1" ht="11.25">
      <c r="A77" s="600" t="s">
        <v>16</v>
      </c>
      <c r="B77" s="0" t="s">
        <v>4563</v>
      </c>
      <c r="C77" s="0" t="s">
        <v>4564</v>
      </c>
      <c r="D77" s="0" t="s">
        <v>4603</v>
      </c>
      <c r="E77" s="0" t="s">
        <v>4604</v>
      </c>
      <c r="F77" s="0" t="s">
        <v>4605</v>
      </c>
      <c r="G77" s="0" t="s">
        <v>4606</v>
      </c>
    </row>
    <row customHeight="1" ht="11.25">
      <c r="A78" s="600" t="s">
        <v>16</v>
      </c>
      <c r="B78" s="0" t="s">
        <v>4563</v>
      </c>
      <c r="C78" s="0" t="s">
        <v>4564</v>
      </c>
      <c r="D78" s="0" t="s">
        <v>4607</v>
      </c>
      <c r="E78" s="0" t="s">
        <v>4608</v>
      </c>
      <c r="F78" s="0" t="s">
        <v>4440</v>
      </c>
      <c r="G78" s="0" t="s">
        <v>4609</v>
      </c>
    </row>
    <row customHeight="1" ht="11.25">
      <c r="A79" s="600" t="s">
        <v>16</v>
      </c>
      <c r="B79" s="0" t="s">
        <v>4563</v>
      </c>
      <c r="C79" s="0" t="s">
        <v>4564</v>
      </c>
      <c r="D79" s="0" t="s">
        <v>4610</v>
      </c>
      <c r="E79" s="0" t="s">
        <v>4611</v>
      </c>
      <c r="F79" s="0" t="s">
        <v>4440</v>
      </c>
      <c r="G79" s="0" t="s">
        <v>4612</v>
      </c>
    </row>
    <row customHeight="1" ht="11.25">
      <c r="A80" s="600" t="s">
        <v>16</v>
      </c>
      <c r="B80" s="0" t="s">
        <v>4563</v>
      </c>
      <c r="C80" s="0" t="s">
        <v>4564</v>
      </c>
      <c r="D80" s="0" t="s">
        <v>4613</v>
      </c>
      <c r="E80" s="0" t="s">
        <v>4614</v>
      </c>
      <c r="F80" s="0" t="s">
        <v>4440</v>
      </c>
      <c r="G80" s="0" t="s">
        <v>4615</v>
      </c>
    </row>
    <row customHeight="1" ht="11.25">
      <c r="A81" s="600" t="s">
        <v>16</v>
      </c>
      <c r="B81" s="0" t="s">
        <v>4563</v>
      </c>
      <c r="C81" s="0" t="s">
        <v>4564</v>
      </c>
      <c r="D81" s="0" t="s">
        <v>4616</v>
      </c>
      <c r="E81" s="0" t="s">
        <v>4617</v>
      </c>
      <c r="F81" s="0" t="s">
        <v>4440</v>
      </c>
      <c r="G81" s="0" t="s">
        <v>4618</v>
      </c>
    </row>
    <row customHeight="1" ht="11.25">
      <c r="A82" s="600" t="s">
        <v>16</v>
      </c>
      <c r="B82" s="0" t="s">
        <v>4563</v>
      </c>
      <c r="C82" s="0" t="s">
        <v>4564</v>
      </c>
      <c r="D82" s="0" t="s">
        <v>4619</v>
      </c>
      <c r="E82" s="0" t="s">
        <v>4620</v>
      </c>
      <c r="F82" s="0" t="s">
        <v>4440</v>
      </c>
      <c r="G82" s="0" t="s">
        <v>4621</v>
      </c>
    </row>
    <row customHeight="1" ht="11.25">
      <c r="A83" s="600" t="s">
        <v>16</v>
      </c>
      <c r="B83" s="0" t="s">
        <v>4563</v>
      </c>
      <c r="C83" s="0" t="s">
        <v>4564</v>
      </c>
      <c r="D83" s="0" t="s">
        <v>4622</v>
      </c>
      <c r="E83" s="0" t="s">
        <v>4623</v>
      </c>
      <c r="F83" s="0" t="s">
        <v>4440</v>
      </c>
      <c r="G83" s="0" t="s">
        <v>4624</v>
      </c>
    </row>
    <row customHeight="1" ht="11.25">
      <c r="A84" s="600" t="s">
        <v>16</v>
      </c>
      <c r="B84" s="0" t="s">
        <v>4563</v>
      </c>
      <c r="C84" s="0" t="s">
        <v>4564</v>
      </c>
      <c r="D84" s="0" t="s">
        <v>4625</v>
      </c>
      <c r="E84" s="0" t="s">
        <v>4626</v>
      </c>
      <c r="F84" s="0" t="s">
        <v>4440</v>
      </c>
      <c r="G84" s="0" t="s">
        <v>4627</v>
      </c>
    </row>
    <row customHeight="1" ht="11.25">
      <c r="A85" s="600" t="s">
        <v>16</v>
      </c>
      <c r="B85" s="0" t="s">
        <v>4563</v>
      </c>
      <c r="C85" s="0" t="s">
        <v>4564</v>
      </c>
      <c r="D85" s="0" t="s">
        <v>4628</v>
      </c>
      <c r="E85" s="0" t="s">
        <v>4629</v>
      </c>
      <c r="F85" s="0" t="s">
        <v>4440</v>
      </c>
      <c r="G85" s="0" t="s">
        <v>4630</v>
      </c>
    </row>
    <row customHeight="1" ht="11.25">
      <c r="A86" s="600" t="s">
        <v>16</v>
      </c>
      <c r="B86" s="0" t="s">
        <v>4563</v>
      </c>
      <c r="C86" s="0" t="s">
        <v>4564</v>
      </c>
      <c r="D86" s="0" t="s">
        <v>4631</v>
      </c>
      <c r="E86" s="0" t="s">
        <v>4632</v>
      </c>
      <c r="F86" s="0" t="s">
        <v>4440</v>
      </c>
      <c r="G86" s="0" t="s">
        <v>4633</v>
      </c>
    </row>
    <row customHeight="1" ht="11.25">
      <c r="A87" s="600" t="s">
        <v>16</v>
      </c>
      <c r="B87" s="0" t="s">
        <v>4563</v>
      </c>
      <c r="C87" s="0" t="s">
        <v>4564</v>
      </c>
      <c r="D87" s="0" t="s">
        <v>4634</v>
      </c>
      <c r="E87" s="0" t="s">
        <v>4635</v>
      </c>
      <c r="F87" s="0" t="s">
        <v>4440</v>
      </c>
      <c r="G87" s="0" t="s">
        <v>4636</v>
      </c>
    </row>
    <row customHeight="1" ht="11.25">
      <c r="A88" s="600" t="s">
        <v>16</v>
      </c>
      <c r="B88" s="0" t="s">
        <v>4563</v>
      </c>
      <c r="C88" s="0" t="s">
        <v>4564</v>
      </c>
      <c r="D88" s="0" t="s">
        <v>4637</v>
      </c>
      <c r="E88" s="0" t="s">
        <v>4638</v>
      </c>
      <c r="F88" s="0" t="s">
        <v>4440</v>
      </c>
      <c r="G88" s="0" t="s">
        <v>4639</v>
      </c>
    </row>
    <row customHeight="1" ht="11.25">
      <c r="A89" s="600" t="s">
        <v>16</v>
      </c>
      <c r="B89" s="0" t="s">
        <v>4640</v>
      </c>
      <c r="C89" s="0" t="s">
        <v>4641</v>
      </c>
      <c r="D89" s="0" t="s">
        <v>4642</v>
      </c>
      <c r="E89" s="0" t="s">
        <v>4643</v>
      </c>
      <c r="F89" s="0" t="s">
        <v>4440</v>
      </c>
      <c r="G89" s="0" t="s">
        <v>4644</v>
      </c>
    </row>
    <row customHeight="1" ht="11.25">
      <c r="A90" s="600" t="s">
        <v>16</v>
      </c>
      <c r="B90" s="0" t="s">
        <v>4640</v>
      </c>
      <c r="C90" s="0" t="s">
        <v>4641</v>
      </c>
      <c r="D90" s="0" t="s">
        <v>4640</v>
      </c>
      <c r="E90" s="0" t="s">
        <v>4641</v>
      </c>
      <c r="F90" s="0" t="s">
        <v>4437</v>
      </c>
      <c r="G90" s="0" t="s">
        <v>4645</v>
      </c>
    </row>
    <row customHeight="1" ht="11.25">
      <c r="A91" s="600" t="s">
        <v>16</v>
      </c>
      <c r="B91" s="0" t="s">
        <v>4640</v>
      </c>
      <c r="C91" s="0" t="s">
        <v>4641</v>
      </c>
      <c r="D91" s="0" t="s">
        <v>4646</v>
      </c>
      <c r="E91" s="0" t="s">
        <v>4647</v>
      </c>
      <c r="F91" s="0" t="s">
        <v>4521</v>
      </c>
      <c r="G91" s="0" t="s">
        <v>4648</v>
      </c>
    </row>
    <row customHeight="1" ht="11.25">
      <c r="A92" s="600" t="s">
        <v>16</v>
      </c>
      <c r="B92" s="0" t="s">
        <v>4640</v>
      </c>
      <c r="C92" s="0" t="s">
        <v>4641</v>
      </c>
      <c r="D92" s="0" t="s">
        <v>4649</v>
      </c>
      <c r="E92" s="0" t="s">
        <v>4650</v>
      </c>
      <c r="F92" s="0" t="s">
        <v>4440</v>
      </c>
      <c r="G92" s="0" t="s">
        <v>4651</v>
      </c>
    </row>
    <row customHeight="1" ht="11.25">
      <c r="A93" s="600" t="s">
        <v>16</v>
      </c>
      <c r="B93" s="0" t="s">
        <v>4640</v>
      </c>
      <c r="C93" s="0" t="s">
        <v>4641</v>
      </c>
      <c r="D93" s="0" t="s">
        <v>4652</v>
      </c>
      <c r="E93" s="0" t="s">
        <v>4653</v>
      </c>
      <c r="F93" s="0" t="s">
        <v>4440</v>
      </c>
      <c r="G93" s="0" t="s">
        <v>4654</v>
      </c>
    </row>
    <row customHeight="1" ht="11.25">
      <c r="A94" s="600" t="s">
        <v>16</v>
      </c>
      <c r="B94" s="0" t="s">
        <v>4640</v>
      </c>
      <c r="C94" s="0" t="s">
        <v>4641</v>
      </c>
      <c r="D94" s="0" t="s">
        <v>4655</v>
      </c>
      <c r="E94" s="0" t="s">
        <v>4656</v>
      </c>
      <c r="F94" s="0" t="s">
        <v>4605</v>
      </c>
      <c r="G94" s="0" t="s">
        <v>4657</v>
      </c>
    </row>
    <row customHeight="1" ht="11.25">
      <c r="A95" s="600" t="s">
        <v>16</v>
      </c>
      <c r="B95" s="0" t="s">
        <v>4640</v>
      </c>
      <c r="C95" s="0" t="s">
        <v>4641</v>
      </c>
      <c r="D95" s="0" t="s">
        <v>4658</v>
      </c>
      <c r="E95" s="0" t="s">
        <v>4659</v>
      </c>
      <c r="F95" s="0" t="s">
        <v>4440</v>
      </c>
      <c r="G95" s="0" t="s">
        <v>4660</v>
      </c>
    </row>
    <row customHeight="1" ht="11.25">
      <c r="A96" s="600" t="s">
        <v>16</v>
      </c>
      <c r="B96" s="0" t="s">
        <v>4640</v>
      </c>
      <c r="C96" s="0" t="s">
        <v>4641</v>
      </c>
      <c r="D96" s="0" t="s">
        <v>4661</v>
      </c>
      <c r="E96" s="0" t="s">
        <v>4662</v>
      </c>
      <c r="F96" s="0" t="s">
        <v>4440</v>
      </c>
      <c r="G96" s="0" t="s">
        <v>4663</v>
      </c>
    </row>
    <row customHeight="1" ht="11.25">
      <c r="A97" s="600" t="s">
        <v>16</v>
      </c>
      <c r="B97" s="0" t="s">
        <v>4640</v>
      </c>
      <c r="C97" s="0" t="s">
        <v>4641</v>
      </c>
      <c r="D97" s="0" t="s">
        <v>4664</v>
      </c>
      <c r="E97" s="0" t="s">
        <v>4665</v>
      </c>
      <c r="F97" s="0" t="s">
        <v>4440</v>
      </c>
      <c r="G97" s="0" t="s">
        <v>4666</v>
      </c>
    </row>
    <row customHeight="1" ht="11.25">
      <c r="A98" s="600" t="s">
        <v>16</v>
      </c>
      <c r="B98" s="0" t="s">
        <v>4640</v>
      </c>
      <c r="C98" s="0" t="s">
        <v>4641</v>
      </c>
      <c r="D98" s="0" t="s">
        <v>4667</v>
      </c>
      <c r="E98" s="0" t="s">
        <v>4668</v>
      </c>
      <c r="F98" s="0" t="s">
        <v>4440</v>
      </c>
      <c r="G98" s="0" t="s">
        <v>4669</v>
      </c>
    </row>
    <row customHeight="1" ht="11.25">
      <c r="A99" s="600" t="s">
        <v>16</v>
      </c>
      <c r="B99" s="0" t="s">
        <v>4640</v>
      </c>
      <c r="C99" s="0" t="s">
        <v>4641</v>
      </c>
      <c r="D99" s="0" t="s">
        <v>4670</v>
      </c>
      <c r="E99" s="0" t="s">
        <v>4671</v>
      </c>
      <c r="F99" s="0" t="s">
        <v>4440</v>
      </c>
      <c r="G99" s="0" t="s">
        <v>4672</v>
      </c>
    </row>
    <row customHeight="1" ht="11.25">
      <c r="A100" s="600" t="s">
        <v>16</v>
      </c>
      <c r="B100" s="0" t="s">
        <v>4640</v>
      </c>
      <c r="C100" s="0" t="s">
        <v>4641</v>
      </c>
      <c r="D100" s="0" t="s">
        <v>4673</v>
      </c>
      <c r="E100" s="0" t="s">
        <v>4674</v>
      </c>
      <c r="F100" s="0" t="s">
        <v>4440</v>
      </c>
      <c r="G100" s="0" t="s">
        <v>4675</v>
      </c>
    </row>
    <row customHeight="1" ht="11.25">
      <c r="A101" s="600" t="s">
        <v>16</v>
      </c>
      <c r="B101" s="0" t="s">
        <v>4676</v>
      </c>
      <c r="C101" s="0" t="s">
        <v>4677</v>
      </c>
      <c r="D101" s="0" t="s">
        <v>4678</v>
      </c>
      <c r="E101" s="0" t="s">
        <v>4679</v>
      </c>
      <c r="F101" s="0" t="s">
        <v>4440</v>
      </c>
      <c r="G101" s="0" t="s">
        <v>4680</v>
      </c>
    </row>
    <row customHeight="1" ht="11.25">
      <c r="A102" s="600" t="s">
        <v>16</v>
      </c>
      <c r="B102" s="0" t="s">
        <v>4676</v>
      </c>
      <c r="C102" s="0" t="s">
        <v>4677</v>
      </c>
      <c r="D102" s="0" t="s">
        <v>4681</v>
      </c>
      <c r="E102" s="0" t="s">
        <v>4682</v>
      </c>
      <c r="F102" s="0" t="s">
        <v>4440</v>
      </c>
      <c r="G102" s="0" t="s">
        <v>4683</v>
      </c>
    </row>
    <row customHeight="1" ht="11.25">
      <c r="A103" s="600" t="s">
        <v>16</v>
      </c>
      <c r="B103" s="0" t="s">
        <v>4676</v>
      </c>
      <c r="C103" s="0" t="s">
        <v>4677</v>
      </c>
      <c r="D103" s="0" t="s">
        <v>4684</v>
      </c>
      <c r="E103" s="0" t="s">
        <v>4685</v>
      </c>
      <c r="F103" s="0" t="s">
        <v>4440</v>
      </c>
      <c r="G103" s="0" t="s">
        <v>4686</v>
      </c>
    </row>
    <row customHeight="1" ht="11.25">
      <c r="A104" s="600" t="s">
        <v>16</v>
      </c>
      <c r="B104" s="0" t="s">
        <v>4676</v>
      </c>
      <c r="C104" s="0" t="s">
        <v>4677</v>
      </c>
      <c r="D104" s="0" t="s">
        <v>4687</v>
      </c>
      <c r="E104" s="0" t="s">
        <v>4688</v>
      </c>
      <c r="F104" s="0" t="s">
        <v>4440</v>
      </c>
      <c r="G104" s="0" t="s">
        <v>4689</v>
      </c>
    </row>
    <row customHeight="1" ht="11.25">
      <c r="A105" s="600" t="s">
        <v>16</v>
      </c>
      <c r="B105" s="0" t="s">
        <v>4676</v>
      </c>
      <c r="C105" s="0" t="s">
        <v>4677</v>
      </c>
      <c r="D105" s="0" t="s">
        <v>4676</v>
      </c>
      <c r="E105" s="0" t="s">
        <v>4677</v>
      </c>
      <c r="F105" s="0" t="s">
        <v>4437</v>
      </c>
      <c r="G105" s="0" t="s">
        <v>4690</v>
      </c>
    </row>
    <row customHeight="1" ht="11.25">
      <c r="A106" s="600" t="s">
        <v>16</v>
      </c>
      <c r="B106" s="0" t="s">
        <v>4676</v>
      </c>
      <c r="C106" s="0" t="s">
        <v>4677</v>
      </c>
      <c r="D106" s="0" t="s">
        <v>4691</v>
      </c>
      <c r="E106" s="0" t="s">
        <v>4692</v>
      </c>
      <c r="F106" s="0" t="s">
        <v>4521</v>
      </c>
      <c r="G106" s="0" t="s">
        <v>4693</v>
      </c>
    </row>
    <row customHeight="1" ht="11.25">
      <c r="A107" s="600" t="s">
        <v>16</v>
      </c>
      <c r="B107" s="0" t="s">
        <v>4676</v>
      </c>
      <c r="C107" s="0" t="s">
        <v>4677</v>
      </c>
      <c r="D107" s="0" t="s">
        <v>4694</v>
      </c>
      <c r="E107" s="0" t="s">
        <v>4695</v>
      </c>
      <c r="F107" s="0" t="s">
        <v>4440</v>
      </c>
      <c r="G107" s="0" t="s">
        <v>4696</v>
      </c>
    </row>
    <row customHeight="1" ht="11.25">
      <c r="A108" s="600" t="s">
        <v>16</v>
      </c>
      <c r="B108" s="0" t="s">
        <v>4676</v>
      </c>
      <c r="C108" s="0" t="s">
        <v>4677</v>
      </c>
      <c r="D108" s="0" t="s">
        <v>4697</v>
      </c>
      <c r="E108" s="0" t="s">
        <v>4698</v>
      </c>
      <c r="F108" s="0" t="s">
        <v>4440</v>
      </c>
      <c r="G108" s="0" t="s">
        <v>4699</v>
      </c>
    </row>
    <row customHeight="1" ht="11.25">
      <c r="A109" s="600" t="s">
        <v>16</v>
      </c>
      <c r="B109" s="0" t="s">
        <v>4676</v>
      </c>
      <c r="C109" s="0" t="s">
        <v>4677</v>
      </c>
      <c r="D109" s="0" t="s">
        <v>4700</v>
      </c>
      <c r="E109" s="0" t="s">
        <v>4701</v>
      </c>
      <c r="F109" s="0" t="s">
        <v>4440</v>
      </c>
      <c r="G109" s="0" t="s">
        <v>4702</v>
      </c>
    </row>
    <row customHeight="1" ht="11.25">
      <c r="A110" s="600" t="s">
        <v>16</v>
      </c>
      <c r="B110" s="0" t="s">
        <v>4676</v>
      </c>
      <c r="C110" s="0" t="s">
        <v>4677</v>
      </c>
      <c r="D110" s="0" t="s">
        <v>4703</v>
      </c>
      <c r="E110" s="0" t="s">
        <v>4704</v>
      </c>
      <c r="F110" s="0" t="s">
        <v>4440</v>
      </c>
      <c r="G110" s="0" t="s">
        <v>4705</v>
      </c>
    </row>
    <row customHeight="1" ht="11.25">
      <c r="A111" s="600" t="s">
        <v>16</v>
      </c>
      <c r="B111" s="0" t="s">
        <v>4676</v>
      </c>
      <c r="C111" s="0" t="s">
        <v>4677</v>
      </c>
      <c r="D111" s="0" t="s">
        <v>4706</v>
      </c>
      <c r="E111" s="0" t="s">
        <v>4707</v>
      </c>
      <c r="F111" s="0" t="s">
        <v>4440</v>
      </c>
      <c r="G111" s="0" t="s">
        <v>4708</v>
      </c>
    </row>
    <row customHeight="1" ht="11.25">
      <c r="A112" s="600" t="s">
        <v>16</v>
      </c>
      <c r="B112" s="0" t="s">
        <v>4676</v>
      </c>
      <c r="C112" s="0" t="s">
        <v>4677</v>
      </c>
      <c r="D112" s="0" t="s">
        <v>4709</v>
      </c>
      <c r="E112" s="0" t="s">
        <v>4710</v>
      </c>
      <c r="F112" s="0" t="s">
        <v>4521</v>
      </c>
      <c r="G112" s="0" t="s">
        <v>716</v>
      </c>
    </row>
    <row customHeight="1" ht="11.25">
      <c r="A113" s="600" t="s">
        <v>16</v>
      </c>
      <c r="B113" s="0" t="s">
        <v>4676</v>
      </c>
      <c r="C113" s="0" t="s">
        <v>4677</v>
      </c>
      <c r="D113" s="0" t="s">
        <v>4711</v>
      </c>
      <c r="E113" s="0" t="s">
        <v>4712</v>
      </c>
      <c r="F113" s="0" t="s">
        <v>4440</v>
      </c>
      <c r="G113" s="0" t="s">
        <v>4713</v>
      </c>
    </row>
    <row customHeight="1" ht="11.25">
      <c r="A114" s="600" t="s">
        <v>16</v>
      </c>
      <c r="B114" s="0" t="s">
        <v>4676</v>
      </c>
      <c r="C114" s="0" t="s">
        <v>4677</v>
      </c>
      <c r="D114" s="0" t="s">
        <v>4714</v>
      </c>
      <c r="E114" s="0" t="s">
        <v>4715</v>
      </c>
      <c r="F114" s="0" t="s">
        <v>4440</v>
      </c>
      <c r="G114" s="0" t="s">
        <v>4716</v>
      </c>
    </row>
    <row customHeight="1" ht="11.25">
      <c r="A115" s="600" t="s">
        <v>16</v>
      </c>
      <c r="B115" s="0" t="s">
        <v>4676</v>
      </c>
      <c r="C115" s="0" t="s">
        <v>4677</v>
      </c>
      <c r="D115" s="0" t="s">
        <v>4717</v>
      </c>
      <c r="E115" s="0" t="s">
        <v>4718</v>
      </c>
      <c r="F115" s="0" t="s">
        <v>4440</v>
      </c>
      <c r="G115" s="0" t="s">
        <v>4719</v>
      </c>
    </row>
    <row customHeight="1" ht="11.25">
      <c r="A116" s="600" t="s">
        <v>16</v>
      </c>
      <c r="B116" s="0" t="s">
        <v>4676</v>
      </c>
      <c r="C116" s="0" t="s">
        <v>4677</v>
      </c>
      <c r="D116" s="0" t="s">
        <v>4720</v>
      </c>
      <c r="E116" s="0" t="s">
        <v>4721</v>
      </c>
      <c r="F116" s="0" t="s">
        <v>4440</v>
      </c>
      <c r="G116" s="0" t="s">
        <v>4722</v>
      </c>
    </row>
    <row customHeight="1" ht="11.25">
      <c r="A117" s="600" t="s">
        <v>16</v>
      </c>
      <c r="B117" s="0" t="s">
        <v>4723</v>
      </c>
      <c r="C117" s="0" t="s">
        <v>4724</v>
      </c>
      <c r="D117" s="0" t="s">
        <v>4725</v>
      </c>
      <c r="E117" s="0" t="s">
        <v>4726</v>
      </c>
      <c r="F117" s="0" t="s">
        <v>4440</v>
      </c>
      <c r="G117" s="0" t="s">
        <v>4727</v>
      </c>
    </row>
    <row customHeight="1" ht="11.25">
      <c r="A118" s="600" t="s">
        <v>16</v>
      </c>
      <c r="B118" s="0" t="s">
        <v>4723</v>
      </c>
      <c r="C118" s="0" t="s">
        <v>4724</v>
      </c>
      <c r="D118" s="0" t="s">
        <v>4723</v>
      </c>
      <c r="E118" s="0" t="s">
        <v>4724</v>
      </c>
      <c r="F118" s="0" t="s">
        <v>4437</v>
      </c>
      <c r="G118" s="0" t="s">
        <v>4728</v>
      </c>
    </row>
    <row customHeight="1" ht="11.25">
      <c r="A119" s="600" t="s">
        <v>16</v>
      </c>
      <c r="B119" s="0" t="s">
        <v>4723</v>
      </c>
      <c r="C119" s="0" t="s">
        <v>4724</v>
      </c>
      <c r="D119" s="0" t="s">
        <v>4729</v>
      </c>
      <c r="E119" s="0" t="s">
        <v>4730</v>
      </c>
      <c r="F119" s="0" t="s">
        <v>4440</v>
      </c>
      <c r="G119" s="0" t="s">
        <v>4731</v>
      </c>
    </row>
    <row customHeight="1" ht="11.25">
      <c r="A120" s="600" t="s">
        <v>16</v>
      </c>
      <c r="B120" s="0" t="s">
        <v>4723</v>
      </c>
      <c r="C120" s="0" t="s">
        <v>4724</v>
      </c>
      <c r="D120" s="0" t="s">
        <v>4732</v>
      </c>
      <c r="E120" s="0" t="s">
        <v>4733</v>
      </c>
      <c r="F120" s="0" t="s">
        <v>4440</v>
      </c>
      <c r="G120" s="0" t="s">
        <v>4734</v>
      </c>
    </row>
    <row customHeight="1" ht="11.25">
      <c r="A121" s="600" t="s">
        <v>16</v>
      </c>
      <c r="B121" s="0" t="s">
        <v>4723</v>
      </c>
      <c r="C121" s="0" t="s">
        <v>4724</v>
      </c>
      <c r="D121" s="0" t="s">
        <v>4735</v>
      </c>
      <c r="E121" s="0" t="s">
        <v>4736</v>
      </c>
      <c r="F121" s="0" t="s">
        <v>4440</v>
      </c>
      <c r="G121" s="0" t="s">
        <v>4737</v>
      </c>
    </row>
    <row customHeight="1" ht="11.25">
      <c r="A122" s="600" t="s">
        <v>16</v>
      </c>
      <c r="B122" s="0" t="s">
        <v>4723</v>
      </c>
      <c r="C122" s="0" t="s">
        <v>4724</v>
      </c>
      <c r="D122" s="0" t="s">
        <v>4738</v>
      </c>
      <c r="E122" s="0" t="s">
        <v>4739</v>
      </c>
      <c r="F122" s="0" t="s">
        <v>4440</v>
      </c>
      <c r="G122" s="0" t="s">
        <v>4740</v>
      </c>
    </row>
    <row customHeight="1" ht="11.25">
      <c r="A123" s="600" t="s">
        <v>16</v>
      </c>
      <c r="B123" s="0" t="s">
        <v>4723</v>
      </c>
      <c r="C123" s="0" t="s">
        <v>4724</v>
      </c>
      <c r="D123" s="0" t="s">
        <v>4741</v>
      </c>
      <c r="E123" s="0" t="s">
        <v>4742</v>
      </c>
      <c r="F123" s="0" t="s">
        <v>4440</v>
      </c>
      <c r="G123" s="0" t="s">
        <v>4743</v>
      </c>
    </row>
    <row customHeight="1" ht="11.25">
      <c r="A124" s="600" t="s">
        <v>16</v>
      </c>
      <c r="B124" s="0" t="s">
        <v>4723</v>
      </c>
      <c r="C124" s="0" t="s">
        <v>4724</v>
      </c>
      <c r="D124" s="0" t="s">
        <v>4744</v>
      </c>
      <c r="E124" s="0" t="s">
        <v>4745</v>
      </c>
      <c r="F124" s="0" t="s">
        <v>4440</v>
      </c>
      <c r="G124" s="0" t="s">
        <v>4746</v>
      </c>
    </row>
    <row customHeight="1" ht="11.25">
      <c r="A125" s="600" t="s">
        <v>16</v>
      </c>
      <c r="B125" s="0" t="s">
        <v>4723</v>
      </c>
      <c r="C125" s="0" t="s">
        <v>4724</v>
      </c>
      <c r="D125" s="0" t="s">
        <v>4747</v>
      </c>
      <c r="E125" s="0" t="s">
        <v>4748</v>
      </c>
      <c r="F125" s="0" t="s">
        <v>4440</v>
      </c>
      <c r="G125" s="0" t="s">
        <v>4749</v>
      </c>
    </row>
    <row customHeight="1" ht="11.25">
      <c r="A126" s="600" t="s">
        <v>16</v>
      </c>
      <c r="B126" s="0" t="s">
        <v>4723</v>
      </c>
      <c r="C126" s="0" t="s">
        <v>4724</v>
      </c>
      <c r="D126" s="0" t="s">
        <v>4750</v>
      </c>
      <c r="E126" s="0" t="s">
        <v>4751</v>
      </c>
      <c r="F126" s="0" t="s">
        <v>4440</v>
      </c>
      <c r="G126" s="0" t="s">
        <v>4752</v>
      </c>
    </row>
    <row customHeight="1" ht="11.25">
      <c r="A127" s="600" t="s">
        <v>16</v>
      </c>
      <c r="B127" s="0" t="s">
        <v>4723</v>
      </c>
      <c r="C127" s="0" t="s">
        <v>4724</v>
      </c>
      <c r="D127" s="0" t="s">
        <v>4753</v>
      </c>
      <c r="E127" s="0" t="s">
        <v>4754</v>
      </c>
      <c r="F127" s="0" t="s">
        <v>4440</v>
      </c>
      <c r="G127" s="0" t="s">
        <v>4755</v>
      </c>
    </row>
    <row customHeight="1" ht="11.25">
      <c r="A128" s="600" t="s">
        <v>16</v>
      </c>
      <c r="B128" s="0" t="s">
        <v>4756</v>
      </c>
      <c r="C128" s="0" t="s">
        <v>4757</v>
      </c>
      <c r="D128" s="0" t="s">
        <v>4756</v>
      </c>
      <c r="E128" s="0" t="s">
        <v>4757</v>
      </c>
      <c r="F128" s="0" t="s">
        <v>4474</v>
      </c>
      <c r="G128" s="0" t="s">
        <v>4758</v>
      </c>
    </row>
    <row customHeight="1" ht="11.25">
      <c r="A129" s="600" t="s">
        <v>16</v>
      </c>
      <c r="B129" s="0" t="s">
        <v>4759</v>
      </c>
      <c r="C129" s="0" t="s">
        <v>4760</v>
      </c>
      <c r="D129" s="0" t="s">
        <v>4761</v>
      </c>
      <c r="E129" s="0" t="s">
        <v>4762</v>
      </c>
      <c r="F129" s="0" t="s">
        <v>4521</v>
      </c>
      <c r="G129" s="0" t="s">
        <v>4763</v>
      </c>
    </row>
    <row customHeight="1" ht="11.25">
      <c r="A130" s="600" t="s">
        <v>16</v>
      </c>
      <c r="B130" s="0" t="s">
        <v>4759</v>
      </c>
      <c r="C130" s="0" t="s">
        <v>4760</v>
      </c>
      <c r="D130" s="0" t="s">
        <v>4764</v>
      </c>
      <c r="E130" s="0" t="s">
        <v>4765</v>
      </c>
      <c r="F130" s="0" t="s">
        <v>4440</v>
      </c>
      <c r="G130" s="0" t="s">
        <v>4766</v>
      </c>
    </row>
    <row customHeight="1" ht="11.25">
      <c r="A131" s="600" t="s">
        <v>16</v>
      </c>
      <c r="B131" s="0" t="s">
        <v>4759</v>
      </c>
      <c r="C131" s="0" t="s">
        <v>4760</v>
      </c>
      <c r="D131" s="0" t="s">
        <v>4767</v>
      </c>
      <c r="E131" s="0" t="s">
        <v>4768</v>
      </c>
      <c r="F131" s="0" t="s">
        <v>4440</v>
      </c>
      <c r="G131" s="0" t="s">
        <v>4769</v>
      </c>
    </row>
    <row customHeight="1" ht="11.25">
      <c r="A132" s="600" t="s">
        <v>16</v>
      </c>
      <c r="B132" s="0" t="s">
        <v>4759</v>
      </c>
      <c r="C132" s="0" t="s">
        <v>4760</v>
      </c>
      <c r="D132" s="0" t="s">
        <v>4770</v>
      </c>
      <c r="E132" s="0" t="s">
        <v>4771</v>
      </c>
      <c r="F132" s="0" t="s">
        <v>4440</v>
      </c>
      <c r="G132" s="0" t="s">
        <v>4772</v>
      </c>
    </row>
    <row customHeight="1" ht="11.25">
      <c r="A133" s="600" t="s">
        <v>16</v>
      </c>
      <c r="B133" s="0" t="s">
        <v>4759</v>
      </c>
      <c r="C133" s="0" t="s">
        <v>4760</v>
      </c>
      <c r="D133" s="0" t="s">
        <v>4759</v>
      </c>
      <c r="E133" s="0" t="s">
        <v>4760</v>
      </c>
      <c r="F133" s="0" t="s">
        <v>4437</v>
      </c>
      <c r="G133" s="0" t="s">
        <v>4773</v>
      </c>
    </row>
    <row customHeight="1" ht="11.25">
      <c r="A134" s="600" t="s">
        <v>16</v>
      </c>
      <c r="B134" s="0" t="s">
        <v>4759</v>
      </c>
      <c r="C134" s="0" t="s">
        <v>4760</v>
      </c>
      <c r="D134" s="0" t="s">
        <v>4774</v>
      </c>
      <c r="E134" s="0" t="s">
        <v>4775</v>
      </c>
      <c r="F134" s="0" t="s">
        <v>4440</v>
      </c>
      <c r="G134" s="0" t="s">
        <v>4776</v>
      </c>
    </row>
    <row customHeight="1" ht="11.25">
      <c r="A135" s="600" t="s">
        <v>16</v>
      </c>
      <c r="B135" s="0" t="s">
        <v>4759</v>
      </c>
      <c r="C135" s="0" t="s">
        <v>4760</v>
      </c>
      <c r="D135" s="0" t="s">
        <v>4777</v>
      </c>
      <c r="E135" s="0" t="s">
        <v>4778</v>
      </c>
      <c r="F135" s="0" t="s">
        <v>4521</v>
      </c>
      <c r="G135" s="0" t="s">
        <v>4779</v>
      </c>
    </row>
    <row customHeight="1" ht="11.25">
      <c r="A136" s="600" t="s">
        <v>16</v>
      </c>
      <c r="B136" s="0" t="s">
        <v>4759</v>
      </c>
      <c r="C136" s="0" t="s">
        <v>4760</v>
      </c>
      <c r="D136" s="0" t="s">
        <v>4780</v>
      </c>
      <c r="E136" s="0" t="s">
        <v>4781</v>
      </c>
      <c r="F136" s="0" t="s">
        <v>4440</v>
      </c>
      <c r="G136" s="0" t="s">
        <v>4782</v>
      </c>
    </row>
    <row customHeight="1" ht="11.25">
      <c r="A137" s="600" t="s">
        <v>16</v>
      </c>
      <c r="B137" s="0" t="s">
        <v>4759</v>
      </c>
      <c r="C137" s="0" t="s">
        <v>4760</v>
      </c>
      <c r="D137" s="0" t="s">
        <v>4783</v>
      </c>
      <c r="E137" s="0" t="s">
        <v>4784</v>
      </c>
      <c r="F137" s="0" t="s">
        <v>4440</v>
      </c>
      <c r="G137" s="0" t="s">
        <v>4785</v>
      </c>
    </row>
    <row customHeight="1" ht="11.25">
      <c r="A138" s="600" t="s">
        <v>16</v>
      </c>
      <c r="B138" s="0" t="s">
        <v>4759</v>
      </c>
      <c r="C138" s="0" t="s">
        <v>4760</v>
      </c>
      <c r="D138" s="0" t="s">
        <v>4786</v>
      </c>
      <c r="E138" s="0" t="s">
        <v>4787</v>
      </c>
      <c r="F138" s="0" t="s">
        <v>4521</v>
      </c>
      <c r="G138" s="0" t="s">
        <v>4788</v>
      </c>
    </row>
    <row customHeight="1" ht="11.25">
      <c r="A139" s="600" t="s">
        <v>16</v>
      </c>
      <c r="B139" s="0" t="s">
        <v>4759</v>
      </c>
      <c r="C139" s="0" t="s">
        <v>4760</v>
      </c>
      <c r="D139" s="0" t="s">
        <v>4789</v>
      </c>
      <c r="E139" s="0" t="s">
        <v>4790</v>
      </c>
      <c r="F139" s="0" t="s">
        <v>4440</v>
      </c>
      <c r="G139" s="0" t="s">
        <v>4791</v>
      </c>
    </row>
    <row customHeight="1" ht="11.25">
      <c r="A140" s="600" t="s">
        <v>16</v>
      </c>
      <c r="B140" s="0" t="s">
        <v>4759</v>
      </c>
      <c r="C140" s="0" t="s">
        <v>4760</v>
      </c>
      <c r="D140" s="0" t="s">
        <v>4792</v>
      </c>
      <c r="E140" s="0" t="s">
        <v>4793</v>
      </c>
      <c r="F140" s="0" t="s">
        <v>4440</v>
      </c>
      <c r="G140" s="0" t="s">
        <v>4794</v>
      </c>
    </row>
    <row customHeight="1" ht="11.25">
      <c r="A141" s="600" t="s">
        <v>16</v>
      </c>
      <c r="B141" s="0" t="s">
        <v>4759</v>
      </c>
      <c r="C141" s="0" t="s">
        <v>4760</v>
      </c>
      <c r="D141" s="0" t="s">
        <v>4795</v>
      </c>
      <c r="E141" s="0" t="s">
        <v>4796</v>
      </c>
      <c r="F141" s="0" t="s">
        <v>4440</v>
      </c>
      <c r="G141" s="0" t="s">
        <v>4797</v>
      </c>
    </row>
    <row customHeight="1" ht="11.25">
      <c r="A142" s="600" t="s">
        <v>16</v>
      </c>
      <c r="B142" s="0" t="s">
        <v>4759</v>
      </c>
      <c r="C142" s="0" t="s">
        <v>4760</v>
      </c>
      <c r="D142" s="0" t="s">
        <v>4798</v>
      </c>
      <c r="E142" s="0" t="s">
        <v>4799</v>
      </c>
      <c r="F142" s="0" t="s">
        <v>4440</v>
      </c>
      <c r="G142" s="0" t="s">
        <v>4800</v>
      </c>
    </row>
    <row customHeight="1" ht="11.25">
      <c r="A143" s="600" t="s">
        <v>16</v>
      </c>
      <c r="B143" s="0" t="s">
        <v>4759</v>
      </c>
      <c r="C143" s="0" t="s">
        <v>4760</v>
      </c>
      <c r="D143" s="0" t="s">
        <v>4801</v>
      </c>
      <c r="E143" s="0" t="s">
        <v>4802</v>
      </c>
      <c r="F143" s="0" t="s">
        <v>4440</v>
      </c>
      <c r="G143" s="0" t="s">
        <v>4803</v>
      </c>
    </row>
    <row customHeight="1" ht="11.25">
      <c r="A144" s="600" t="s">
        <v>16</v>
      </c>
      <c r="B144" s="0" t="s">
        <v>4759</v>
      </c>
      <c r="C144" s="0" t="s">
        <v>4760</v>
      </c>
      <c r="D144" s="0" t="s">
        <v>4804</v>
      </c>
      <c r="E144" s="0" t="s">
        <v>4805</v>
      </c>
      <c r="F144" s="0" t="s">
        <v>4440</v>
      </c>
      <c r="G144" s="0" t="s">
        <v>4806</v>
      </c>
    </row>
    <row customHeight="1" ht="11.25">
      <c r="A145" s="600" t="s">
        <v>16</v>
      </c>
      <c r="B145" s="0" t="s">
        <v>4759</v>
      </c>
      <c r="C145" s="0" t="s">
        <v>4760</v>
      </c>
      <c r="D145" s="0" t="s">
        <v>4807</v>
      </c>
      <c r="E145" s="0" t="s">
        <v>4808</v>
      </c>
      <c r="F145" s="0" t="s">
        <v>4440</v>
      </c>
      <c r="G145" s="0" t="s">
        <v>4809</v>
      </c>
    </row>
    <row customHeight="1" ht="11.25">
      <c r="A146" s="600" t="s">
        <v>16</v>
      </c>
      <c r="B146" s="0" t="s">
        <v>4759</v>
      </c>
      <c r="C146" s="0" t="s">
        <v>4760</v>
      </c>
      <c r="D146" s="0" t="s">
        <v>4810</v>
      </c>
      <c r="E146" s="0" t="s">
        <v>4811</v>
      </c>
      <c r="F146" s="0" t="s">
        <v>4440</v>
      </c>
      <c r="G146" s="0" t="s">
        <v>4812</v>
      </c>
    </row>
    <row customHeight="1" ht="11.25">
      <c r="A147" s="600" t="s">
        <v>16</v>
      </c>
      <c r="B147" s="0" t="s">
        <v>4759</v>
      </c>
      <c r="C147" s="0" t="s">
        <v>4760</v>
      </c>
      <c r="D147" s="0" t="s">
        <v>4813</v>
      </c>
      <c r="E147" s="0" t="s">
        <v>4814</v>
      </c>
      <c r="F147" s="0" t="s">
        <v>4440</v>
      </c>
      <c r="G147" s="0" t="s">
        <v>4815</v>
      </c>
    </row>
    <row customHeight="1" ht="11.25">
      <c r="A148" s="600" t="s">
        <v>16</v>
      </c>
      <c r="B148" s="0" t="s">
        <v>4759</v>
      </c>
      <c r="C148" s="0" t="s">
        <v>4760</v>
      </c>
      <c r="D148" s="0" t="s">
        <v>4816</v>
      </c>
      <c r="E148" s="0" t="s">
        <v>4817</v>
      </c>
      <c r="F148" s="0" t="s">
        <v>4440</v>
      </c>
      <c r="G148" s="0" t="s">
        <v>4818</v>
      </c>
    </row>
    <row customHeight="1" ht="11.25">
      <c r="A149" s="600" t="s">
        <v>16</v>
      </c>
      <c r="B149" s="0" t="s">
        <v>4759</v>
      </c>
      <c r="C149" s="0" t="s">
        <v>4760</v>
      </c>
      <c r="D149" s="0" t="s">
        <v>4819</v>
      </c>
      <c r="E149" s="0" t="s">
        <v>4820</v>
      </c>
      <c r="F149" s="0" t="s">
        <v>4440</v>
      </c>
      <c r="G149" s="0" t="s">
        <v>4821</v>
      </c>
    </row>
    <row customHeight="1" ht="11.25">
      <c r="A150" s="600" t="s">
        <v>16</v>
      </c>
      <c r="B150" s="0" t="s">
        <v>4759</v>
      </c>
      <c r="C150" s="0" t="s">
        <v>4760</v>
      </c>
      <c r="D150" s="0" t="s">
        <v>4822</v>
      </c>
      <c r="E150" s="0" t="s">
        <v>4823</v>
      </c>
      <c r="F150" s="0" t="s">
        <v>4440</v>
      </c>
      <c r="G150" s="0" t="s">
        <v>4824</v>
      </c>
    </row>
    <row customHeight="1" ht="11.25">
      <c r="A151" s="600" t="s">
        <v>16</v>
      </c>
      <c r="B151" s="0" t="s">
        <v>4825</v>
      </c>
      <c r="C151" s="0" t="s">
        <v>4826</v>
      </c>
      <c r="D151" s="0" t="s">
        <v>4825</v>
      </c>
      <c r="E151" s="0" t="s">
        <v>4826</v>
      </c>
      <c r="F151" s="0" t="s">
        <v>4437</v>
      </c>
      <c r="G151" s="0" t="s">
        <v>4827</v>
      </c>
    </row>
    <row customHeight="1" ht="11.25">
      <c r="A152" s="600" t="s">
        <v>16</v>
      </c>
      <c r="B152" s="0" t="s">
        <v>4825</v>
      </c>
      <c r="C152" s="0" t="s">
        <v>4826</v>
      </c>
      <c r="D152" s="0" t="s">
        <v>4828</v>
      </c>
      <c r="E152" s="0" t="s">
        <v>4829</v>
      </c>
      <c r="F152" s="0" t="s">
        <v>4440</v>
      </c>
      <c r="G152" s="0" t="s">
        <v>4830</v>
      </c>
    </row>
    <row customHeight="1" ht="11.25">
      <c r="A153" s="600" t="s">
        <v>16</v>
      </c>
      <c r="B153" s="0" t="s">
        <v>4825</v>
      </c>
      <c r="C153" s="0" t="s">
        <v>4826</v>
      </c>
      <c r="D153" s="0" t="s">
        <v>4831</v>
      </c>
      <c r="E153" s="0" t="s">
        <v>4832</v>
      </c>
      <c r="F153" s="0" t="s">
        <v>4440</v>
      </c>
      <c r="G153" s="0" t="s">
        <v>4833</v>
      </c>
    </row>
    <row customHeight="1" ht="11.25">
      <c r="A154" s="600" t="s">
        <v>16</v>
      </c>
      <c r="B154" s="0" t="s">
        <v>4825</v>
      </c>
      <c r="C154" s="0" t="s">
        <v>4826</v>
      </c>
      <c r="D154" s="0" t="s">
        <v>4834</v>
      </c>
      <c r="E154" s="0" t="s">
        <v>4835</v>
      </c>
      <c r="F154" s="0" t="s">
        <v>4440</v>
      </c>
      <c r="G154" s="0" t="s">
        <v>4836</v>
      </c>
    </row>
    <row customHeight="1" ht="11.25">
      <c r="A155" s="600" t="s">
        <v>16</v>
      </c>
      <c r="B155" s="0" t="s">
        <v>4825</v>
      </c>
      <c r="C155" s="0" t="s">
        <v>4826</v>
      </c>
      <c r="D155" s="0" t="s">
        <v>4837</v>
      </c>
      <c r="E155" s="0" t="s">
        <v>4838</v>
      </c>
      <c r="F155" s="0" t="s">
        <v>4440</v>
      </c>
      <c r="G155" s="0" t="s">
        <v>4839</v>
      </c>
    </row>
    <row customHeight="1" ht="11.25">
      <c r="A156" s="600" t="s">
        <v>16</v>
      </c>
      <c r="B156" s="0" t="s">
        <v>4825</v>
      </c>
      <c r="C156" s="0" t="s">
        <v>4826</v>
      </c>
      <c r="D156" s="0" t="s">
        <v>4840</v>
      </c>
      <c r="E156" s="0" t="s">
        <v>4841</v>
      </c>
      <c r="F156" s="0" t="s">
        <v>4521</v>
      </c>
      <c r="G156" s="0" t="s">
        <v>4842</v>
      </c>
    </row>
    <row customHeight="1" ht="11.25">
      <c r="A157" s="600" t="s">
        <v>16</v>
      </c>
      <c r="B157" s="0" t="s">
        <v>4825</v>
      </c>
      <c r="C157" s="0" t="s">
        <v>4826</v>
      </c>
      <c r="D157" s="0" t="s">
        <v>4843</v>
      </c>
      <c r="E157" s="0" t="s">
        <v>4844</v>
      </c>
      <c r="F157" s="0" t="s">
        <v>4440</v>
      </c>
      <c r="G157" s="0" t="s">
        <v>4845</v>
      </c>
    </row>
    <row customHeight="1" ht="11.25">
      <c r="A158" s="600" t="s">
        <v>16</v>
      </c>
      <c r="B158" s="0" t="s">
        <v>4825</v>
      </c>
      <c r="C158" s="0" t="s">
        <v>4826</v>
      </c>
      <c r="D158" s="0" t="s">
        <v>4846</v>
      </c>
      <c r="E158" s="0" t="s">
        <v>4847</v>
      </c>
      <c r="F158" s="0" t="s">
        <v>4605</v>
      </c>
      <c r="G158" s="0" t="s">
        <v>4848</v>
      </c>
    </row>
    <row customHeight="1" ht="11.25">
      <c r="A159" s="600" t="s">
        <v>16</v>
      </c>
      <c r="B159" s="0" t="s">
        <v>4825</v>
      </c>
      <c r="C159" s="0" t="s">
        <v>4826</v>
      </c>
      <c r="D159" s="0" t="s">
        <v>4849</v>
      </c>
      <c r="E159" s="0" t="s">
        <v>4850</v>
      </c>
      <c r="F159" s="0" t="s">
        <v>4440</v>
      </c>
      <c r="G159" s="0" t="s">
        <v>4851</v>
      </c>
    </row>
    <row customHeight="1" ht="11.25">
      <c r="A160" s="600" t="s">
        <v>16</v>
      </c>
      <c r="B160" s="0" t="s">
        <v>4825</v>
      </c>
      <c r="C160" s="0" t="s">
        <v>4826</v>
      </c>
      <c r="D160" s="0" t="s">
        <v>4852</v>
      </c>
      <c r="E160" s="0" t="s">
        <v>4853</v>
      </c>
      <c r="F160" s="0" t="s">
        <v>4440</v>
      </c>
      <c r="G160" s="0" t="s">
        <v>4854</v>
      </c>
    </row>
    <row customHeight="1" ht="11.25">
      <c r="A161" s="600" t="s">
        <v>16</v>
      </c>
      <c r="B161" s="0" t="s">
        <v>4825</v>
      </c>
      <c r="C161" s="0" t="s">
        <v>4826</v>
      </c>
      <c r="D161" s="0" t="s">
        <v>4855</v>
      </c>
      <c r="E161" s="0" t="s">
        <v>4856</v>
      </c>
      <c r="F161" s="0" t="s">
        <v>4521</v>
      </c>
      <c r="G161" s="0" t="s">
        <v>4857</v>
      </c>
    </row>
    <row customHeight="1" ht="11.25">
      <c r="A162" s="600" t="s">
        <v>16</v>
      </c>
      <c r="B162" s="0" t="s">
        <v>4858</v>
      </c>
      <c r="C162" s="0" t="s">
        <v>4859</v>
      </c>
      <c r="D162" s="0" t="s">
        <v>4860</v>
      </c>
      <c r="E162" s="0" t="s">
        <v>4861</v>
      </c>
      <c r="F162" s="0" t="s">
        <v>4440</v>
      </c>
      <c r="G162" s="0" t="s">
        <v>4862</v>
      </c>
    </row>
    <row customHeight="1" ht="11.25">
      <c r="A163" s="600" t="s">
        <v>16</v>
      </c>
      <c r="B163" s="0" t="s">
        <v>4858</v>
      </c>
      <c r="C163" s="0" t="s">
        <v>4859</v>
      </c>
      <c r="D163" s="0" t="s">
        <v>4858</v>
      </c>
      <c r="E163" s="0" t="s">
        <v>4859</v>
      </c>
      <c r="F163" s="0" t="s">
        <v>4437</v>
      </c>
      <c r="G163" s="0" t="s">
        <v>4863</v>
      </c>
    </row>
    <row customHeight="1" ht="11.25">
      <c r="A164" s="600" t="s">
        <v>16</v>
      </c>
      <c r="B164" s="0" t="s">
        <v>4858</v>
      </c>
      <c r="C164" s="0" t="s">
        <v>4859</v>
      </c>
      <c r="D164" s="0" t="s">
        <v>4864</v>
      </c>
      <c r="E164" s="0" t="s">
        <v>4865</v>
      </c>
      <c r="F164" s="0" t="s">
        <v>4440</v>
      </c>
      <c r="G164" s="0" t="s">
        <v>4866</v>
      </c>
    </row>
    <row customHeight="1" ht="11.25">
      <c r="A165" s="600" t="s">
        <v>16</v>
      </c>
      <c r="B165" s="0" t="s">
        <v>4858</v>
      </c>
      <c r="C165" s="0" t="s">
        <v>4859</v>
      </c>
      <c r="D165" s="0" t="s">
        <v>4867</v>
      </c>
      <c r="E165" s="0" t="s">
        <v>4868</v>
      </c>
      <c r="F165" s="0" t="s">
        <v>4440</v>
      </c>
      <c r="G165" s="0" t="s">
        <v>4869</v>
      </c>
    </row>
    <row customHeight="1" ht="11.25">
      <c r="A166" s="600" t="s">
        <v>16</v>
      </c>
      <c r="B166" s="0" t="s">
        <v>4858</v>
      </c>
      <c r="C166" s="0" t="s">
        <v>4859</v>
      </c>
      <c r="D166" s="0" t="s">
        <v>4870</v>
      </c>
      <c r="E166" s="0" t="s">
        <v>4871</v>
      </c>
      <c r="F166" s="0" t="s">
        <v>4440</v>
      </c>
      <c r="G166" s="0" t="s">
        <v>4872</v>
      </c>
    </row>
    <row customHeight="1" ht="11.25">
      <c r="A167" s="600" t="s">
        <v>16</v>
      </c>
      <c r="B167" s="0" t="s">
        <v>4873</v>
      </c>
      <c r="C167" s="0" t="s">
        <v>4874</v>
      </c>
      <c r="D167" s="0" t="s">
        <v>4875</v>
      </c>
      <c r="E167" s="0" t="s">
        <v>4876</v>
      </c>
      <c r="F167" s="0" t="s">
        <v>4440</v>
      </c>
      <c r="G167" s="0" t="s">
        <v>4877</v>
      </c>
    </row>
    <row customHeight="1" ht="11.25">
      <c r="A168" s="600" t="s">
        <v>16</v>
      </c>
      <c r="B168" s="0" t="s">
        <v>4873</v>
      </c>
      <c r="C168" s="0" t="s">
        <v>4874</v>
      </c>
      <c r="D168" s="0" t="s">
        <v>4878</v>
      </c>
      <c r="E168" s="0" t="s">
        <v>4879</v>
      </c>
      <c r="F168" s="0" t="s">
        <v>4440</v>
      </c>
      <c r="G168" s="0" t="s">
        <v>4880</v>
      </c>
    </row>
    <row customHeight="1" ht="11.25">
      <c r="A169" s="600" t="s">
        <v>16</v>
      </c>
      <c r="B169" s="0" t="s">
        <v>4873</v>
      </c>
      <c r="C169" s="0" t="s">
        <v>4874</v>
      </c>
      <c r="D169" s="0" t="s">
        <v>4881</v>
      </c>
      <c r="E169" s="0" t="s">
        <v>4882</v>
      </c>
      <c r="F169" s="0" t="s">
        <v>4440</v>
      </c>
      <c r="G169" s="0" t="s">
        <v>4883</v>
      </c>
    </row>
    <row customHeight="1" ht="11.25">
      <c r="A170" s="600" t="s">
        <v>16</v>
      </c>
      <c r="B170" s="0" t="s">
        <v>4873</v>
      </c>
      <c r="C170" s="0" t="s">
        <v>4874</v>
      </c>
      <c r="D170" s="0" t="s">
        <v>4884</v>
      </c>
      <c r="E170" s="0" t="s">
        <v>4885</v>
      </c>
      <c r="F170" s="0" t="s">
        <v>4440</v>
      </c>
      <c r="G170" s="0" t="s">
        <v>4886</v>
      </c>
    </row>
    <row customHeight="1" ht="11.25">
      <c r="A171" s="600" t="s">
        <v>16</v>
      </c>
      <c r="B171" s="0" t="s">
        <v>4873</v>
      </c>
      <c r="C171" s="0" t="s">
        <v>4874</v>
      </c>
      <c r="D171" s="0" t="s">
        <v>4887</v>
      </c>
      <c r="E171" s="0" t="s">
        <v>4888</v>
      </c>
      <c r="F171" s="0" t="s">
        <v>4440</v>
      </c>
      <c r="G171" s="0" t="s">
        <v>4889</v>
      </c>
    </row>
    <row customHeight="1" ht="11.25">
      <c r="A172" s="600" t="s">
        <v>16</v>
      </c>
      <c r="B172" s="0" t="s">
        <v>4873</v>
      </c>
      <c r="C172" s="0" t="s">
        <v>4874</v>
      </c>
      <c r="D172" s="0" t="s">
        <v>4890</v>
      </c>
      <c r="E172" s="0" t="s">
        <v>4891</v>
      </c>
      <c r="F172" s="0" t="s">
        <v>4440</v>
      </c>
      <c r="G172" s="0" t="s">
        <v>4892</v>
      </c>
    </row>
    <row customHeight="1" ht="11.25">
      <c r="A173" s="600" t="s">
        <v>16</v>
      </c>
      <c r="B173" s="0" t="s">
        <v>4873</v>
      </c>
      <c r="C173" s="0" t="s">
        <v>4874</v>
      </c>
      <c r="D173" s="0" t="s">
        <v>4893</v>
      </c>
      <c r="E173" s="0" t="s">
        <v>4894</v>
      </c>
      <c r="F173" s="0" t="s">
        <v>4440</v>
      </c>
      <c r="G173" s="0" t="s">
        <v>4895</v>
      </c>
    </row>
    <row customHeight="1" ht="11.25">
      <c r="A174" s="600" t="s">
        <v>16</v>
      </c>
      <c r="B174" s="0" t="s">
        <v>4873</v>
      </c>
      <c r="C174" s="0" t="s">
        <v>4874</v>
      </c>
      <c r="D174" s="0" t="s">
        <v>4896</v>
      </c>
      <c r="E174" s="0" t="s">
        <v>4897</v>
      </c>
      <c r="F174" s="0" t="s">
        <v>4440</v>
      </c>
      <c r="G174" s="0" t="s">
        <v>4898</v>
      </c>
    </row>
    <row customHeight="1" ht="11.25">
      <c r="A175" s="600" t="s">
        <v>16</v>
      </c>
      <c r="B175" s="0" t="s">
        <v>4873</v>
      </c>
      <c r="C175" s="0" t="s">
        <v>4874</v>
      </c>
      <c r="D175" s="0" t="s">
        <v>4899</v>
      </c>
      <c r="E175" s="0" t="s">
        <v>4900</v>
      </c>
      <c r="F175" s="0" t="s">
        <v>4440</v>
      </c>
      <c r="G175" s="0" t="s">
        <v>4901</v>
      </c>
    </row>
    <row customHeight="1" ht="11.25">
      <c r="A176" s="600" t="s">
        <v>16</v>
      </c>
      <c r="B176" s="0" t="s">
        <v>4873</v>
      </c>
      <c r="C176" s="0" t="s">
        <v>4874</v>
      </c>
      <c r="D176" s="0" t="s">
        <v>4774</v>
      </c>
      <c r="E176" s="0" t="s">
        <v>4902</v>
      </c>
      <c r="F176" s="0" t="s">
        <v>4440</v>
      </c>
      <c r="G176" s="0" t="s">
        <v>4903</v>
      </c>
    </row>
    <row customHeight="1" ht="11.25">
      <c r="A177" s="600" t="s">
        <v>16</v>
      </c>
      <c r="B177" s="0" t="s">
        <v>4873</v>
      </c>
      <c r="C177" s="0" t="s">
        <v>4874</v>
      </c>
      <c r="D177" s="0" t="s">
        <v>4873</v>
      </c>
      <c r="E177" s="0" t="s">
        <v>4874</v>
      </c>
      <c r="F177" s="0" t="s">
        <v>4437</v>
      </c>
      <c r="G177" s="0" t="s">
        <v>4904</v>
      </c>
    </row>
    <row customHeight="1" ht="11.25">
      <c r="A178" s="600" t="s">
        <v>16</v>
      </c>
      <c r="B178" s="0" t="s">
        <v>4873</v>
      </c>
      <c r="C178" s="0" t="s">
        <v>4874</v>
      </c>
      <c r="D178" s="0" t="s">
        <v>4905</v>
      </c>
      <c r="E178" s="0" t="s">
        <v>4906</v>
      </c>
      <c r="F178" s="0" t="s">
        <v>4521</v>
      </c>
      <c r="G178" s="0" t="s">
        <v>4907</v>
      </c>
    </row>
    <row customHeight="1" ht="11.25">
      <c r="A179" s="600" t="s">
        <v>16</v>
      </c>
      <c r="B179" s="0" t="s">
        <v>4873</v>
      </c>
      <c r="C179" s="0" t="s">
        <v>4874</v>
      </c>
      <c r="D179" s="0" t="s">
        <v>4908</v>
      </c>
      <c r="E179" s="0" t="s">
        <v>4909</v>
      </c>
      <c r="F179" s="0" t="s">
        <v>4440</v>
      </c>
      <c r="G179" s="0" t="s">
        <v>4910</v>
      </c>
    </row>
    <row customHeight="1" ht="11.25">
      <c r="A180" s="600" t="s">
        <v>16</v>
      </c>
      <c r="B180" s="0" t="s">
        <v>4873</v>
      </c>
      <c r="C180" s="0" t="s">
        <v>4874</v>
      </c>
      <c r="D180" s="0" t="s">
        <v>4911</v>
      </c>
      <c r="E180" s="0" t="s">
        <v>4912</v>
      </c>
      <c r="F180" s="0" t="s">
        <v>4440</v>
      </c>
      <c r="G180" s="0" t="s">
        <v>4913</v>
      </c>
    </row>
    <row customHeight="1" ht="11.25">
      <c r="A181" s="600" t="s">
        <v>16</v>
      </c>
      <c r="B181" s="0" t="s">
        <v>4873</v>
      </c>
      <c r="C181" s="0" t="s">
        <v>4874</v>
      </c>
      <c r="D181" s="0" t="s">
        <v>4914</v>
      </c>
      <c r="E181" s="0" t="s">
        <v>4915</v>
      </c>
      <c r="F181" s="0" t="s">
        <v>4440</v>
      </c>
      <c r="G181" s="0" t="s">
        <v>4916</v>
      </c>
    </row>
    <row customHeight="1" ht="11.25">
      <c r="A182" s="600" t="s">
        <v>16</v>
      </c>
      <c r="B182" s="0" t="s">
        <v>4917</v>
      </c>
      <c r="C182" s="0" t="s">
        <v>4918</v>
      </c>
      <c r="D182" s="0" t="s">
        <v>4919</v>
      </c>
      <c r="E182" s="0" t="s">
        <v>4920</v>
      </c>
      <c r="F182" s="0" t="s">
        <v>4521</v>
      </c>
      <c r="G182" s="0" t="s">
        <v>4921</v>
      </c>
    </row>
    <row customHeight="1" ht="11.25">
      <c r="A183" s="600" t="s">
        <v>16</v>
      </c>
      <c r="B183" s="0" t="s">
        <v>4917</v>
      </c>
      <c r="C183" s="0" t="s">
        <v>4918</v>
      </c>
      <c r="D183" s="0" t="s">
        <v>4922</v>
      </c>
      <c r="E183" s="0" t="s">
        <v>4923</v>
      </c>
      <c r="F183" s="0" t="s">
        <v>4440</v>
      </c>
      <c r="G183" s="0" t="s">
        <v>4924</v>
      </c>
    </row>
    <row customHeight="1" ht="11.25">
      <c r="A184" s="600" t="s">
        <v>16</v>
      </c>
      <c r="B184" s="0" t="s">
        <v>4917</v>
      </c>
      <c r="C184" s="0" t="s">
        <v>4918</v>
      </c>
      <c r="D184" s="0" t="s">
        <v>4917</v>
      </c>
      <c r="E184" s="0" t="s">
        <v>4918</v>
      </c>
      <c r="F184" s="0" t="s">
        <v>4437</v>
      </c>
      <c r="G184" s="0" t="s">
        <v>4925</v>
      </c>
    </row>
    <row customHeight="1" ht="11.25">
      <c r="A185" s="600" t="s">
        <v>16</v>
      </c>
      <c r="B185" s="0" t="s">
        <v>4917</v>
      </c>
      <c r="C185" s="0" t="s">
        <v>4918</v>
      </c>
      <c r="D185" s="0" t="s">
        <v>4926</v>
      </c>
      <c r="E185" s="0" t="s">
        <v>4927</v>
      </c>
      <c r="F185" s="0" t="s">
        <v>4526</v>
      </c>
      <c r="G185" s="0" t="s">
        <v>4928</v>
      </c>
    </row>
    <row customHeight="1" ht="11.25">
      <c r="A186" s="600" t="s">
        <v>16</v>
      </c>
      <c r="B186" s="0" t="s">
        <v>4917</v>
      </c>
      <c r="C186" s="0" t="s">
        <v>4918</v>
      </c>
      <c r="D186" s="0" t="s">
        <v>4929</v>
      </c>
      <c r="E186" s="0" t="s">
        <v>4930</v>
      </c>
      <c r="F186" s="0" t="s">
        <v>4440</v>
      </c>
      <c r="G186" s="0" t="s">
        <v>4931</v>
      </c>
    </row>
    <row customHeight="1" ht="11.25">
      <c r="A187" s="600" t="s">
        <v>16</v>
      </c>
      <c r="B187" s="0" t="s">
        <v>4917</v>
      </c>
      <c r="C187" s="0" t="s">
        <v>4918</v>
      </c>
      <c r="D187" s="0" t="s">
        <v>4932</v>
      </c>
      <c r="E187" s="0" t="s">
        <v>4933</v>
      </c>
      <c r="F187" s="0" t="s">
        <v>4440</v>
      </c>
      <c r="G187" s="0" t="s">
        <v>4934</v>
      </c>
    </row>
    <row customHeight="1" ht="11.25">
      <c r="A188" s="600" t="s">
        <v>16</v>
      </c>
      <c r="B188" s="0" t="s">
        <v>4917</v>
      </c>
      <c r="C188" s="0" t="s">
        <v>4918</v>
      </c>
      <c r="D188" s="0" t="s">
        <v>4935</v>
      </c>
      <c r="E188" s="0" t="s">
        <v>4936</v>
      </c>
      <c r="F188" s="0" t="s">
        <v>4440</v>
      </c>
      <c r="G188" s="0" t="s">
        <v>4937</v>
      </c>
    </row>
    <row customHeight="1" ht="11.25">
      <c r="A189" s="600" t="s">
        <v>16</v>
      </c>
      <c r="B189" s="0" t="s">
        <v>4917</v>
      </c>
      <c r="C189" s="0" t="s">
        <v>4918</v>
      </c>
      <c r="D189" s="0" t="s">
        <v>4938</v>
      </c>
      <c r="E189" s="0" t="s">
        <v>4939</v>
      </c>
      <c r="F189" s="0" t="s">
        <v>4605</v>
      </c>
      <c r="G189" s="0" t="s">
        <v>4940</v>
      </c>
    </row>
    <row customHeight="1" ht="11.25">
      <c r="A190" s="600" t="s">
        <v>16</v>
      </c>
      <c r="B190" s="0" t="s">
        <v>4917</v>
      </c>
      <c r="C190" s="0" t="s">
        <v>4918</v>
      </c>
      <c r="D190" s="0" t="s">
        <v>4849</v>
      </c>
      <c r="E190" s="0" t="s">
        <v>4941</v>
      </c>
      <c r="F190" s="0" t="s">
        <v>4440</v>
      </c>
      <c r="G190" s="0" t="s">
        <v>4942</v>
      </c>
    </row>
    <row customHeight="1" ht="11.25">
      <c r="A191" s="600" t="s">
        <v>16</v>
      </c>
      <c r="B191" s="0" t="s">
        <v>4917</v>
      </c>
      <c r="C191" s="0" t="s">
        <v>4918</v>
      </c>
      <c r="D191" s="0" t="s">
        <v>4943</v>
      </c>
      <c r="E191" s="0" t="s">
        <v>4944</v>
      </c>
      <c r="F191" s="0" t="s">
        <v>4440</v>
      </c>
      <c r="G191" s="0" t="s">
        <v>4945</v>
      </c>
    </row>
    <row customHeight="1" ht="11.25">
      <c r="A192" s="600" t="s">
        <v>16</v>
      </c>
      <c r="B192" s="0" t="s">
        <v>4917</v>
      </c>
      <c r="C192" s="0" t="s">
        <v>4918</v>
      </c>
      <c r="D192" s="0" t="s">
        <v>4946</v>
      </c>
      <c r="E192" s="0" t="s">
        <v>4947</v>
      </c>
      <c r="F192" s="0" t="s">
        <v>4440</v>
      </c>
      <c r="G192" s="0" t="s">
        <v>4948</v>
      </c>
    </row>
    <row customHeight="1" ht="11.25">
      <c r="A193" s="600" t="s">
        <v>16</v>
      </c>
      <c r="B193" s="0" t="s">
        <v>4949</v>
      </c>
      <c r="C193" s="0" t="s">
        <v>4950</v>
      </c>
      <c r="D193" s="0" t="s">
        <v>4951</v>
      </c>
      <c r="E193" s="0" t="s">
        <v>4952</v>
      </c>
      <c r="F193" s="0" t="s">
        <v>4440</v>
      </c>
      <c r="G193" s="0" t="s">
        <v>4953</v>
      </c>
    </row>
    <row customHeight="1" ht="11.25">
      <c r="A194" s="600" t="s">
        <v>16</v>
      </c>
      <c r="B194" s="0" t="s">
        <v>4949</v>
      </c>
      <c r="C194" s="0" t="s">
        <v>4950</v>
      </c>
      <c r="D194" s="0" t="s">
        <v>4954</v>
      </c>
      <c r="E194" s="0" t="s">
        <v>4955</v>
      </c>
      <c r="F194" s="0" t="s">
        <v>4440</v>
      </c>
      <c r="G194" s="0" t="s">
        <v>4956</v>
      </c>
    </row>
    <row customHeight="1" ht="11.25">
      <c r="A195" s="600" t="s">
        <v>16</v>
      </c>
      <c r="B195" s="0" t="s">
        <v>4949</v>
      </c>
      <c r="C195" s="0" t="s">
        <v>4950</v>
      </c>
      <c r="D195" s="0" t="s">
        <v>4957</v>
      </c>
      <c r="E195" s="0" t="s">
        <v>4958</v>
      </c>
      <c r="F195" s="0" t="s">
        <v>4440</v>
      </c>
      <c r="G195" s="0" t="s">
        <v>4959</v>
      </c>
    </row>
    <row customHeight="1" ht="11.25">
      <c r="A196" s="600" t="s">
        <v>16</v>
      </c>
      <c r="B196" s="0" t="s">
        <v>4949</v>
      </c>
      <c r="C196" s="0" t="s">
        <v>4950</v>
      </c>
      <c r="D196" s="0" t="s">
        <v>4960</v>
      </c>
      <c r="E196" s="0" t="s">
        <v>4961</v>
      </c>
      <c r="F196" s="0" t="s">
        <v>4440</v>
      </c>
      <c r="G196" s="0" t="s">
        <v>4962</v>
      </c>
    </row>
    <row customHeight="1" ht="11.25">
      <c r="A197" s="600" t="s">
        <v>16</v>
      </c>
      <c r="B197" s="0" t="s">
        <v>4949</v>
      </c>
      <c r="C197" s="0" t="s">
        <v>4950</v>
      </c>
      <c r="D197" s="0" t="s">
        <v>4963</v>
      </c>
      <c r="E197" s="0" t="s">
        <v>4964</v>
      </c>
      <c r="F197" s="0" t="s">
        <v>4440</v>
      </c>
      <c r="G197" s="0" t="s">
        <v>4965</v>
      </c>
    </row>
    <row customHeight="1" ht="11.25">
      <c r="A198" s="600" t="s">
        <v>16</v>
      </c>
      <c r="B198" s="0" t="s">
        <v>4949</v>
      </c>
      <c r="C198" s="0" t="s">
        <v>4950</v>
      </c>
      <c r="D198" s="0" t="s">
        <v>4966</v>
      </c>
      <c r="E198" s="0" t="s">
        <v>4967</v>
      </c>
      <c r="F198" s="0" t="s">
        <v>4440</v>
      </c>
      <c r="G198" s="0" t="s">
        <v>4968</v>
      </c>
    </row>
    <row customHeight="1" ht="11.25">
      <c r="A199" s="600" t="s">
        <v>16</v>
      </c>
      <c r="B199" s="0" t="s">
        <v>4949</v>
      </c>
      <c r="C199" s="0" t="s">
        <v>4950</v>
      </c>
      <c r="D199" s="0" t="s">
        <v>4969</v>
      </c>
      <c r="E199" s="0" t="s">
        <v>4970</v>
      </c>
      <c r="F199" s="0" t="s">
        <v>4440</v>
      </c>
      <c r="G199" s="0" t="s">
        <v>4971</v>
      </c>
    </row>
    <row customHeight="1" ht="11.25">
      <c r="A200" s="600" t="s">
        <v>16</v>
      </c>
      <c r="B200" s="0" t="s">
        <v>4949</v>
      </c>
      <c r="C200" s="0" t="s">
        <v>4950</v>
      </c>
      <c r="D200" s="0" t="s">
        <v>4949</v>
      </c>
      <c r="E200" s="0" t="s">
        <v>4950</v>
      </c>
      <c r="F200" s="0" t="s">
        <v>4437</v>
      </c>
      <c r="G200" s="0" t="s">
        <v>4972</v>
      </c>
    </row>
    <row customHeight="1" ht="11.25">
      <c r="A201" s="600" t="s">
        <v>16</v>
      </c>
      <c r="B201" s="0" t="s">
        <v>4949</v>
      </c>
      <c r="C201" s="0" t="s">
        <v>4950</v>
      </c>
      <c r="D201" s="0" t="s">
        <v>4973</v>
      </c>
      <c r="E201" s="0" t="s">
        <v>4974</v>
      </c>
      <c r="F201" s="0" t="s">
        <v>4521</v>
      </c>
      <c r="G201" s="0" t="s">
        <v>4975</v>
      </c>
    </row>
    <row customHeight="1" ht="11.25">
      <c r="A202" s="600" t="s">
        <v>16</v>
      </c>
      <c r="B202" s="0" t="s">
        <v>4949</v>
      </c>
      <c r="C202" s="0" t="s">
        <v>4950</v>
      </c>
      <c r="D202" s="0" t="s">
        <v>4976</v>
      </c>
      <c r="E202" s="0" t="s">
        <v>4977</v>
      </c>
      <c r="F202" s="0" t="s">
        <v>4440</v>
      </c>
      <c r="G202" s="0" t="s">
        <v>4978</v>
      </c>
    </row>
    <row customHeight="1" ht="11.25">
      <c r="A203" s="600" t="s">
        <v>16</v>
      </c>
      <c r="B203" s="0" t="s">
        <v>4949</v>
      </c>
      <c r="C203" s="0" t="s">
        <v>4950</v>
      </c>
      <c r="D203" s="0" t="s">
        <v>4979</v>
      </c>
      <c r="E203" s="0" t="s">
        <v>4980</v>
      </c>
      <c r="F203" s="0" t="s">
        <v>4440</v>
      </c>
      <c r="G203" s="0" t="s">
        <v>4981</v>
      </c>
    </row>
    <row customHeight="1" ht="11.25">
      <c r="A204" s="600" t="s">
        <v>16</v>
      </c>
      <c r="B204" s="0" t="s">
        <v>4949</v>
      </c>
      <c r="C204" s="0" t="s">
        <v>4950</v>
      </c>
      <c r="D204" s="0" t="s">
        <v>4982</v>
      </c>
      <c r="E204" s="0" t="s">
        <v>4983</v>
      </c>
      <c r="F204" s="0" t="s">
        <v>4440</v>
      </c>
      <c r="G204" s="0" t="s">
        <v>4984</v>
      </c>
    </row>
    <row customHeight="1" ht="11.25">
      <c r="A205" s="600" t="s">
        <v>16</v>
      </c>
      <c r="B205" s="0" t="s">
        <v>4949</v>
      </c>
      <c r="C205" s="0" t="s">
        <v>4950</v>
      </c>
      <c r="D205" s="0" t="s">
        <v>4985</v>
      </c>
      <c r="E205" s="0" t="s">
        <v>4986</v>
      </c>
      <c r="F205" s="0" t="s">
        <v>4440</v>
      </c>
      <c r="G205" s="0" t="s">
        <v>4987</v>
      </c>
    </row>
    <row customHeight="1" ht="11.25">
      <c r="A206" s="600" t="s">
        <v>16</v>
      </c>
      <c r="B206" s="0" t="s">
        <v>4949</v>
      </c>
      <c r="C206" s="0" t="s">
        <v>4950</v>
      </c>
      <c r="D206" s="0" t="s">
        <v>4988</v>
      </c>
      <c r="E206" s="0" t="s">
        <v>4989</v>
      </c>
      <c r="F206" s="0" t="s">
        <v>4440</v>
      </c>
      <c r="G206" s="0" t="s">
        <v>4990</v>
      </c>
    </row>
    <row customHeight="1" ht="11.25">
      <c r="A207" s="600" t="s">
        <v>16</v>
      </c>
      <c r="B207" s="0" t="s">
        <v>4949</v>
      </c>
      <c r="C207" s="0" t="s">
        <v>4950</v>
      </c>
      <c r="D207" s="0" t="s">
        <v>4991</v>
      </c>
      <c r="E207" s="0" t="s">
        <v>4992</v>
      </c>
      <c r="F207" s="0" t="s">
        <v>4440</v>
      </c>
      <c r="G207" s="0" t="s">
        <v>4993</v>
      </c>
    </row>
    <row customHeight="1" ht="11.25">
      <c r="A208" s="600" t="s">
        <v>16</v>
      </c>
      <c r="B208" s="0" t="s">
        <v>4949</v>
      </c>
      <c r="C208" s="0" t="s">
        <v>4950</v>
      </c>
      <c r="D208" s="0" t="s">
        <v>4994</v>
      </c>
      <c r="E208" s="0" t="s">
        <v>4995</v>
      </c>
      <c r="F208" s="0" t="s">
        <v>4440</v>
      </c>
      <c r="G208" s="0" t="s">
        <v>4996</v>
      </c>
    </row>
    <row customHeight="1" ht="11.25">
      <c r="A209" s="600" t="s">
        <v>16</v>
      </c>
      <c r="B209" s="0" t="s">
        <v>4949</v>
      </c>
      <c r="C209" s="0" t="s">
        <v>4950</v>
      </c>
      <c r="D209" s="0" t="s">
        <v>4997</v>
      </c>
      <c r="E209" s="0" t="s">
        <v>4998</v>
      </c>
      <c r="F209" s="0" t="s">
        <v>4440</v>
      </c>
      <c r="G209" s="0" t="s">
        <v>4999</v>
      </c>
    </row>
    <row customHeight="1" ht="11.25">
      <c r="A210" s="600" t="s">
        <v>16</v>
      </c>
      <c r="B210" s="0" t="s">
        <v>4949</v>
      </c>
      <c r="C210" s="0" t="s">
        <v>4950</v>
      </c>
      <c r="D210" s="0" t="s">
        <v>5000</v>
      </c>
      <c r="E210" s="0" t="s">
        <v>5001</v>
      </c>
      <c r="F210" s="0" t="s">
        <v>4440</v>
      </c>
      <c r="G210" s="0" t="s">
        <v>5002</v>
      </c>
    </row>
    <row customHeight="1" ht="11.25">
      <c r="A211" s="600" t="s">
        <v>16</v>
      </c>
      <c r="B211" s="0" t="s">
        <v>4949</v>
      </c>
      <c r="C211" s="0" t="s">
        <v>4950</v>
      </c>
      <c r="D211" s="0" t="s">
        <v>5003</v>
      </c>
      <c r="E211" s="0" t="s">
        <v>5004</v>
      </c>
      <c r="F211" s="0" t="s">
        <v>4440</v>
      </c>
      <c r="G211" s="0" t="s">
        <v>5005</v>
      </c>
    </row>
    <row customHeight="1" ht="11.25">
      <c r="A212" s="600" t="s">
        <v>16</v>
      </c>
      <c r="B212" s="0" t="s">
        <v>4949</v>
      </c>
      <c r="C212" s="0" t="s">
        <v>4950</v>
      </c>
      <c r="D212" s="0" t="s">
        <v>5006</v>
      </c>
      <c r="E212" s="0" t="s">
        <v>5007</v>
      </c>
      <c r="F212" s="0" t="s">
        <v>4440</v>
      </c>
      <c r="G212" s="0" t="s">
        <v>5008</v>
      </c>
    </row>
    <row customHeight="1" ht="11.25">
      <c r="A213" s="600" t="s">
        <v>16</v>
      </c>
      <c r="B213" s="0" t="s">
        <v>4949</v>
      </c>
      <c r="C213" s="0" t="s">
        <v>4950</v>
      </c>
      <c r="D213" s="0" t="s">
        <v>5009</v>
      </c>
      <c r="E213" s="0" t="s">
        <v>5010</v>
      </c>
      <c r="F213" s="0" t="s">
        <v>4440</v>
      </c>
      <c r="G213" s="0" t="s">
        <v>5011</v>
      </c>
    </row>
    <row customHeight="1" ht="11.25">
      <c r="A214" s="600" t="s">
        <v>16</v>
      </c>
      <c r="B214" s="0" t="s">
        <v>5012</v>
      </c>
      <c r="C214" s="0" t="s">
        <v>5013</v>
      </c>
      <c r="D214" s="0" t="s">
        <v>5014</v>
      </c>
      <c r="E214" s="0" t="s">
        <v>5015</v>
      </c>
      <c r="F214" s="0" t="s">
        <v>4521</v>
      </c>
      <c r="G214" s="0" t="s">
        <v>5016</v>
      </c>
    </row>
    <row customHeight="1" ht="11.25">
      <c r="A215" s="600" t="s">
        <v>16</v>
      </c>
      <c r="B215" s="0" t="s">
        <v>5012</v>
      </c>
      <c r="C215" s="0" t="s">
        <v>5013</v>
      </c>
      <c r="D215" s="0" t="s">
        <v>5017</v>
      </c>
      <c r="E215" s="0" t="s">
        <v>5018</v>
      </c>
      <c r="F215" s="0" t="s">
        <v>4521</v>
      </c>
      <c r="G215" s="0" t="s">
        <v>5019</v>
      </c>
    </row>
    <row customHeight="1" ht="11.25">
      <c r="A216" s="600" t="s">
        <v>16</v>
      </c>
      <c r="B216" s="0" t="s">
        <v>5012</v>
      </c>
      <c r="C216" s="0" t="s">
        <v>5013</v>
      </c>
      <c r="D216" s="0" t="s">
        <v>5012</v>
      </c>
      <c r="E216" s="0" t="s">
        <v>5013</v>
      </c>
      <c r="F216" s="0" t="s">
        <v>4437</v>
      </c>
      <c r="G216" s="0" t="s">
        <v>5020</v>
      </c>
    </row>
    <row customHeight="1" ht="11.25">
      <c r="A217" s="600" t="s">
        <v>16</v>
      </c>
      <c r="B217" s="0" t="s">
        <v>5012</v>
      </c>
      <c r="C217" s="0" t="s">
        <v>5013</v>
      </c>
      <c r="D217" s="0" t="s">
        <v>5021</v>
      </c>
      <c r="E217" s="0" t="s">
        <v>5022</v>
      </c>
      <c r="F217" s="0" t="s">
        <v>4521</v>
      </c>
      <c r="G217" s="0" t="s">
        <v>5023</v>
      </c>
    </row>
    <row customHeight="1" ht="11.25">
      <c r="A218" s="600" t="s">
        <v>16</v>
      </c>
      <c r="B218" s="0" t="s">
        <v>5012</v>
      </c>
      <c r="C218" s="0" t="s">
        <v>5013</v>
      </c>
      <c r="D218" s="0" t="s">
        <v>5024</v>
      </c>
      <c r="E218" s="0" t="s">
        <v>5025</v>
      </c>
      <c r="F218" s="0" t="s">
        <v>4605</v>
      </c>
      <c r="G218" s="0" t="s">
        <v>5026</v>
      </c>
    </row>
    <row customHeight="1" ht="11.25">
      <c r="A219" s="600" t="s">
        <v>16</v>
      </c>
      <c r="B219" s="0" t="s">
        <v>5027</v>
      </c>
      <c r="C219" s="0" t="s">
        <v>5028</v>
      </c>
      <c r="D219" s="0" t="s">
        <v>5029</v>
      </c>
      <c r="E219" s="0" t="s">
        <v>5030</v>
      </c>
      <c r="F219" s="0" t="s">
        <v>4440</v>
      </c>
      <c r="G219" s="0" t="s">
        <v>5031</v>
      </c>
    </row>
    <row customHeight="1" ht="11.25">
      <c r="A220" s="600" t="s">
        <v>16</v>
      </c>
      <c r="B220" s="0" t="s">
        <v>5027</v>
      </c>
      <c r="C220" s="0" t="s">
        <v>5028</v>
      </c>
      <c r="D220" s="0" t="s">
        <v>5032</v>
      </c>
      <c r="E220" s="0" t="s">
        <v>5033</v>
      </c>
      <c r="F220" s="0" t="s">
        <v>4440</v>
      </c>
      <c r="G220" s="0" t="s">
        <v>5034</v>
      </c>
    </row>
    <row customHeight="1" ht="11.25">
      <c r="A221" s="600" t="s">
        <v>16</v>
      </c>
      <c r="B221" s="0" t="s">
        <v>5027</v>
      </c>
      <c r="C221" s="0" t="s">
        <v>5028</v>
      </c>
      <c r="D221" s="0" t="s">
        <v>5035</v>
      </c>
      <c r="E221" s="0" t="s">
        <v>5036</v>
      </c>
      <c r="F221" s="0" t="s">
        <v>4521</v>
      </c>
      <c r="G221" s="0" t="s">
        <v>5037</v>
      </c>
    </row>
    <row customHeight="1" ht="11.25">
      <c r="A222" s="600" t="s">
        <v>16</v>
      </c>
      <c r="B222" s="0" t="s">
        <v>5027</v>
      </c>
      <c r="C222" s="0" t="s">
        <v>5028</v>
      </c>
      <c r="D222" s="0" t="s">
        <v>5038</v>
      </c>
      <c r="E222" s="0" t="s">
        <v>5039</v>
      </c>
      <c r="F222" s="0" t="s">
        <v>4440</v>
      </c>
      <c r="G222" s="0" t="s">
        <v>5040</v>
      </c>
    </row>
    <row customHeight="1" ht="11.25">
      <c r="A223" s="600" t="s">
        <v>16</v>
      </c>
      <c r="B223" s="0" t="s">
        <v>5027</v>
      </c>
      <c r="C223" s="0" t="s">
        <v>5028</v>
      </c>
      <c r="D223" s="0" t="s">
        <v>5041</v>
      </c>
      <c r="E223" s="0" t="s">
        <v>5042</v>
      </c>
      <c r="F223" s="0" t="s">
        <v>4526</v>
      </c>
      <c r="G223" s="0" t="s">
        <v>5043</v>
      </c>
    </row>
    <row customHeight="1" ht="11.25">
      <c r="A224" s="600" t="s">
        <v>16</v>
      </c>
      <c r="B224" s="0" t="s">
        <v>5027</v>
      </c>
      <c r="C224" s="0" t="s">
        <v>5028</v>
      </c>
      <c r="D224" s="0" t="s">
        <v>5044</v>
      </c>
      <c r="E224" s="0" t="s">
        <v>5045</v>
      </c>
      <c r="F224" s="0" t="s">
        <v>4440</v>
      </c>
      <c r="G224" s="0" t="s">
        <v>5046</v>
      </c>
    </row>
    <row customHeight="1" ht="11.25">
      <c r="A225" s="600" t="s">
        <v>16</v>
      </c>
      <c r="B225" s="0" t="s">
        <v>5027</v>
      </c>
      <c r="C225" s="0" t="s">
        <v>5028</v>
      </c>
      <c r="D225" s="0" t="s">
        <v>4929</v>
      </c>
      <c r="E225" s="0" t="s">
        <v>5047</v>
      </c>
      <c r="F225" s="0" t="s">
        <v>4440</v>
      </c>
      <c r="G225" s="0" t="s">
        <v>5048</v>
      </c>
    </row>
    <row customHeight="1" ht="11.25">
      <c r="A226" s="600" t="s">
        <v>16</v>
      </c>
      <c r="B226" s="0" t="s">
        <v>5027</v>
      </c>
      <c r="C226" s="0" t="s">
        <v>5028</v>
      </c>
      <c r="D226" s="0" t="s">
        <v>5049</v>
      </c>
      <c r="E226" s="0" t="s">
        <v>5050</v>
      </c>
      <c r="F226" s="0" t="s">
        <v>4605</v>
      </c>
      <c r="G226" s="0" t="s">
        <v>5051</v>
      </c>
    </row>
    <row customHeight="1" ht="11.25">
      <c r="A227" s="600" t="s">
        <v>16</v>
      </c>
      <c r="B227" s="0" t="s">
        <v>5027</v>
      </c>
      <c r="C227" s="0" t="s">
        <v>5028</v>
      </c>
      <c r="D227" s="0" t="s">
        <v>5027</v>
      </c>
      <c r="E227" s="0" t="s">
        <v>5028</v>
      </c>
      <c r="F227" s="0" t="s">
        <v>4437</v>
      </c>
      <c r="G227" s="0" t="s">
        <v>5052</v>
      </c>
    </row>
    <row customHeight="1" ht="11.25">
      <c r="A228" s="600" t="s">
        <v>16</v>
      </c>
      <c r="B228" s="0" t="s">
        <v>5027</v>
      </c>
      <c r="C228" s="0" t="s">
        <v>5028</v>
      </c>
      <c r="D228" s="0" t="s">
        <v>5053</v>
      </c>
      <c r="E228" s="0" t="s">
        <v>5054</v>
      </c>
      <c r="F228" s="0" t="s">
        <v>4521</v>
      </c>
      <c r="G228" s="0" t="s">
        <v>5055</v>
      </c>
    </row>
    <row customHeight="1" ht="11.25">
      <c r="A229" s="600" t="s">
        <v>16</v>
      </c>
      <c r="B229" s="0" t="s">
        <v>5027</v>
      </c>
      <c r="C229" s="0" t="s">
        <v>5028</v>
      </c>
      <c r="D229" s="0" t="s">
        <v>5056</v>
      </c>
      <c r="E229" s="0" t="s">
        <v>5057</v>
      </c>
      <c r="F229" s="0" t="s">
        <v>4440</v>
      </c>
      <c r="G229" s="0" t="s">
        <v>5058</v>
      </c>
    </row>
    <row customHeight="1" ht="11.25">
      <c r="A230" s="600" t="s">
        <v>16</v>
      </c>
      <c r="B230" s="0" t="s">
        <v>5027</v>
      </c>
      <c r="C230" s="0" t="s">
        <v>5028</v>
      </c>
      <c r="D230" s="0" t="s">
        <v>5059</v>
      </c>
      <c r="E230" s="0" t="s">
        <v>5060</v>
      </c>
      <c r="F230" s="0" t="s">
        <v>4521</v>
      </c>
      <c r="G230" s="0" t="s">
        <v>5061</v>
      </c>
    </row>
    <row customHeight="1" ht="11.25">
      <c r="A231" s="600" t="s">
        <v>16</v>
      </c>
      <c r="B231" s="0" t="s">
        <v>5027</v>
      </c>
      <c r="C231" s="0" t="s">
        <v>5028</v>
      </c>
      <c r="D231" s="0" t="s">
        <v>5062</v>
      </c>
      <c r="E231" s="0" t="s">
        <v>5063</v>
      </c>
      <c r="F231" s="0" t="s">
        <v>4440</v>
      </c>
      <c r="G231" s="0" t="s">
        <v>5064</v>
      </c>
    </row>
    <row customHeight="1" ht="11.25">
      <c r="A232" s="600" t="s">
        <v>16</v>
      </c>
      <c r="B232" s="0" t="s">
        <v>5027</v>
      </c>
      <c r="C232" s="0" t="s">
        <v>5028</v>
      </c>
      <c r="D232" s="0" t="s">
        <v>5065</v>
      </c>
      <c r="E232" s="0" t="s">
        <v>5066</v>
      </c>
      <c r="F232" s="0" t="s">
        <v>4521</v>
      </c>
      <c r="G232" s="0" t="s">
        <v>5067</v>
      </c>
    </row>
    <row customHeight="1" ht="11.25">
      <c r="A233" s="600" t="s">
        <v>16</v>
      </c>
      <c r="B233" s="0" t="s">
        <v>5027</v>
      </c>
      <c r="C233" s="0" t="s">
        <v>5028</v>
      </c>
      <c r="D233" s="0" t="s">
        <v>5068</v>
      </c>
      <c r="E233" s="0" t="s">
        <v>5069</v>
      </c>
      <c r="F233" s="0" t="s">
        <v>4440</v>
      </c>
      <c r="G233" s="0" t="s">
        <v>5070</v>
      </c>
    </row>
    <row customHeight="1" ht="11.25">
      <c r="A234" s="600" t="s">
        <v>16</v>
      </c>
      <c r="B234" s="0" t="s">
        <v>5027</v>
      </c>
      <c r="C234" s="0" t="s">
        <v>5028</v>
      </c>
      <c r="D234" s="0" t="s">
        <v>5071</v>
      </c>
      <c r="E234" s="0" t="s">
        <v>5072</v>
      </c>
      <c r="F234" s="0" t="s">
        <v>4440</v>
      </c>
      <c r="G234" s="0" t="s">
        <v>5073</v>
      </c>
    </row>
    <row customHeight="1" ht="11.25">
      <c r="A235" s="600" t="s">
        <v>16</v>
      </c>
      <c r="B235" s="0" t="s">
        <v>5027</v>
      </c>
      <c r="C235" s="0" t="s">
        <v>5028</v>
      </c>
      <c r="D235" s="0" t="s">
        <v>5074</v>
      </c>
      <c r="E235" s="0" t="s">
        <v>5075</v>
      </c>
      <c r="F235" s="0" t="s">
        <v>4440</v>
      </c>
      <c r="G235" s="0" t="s">
        <v>5076</v>
      </c>
    </row>
    <row customHeight="1" ht="11.25">
      <c r="A236" s="600" t="s">
        <v>16</v>
      </c>
      <c r="B236" s="0" t="s">
        <v>5027</v>
      </c>
      <c r="C236" s="0" t="s">
        <v>5028</v>
      </c>
      <c r="D236" s="0" t="s">
        <v>5077</v>
      </c>
      <c r="E236" s="0" t="s">
        <v>5078</v>
      </c>
      <c r="F236" s="0" t="s">
        <v>4521</v>
      </c>
      <c r="G236" s="0" t="s">
        <v>5079</v>
      </c>
    </row>
    <row customHeight="1" ht="11.25">
      <c r="A237" s="600" t="s">
        <v>16</v>
      </c>
      <c r="B237" s="0" t="s">
        <v>5027</v>
      </c>
      <c r="C237" s="0" t="s">
        <v>5028</v>
      </c>
      <c r="D237" s="0" t="s">
        <v>5080</v>
      </c>
      <c r="E237" s="0" t="s">
        <v>5081</v>
      </c>
      <c r="F237" s="0" t="s">
        <v>4440</v>
      </c>
      <c r="G237" s="0" t="s">
        <v>5082</v>
      </c>
    </row>
    <row customHeight="1" ht="11.25">
      <c r="A238" s="600" t="s">
        <v>16</v>
      </c>
      <c r="B238" s="0" t="s">
        <v>5027</v>
      </c>
      <c r="C238" s="0" t="s">
        <v>5028</v>
      </c>
      <c r="D238" s="0" t="s">
        <v>5083</v>
      </c>
      <c r="E238" s="0" t="s">
        <v>5084</v>
      </c>
      <c r="F238" s="0" t="s">
        <v>4521</v>
      </c>
      <c r="G238" s="0" t="s">
        <v>5085</v>
      </c>
    </row>
    <row customHeight="1" ht="11.25">
      <c r="A239" s="600" t="s">
        <v>16</v>
      </c>
      <c r="B239" s="0" t="s">
        <v>5086</v>
      </c>
      <c r="C239" s="0" t="s">
        <v>5087</v>
      </c>
      <c r="D239" s="0" t="s">
        <v>5088</v>
      </c>
      <c r="E239" s="0" t="s">
        <v>5089</v>
      </c>
      <c r="F239" s="0" t="s">
        <v>4526</v>
      </c>
      <c r="G239" s="0" t="s">
        <v>5090</v>
      </c>
    </row>
    <row customHeight="1" ht="11.25">
      <c r="A240" s="600" t="s">
        <v>16</v>
      </c>
      <c r="B240" s="0" t="s">
        <v>5086</v>
      </c>
      <c r="C240" s="0" t="s">
        <v>5087</v>
      </c>
      <c r="D240" s="0" t="s">
        <v>5091</v>
      </c>
      <c r="E240" s="0" t="s">
        <v>5092</v>
      </c>
      <c r="F240" s="0" t="s">
        <v>4521</v>
      </c>
      <c r="G240" s="0" t="s">
        <v>5093</v>
      </c>
    </row>
    <row customHeight="1" ht="11.25">
      <c r="A241" s="600" t="s">
        <v>16</v>
      </c>
      <c r="B241" s="0" t="s">
        <v>5086</v>
      </c>
      <c r="C241" s="0" t="s">
        <v>5087</v>
      </c>
      <c r="D241" s="0" t="s">
        <v>5094</v>
      </c>
      <c r="E241" s="0" t="s">
        <v>5095</v>
      </c>
      <c r="F241" s="0" t="s">
        <v>4440</v>
      </c>
      <c r="G241" s="0" t="s">
        <v>5096</v>
      </c>
    </row>
    <row customHeight="1" ht="11.25">
      <c r="A242" s="600" t="s">
        <v>16</v>
      </c>
      <c r="B242" s="0" t="s">
        <v>5086</v>
      </c>
      <c r="C242" s="0" t="s">
        <v>5087</v>
      </c>
      <c r="D242" s="0" t="s">
        <v>5097</v>
      </c>
      <c r="E242" s="0" t="s">
        <v>5098</v>
      </c>
      <c r="F242" s="0" t="s">
        <v>4440</v>
      </c>
      <c r="G242" s="0" t="s">
        <v>5099</v>
      </c>
    </row>
    <row customHeight="1" ht="11.25">
      <c r="A243" s="600" t="s">
        <v>16</v>
      </c>
      <c r="B243" s="0" t="s">
        <v>5086</v>
      </c>
      <c r="C243" s="0" t="s">
        <v>5087</v>
      </c>
      <c r="D243" s="0" t="s">
        <v>5100</v>
      </c>
      <c r="E243" s="0" t="s">
        <v>5101</v>
      </c>
      <c r="F243" s="0" t="s">
        <v>4440</v>
      </c>
      <c r="G243" s="0" t="s">
        <v>5102</v>
      </c>
    </row>
    <row customHeight="1" ht="11.25">
      <c r="A244" s="600" t="s">
        <v>16</v>
      </c>
      <c r="B244" s="0" t="s">
        <v>5086</v>
      </c>
      <c r="C244" s="0" t="s">
        <v>5087</v>
      </c>
      <c r="D244" s="0" t="s">
        <v>5103</v>
      </c>
      <c r="E244" s="0" t="s">
        <v>5104</v>
      </c>
      <c r="F244" s="0" t="s">
        <v>4440</v>
      </c>
      <c r="G244" s="0" t="s">
        <v>5105</v>
      </c>
    </row>
    <row customHeight="1" ht="11.25">
      <c r="A245" s="600" t="s">
        <v>16</v>
      </c>
      <c r="B245" s="0" t="s">
        <v>5086</v>
      </c>
      <c r="C245" s="0" t="s">
        <v>5087</v>
      </c>
      <c r="D245" s="0" t="s">
        <v>5106</v>
      </c>
      <c r="E245" s="0" t="s">
        <v>5107</v>
      </c>
      <c r="F245" s="0" t="s">
        <v>4440</v>
      </c>
      <c r="G245" s="0" t="s">
        <v>5108</v>
      </c>
    </row>
    <row customHeight="1" ht="11.25">
      <c r="A246" s="600" t="s">
        <v>16</v>
      </c>
      <c r="B246" s="0" t="s">
        <v>5086</v>
      </c>
      <c r="C246" s="0" t="s">
        <v>5087</v>
      </c>
      <c r="D246" s="0" t="s">
        <v>5109</v>
      </c>
      <c r="E246" s="0" t="s">
        <v>5110</v>
      </c>
      <c r="F246" s="0" t="s">
        <v>4440</v>
      </c>
      <c r="G246" s="0" t="s">
        <v>5111</v>
      </c>
    </row>
    <row customHeight="1" ht="11.25">
      <c r="A247" s="600" t="s">
        <v>16</v>
      </c>
      <c r="B247" s="0" t="s">
        <v>5086</v>
      </c>
      <c r="C247" s="0" t="s">
        <v>5087</v>
      </c>
      <c r="D247" s="0" t="s">
        <v>5112</v>
      </c>
      <c r="E247" s="0" t="s">
        <v>5113</v>
      </c>
      <c r="F247" s="0" t="s">
        <v>4440</v>
      </c>
      <c r="G247" s="0" t="s">
        <v>5114</v>
      </c>
    </row>
    <row customHeight="1" ht="11.25">
      <c r="A248" s="600" t="s">
        <v>16</v>
      </c>
      <c r="B248" s="0" t="s">
        <v>5086</v>
      </c>
      <c r="C248" s="0" t="s">
        <v>5087</v>
      </c>
      <c r="D248" s="0" t="s">
        <v>5115</v>
      </c>
      <c r="E248" s="0" t="s">
        <v>5116</v>
      </c>
      <c r="F248" s="0" t="s">
        <v>4440</v>
      </c>
      <c r="G248" s="0" t="s">
        <v>5117</v>
      </c>
    </row>
    <row customHeight="1" ht="11.25">
      <c r="A249" s="600" t="s">
        <v>16</v>
      </c>
      <c r="B249" s="0" t="s">
        <v>5086</v>
      </c>
      <c r="C249" s="0" t="s">
        <v>5087</v>
      </c>
      <c r="D249" s="0" t="s">
        <v>5118</v>
      </c>
      <c r="E249" s="0" t="s">
        <v>5119</v>
      </c>
      <c r="F249" s="0" t="s">
        <v>4440</v>
      </c>
      <c r="G249" s="0" t="s">
        <v>5120</v>
      </c>
    </row>
    <row customHeight="1" ht="11.25">
      <c r="A250" s="600" t="s">
        <v>16</v>
      </c>
      <c r="B250" s="0" t="s">
        <v>5086</v>
      </c>
      <c r="C250" s="0" t="s">
        <v>5087</v>
      </c>
      <c r="D250" s="0" t="s">
        <v>5086</v>
      </c>
      <c r="E250" s="0" t="s">
        <v>5087</v>
      </c>
      <c r="F250" s="0" t="s">
        <v>4437</v>
      </c>
      <c r="G250" s="0" t="s">
        <v>5121</v>
      </c>
    </row>
    <row customHeight="1" ht="11.25">
      <c r="A251" s="600" t="s">
        <v>16</v>
      </c>
      <c r="B251" s="0" t="s">
        <v>5086</v>
      </c>
      <c r="C251" s="0" t="s">
        <v>5087</v>
      </c>
      <c r="D251" s="0" t="s">
        <v>5122</v>
      </c>
      <c r="E251" s="0" t="s">
        <v>5123</v>
      </c>
      <c r="F251" s="0" t="s">
        <v>4526</v>
      </c>
      <c r="G251" s="0" t="s">
        <v>5124</v>
      </c>
    </row>
    <row customHeight="1" ht="11.25">
      <c r="A252" s="600" t="s">
        <v>16</v>
      </c>
      <c r="B252" s="0" t="s">
        <v>5086</v>
      </c>
      <c r="C252" s="0" t="s">
        <v>5087</v>
      </c>
      <c r="D252" s="0" t="s">
        <v>5125</v>
      </c>
      <c r="E252" s="0" t="s">
        <v>5126</v>
      </c>
      <c r="F252" s="0" t="s">
        <v>4440</v>
      </c>
      <c r="G252" s="0" t="s">
        <v>5127</v>
      </c>
    </row>
    <row customHeight="1" ht="11.25">
      <c r="A253" s="600" t="s">
        <v>16</v>
      </c>
      <c r="B253" s="0" t="s">
        <v>5086</v>
      </c>
      <c r="C253" s="0" t="s">
        <v>5087</v>
      </c>
      <c r="D253" s="0" t="s">
        <v>5128</v>
      </c>
      <c r="E253" s="0" t="s">
        <v>5129</v>
      </c>
      <c r="F253" s="0" t="s">
        <v>4440</v>
      </c>
      <c r="G253" s="0" t="s">
        <v>5130</v>
      </c>
    </row>
    <row customHeight="1" ht="11.25">
      <c r="A254" s="600" t="s">
        <v>16</v>
      </c>
      <c r="B254" s="0" t="s">
        <v>5086</v>
      </c>
      <c r="C254" s="0" t="s">
        <v>5087</v>
      </c>
      <c r="D254" s="0" t="s">
        <v>5131</v>
      </c>
      <c r="E254" s="0" t="s">
        <v>5132</v>
      </c>
      <c r="F254" s="0" t="s">
        <v>4440</v>
      </c>
      <c r="G254" s="0" t="s">
        <v>5133</v>
      </c>
    </row>
    <row customHeight="1" ht="11.25">
      <c r="A255" s="600" t="s">
        <v>16</v>
      </c>
      <c r="B255" s="0" t="s">
        <v>5086</v>
      </c>
      <c r="C255" s="0" t="s">
        <v>5087</v>
      </c>
      <c r="D255" s="0" t="s">
        <v>5134</v>
      </c>
      <c r="E255" s="0" t="s">
        <v>5135</v>
      </c>
      <c r="F255" s="0" t="s">
        <v>4440</v>
      </c>
      <c r="G255" s="0" t="s">
        <v>5136</v>
      </c>
    </row>
    <row customHeight="1" ht="11.25">
      <c r="A256" s="600" t="s">
        <v>16</v>
      </c>
      <c r="B256" s="0" t="s">
        <v>5086</v>
      </c>
      <c r="C256" s="0" t="s">
        <v>5087</v>
      </c>
      <c r="D256" s="0" t="s">
        <v>5137</v>
      </c>
      <c r="E256" s="0" t="s">
        <v>5138</v>
      </c>
      <c r="F256" s="0" t="s">
        <v>4521</v>
      </c>
      <c r="G256" s="0" t="s">
        <v>5139</v>
      </c>
    </row>
    <row customHeight="1" ht="11.25">
      <c r="A257" s="600" t="s">
        <v>16</v>
      </c>
      <c r="B257" s="0" t="s">
        <v>5086</v>
      </c>
      <c r="C257" s="0" t="s">
        <v>5087</v>
      </c>
      <c r="D257" s="0" t="s">
        <v>5140</v>
      </c>
      <c r="E257" s="0" t="s">
        <v>5141</v>
      </c>
      <c r="F257" s="0" t="s">
        <v>4440</v>
      </c>
      <c r="G257" s="0" t="s">
        <v>5142</v>
      </c>
    </row>
    <row customHeight="1" ht="11.25">
      <c r="A258" s="600" t="s">
        <v>16</v>
      </c>
      <c r="B258" s="0" t="s">
        <v>5086</v>
      </c>
      <c r="C258" s="0" t="s">
        <v>5087</v>
      </c>
      <c r="D258" s="0" t="s">
        <v>5143</v>
      </c>
      <c r="E258" s="0" t="s">
        <v>5144</v>
      </c>
      <c r="F258" s="0" t="s">
        <v>4440</v>
      </c>
      <c r="G258" s="0" t="s">
        <v>5145</v>
      </c>
    </row>
    <row customHeight="1" ht="11.25">
      <c r="A259" s="600" t="s">
        <v>16</v>
      </c>
      <c r="B259" s="0" t="s">
        <v>5086</v>
      </c>
      <c r="C259" s="0" t="s">
        <v>5087</v>
      </c>
      <c r="D259" s="0" t="s">
        <v>5146</v>
      </c>
      <c r="E259" s="0" t="s">
        <v>5147</v>
      </c>
      <c r="F259" s="0" t="s">
        <v>4440</v>
      </c>
      <c r="G259" s="0" t="s">
        <v>5148</v>
      </c>
    </row>
    <row customHeight="1" ht="11.25">
      <c r="A260" s="600" t="s">
        <v>16</v>
      </c>
      <c r="B260" s="0" t="s">
        <v>5086</v>
      </c>
      <c r="C260" s="0" t="s">
        <v>5087</v>
      </c>
      <c r="D260" s="0" t="s">
        <v>5149</v>
      </c>
      <c r="E260" s="0" t="s">
        <v>5150</v>
      </c>
      <c r="F260" s="0" t="s">
        <v>4440</v>
      </c>
      <c r="G260" s="0" t="s">
        <v>5151</v>
      </c>
    </row>
    <row customHeight="1" ht="11.25">
      <c r="A261" s="600" t="s">
        <v>16</v>
      </c>
      <c r="B261" s="0" t="s">
        <v>5086</v>
      </c>
      <c r="C261" s="0" t="s">
        <v>5087</v>
      </c>
      <c r="D261" s="0" t="s">
        <v>5152</v>
      </c>
      <c r="E261" s="0" t="s">
        <v>5153</v>
      </c>
      <c r="F261" s="0" t="s">
        <v>4440</v>
      </c>
      <c r="G261" s="0" t="s">
        <v>5154</v>
      </c>
    </row>
    <row customHeight="1" ht="11.25">
      <c r="A262" s="600" t="s">
        <v>16</v>
      </c>
      <c r="B262" s="0" t="s">
        <v>5086</v>
      </c>
      <c r="C262" s="0" t="s">
        <v>5087</v>
      </c>
      <c r="D262" s="0" t="s">
        <v>5155</v>
      </c>
      <c r="E262" s="0" t="s">
        <v>5156</v>
      </c>
      <c r="F262" s="0" t="s">
        <v>4521</v>
      </c>
      <c r="G262" s="0" t="s">
        <v>5157</v>
      </c>
    </row>
    <row customHeight="1" ht="11.25">
      <c r="A263" s="600" t="s">
        <v>16</v>
      </c>
      <c r="B263" s="0" t="s">
        <v>5158</v>
      </c>
      <c r="C263" s="0" t="s">
        <v>5159</v>
      </c>
      <c r="D263" s="0" t="s">
        <v>5160</v>
      </c>
      <c r="E263" s="0" t="s">
        <v>5161</v>
      </c>
      <c r="F263" s="0" t="s">
        <v>4440</v>
      </c>
      <c r="G263" s="0" t="s">
        <v>5162</v>
      </c>
    </row>
    <row customHeight="1" ht="11.25">
      <c r="A264" s="600" t="s">
        <v>16</v>
      </c>
      <c r="B264" s="0" t="s">
        <v>5158</v>
      </c>
      <c r="C264" s="0" t="s">
        <v>5159</v>
      </c>
      <c r="D264" s="0" t="s">
        <v>5163</v>
      </c>
      <c r="E264" s="0" t="s">
        <v>5164</v>
      </c>
      <c r="F264" s="0" t="s">
        <v>4440</v>
      </c>
      <c r="G264" s="0" t="s">
        <v>5165</v>
      </c>
    </row>
    <row customHeight="1" ht="11.25">
      <c r="A265" s="600" t="s">
        <v>16</v>
      </c>
      <c r="B265" s="0" t="s">
        <v>5158</v>
      </c>
      <c r="C265" s="0" t="s">
        <v>5159</v>
      </c>
      <c r="D265" s="0" t="s">
        <v>5166</v>
      </c>
      <c r="E265" s="0" t="s">
        <v>5167</v>
      </c>
      <c r="F265" s="0" t="s">
        <v>4440</v>
      </c>
      <c r="G265" s="0" t="s">
        <v>5168</v>
      </c>
    </row>
    <row customHeight="1" ht="11.25">
      <c r="A266" s="600" t="s">
        <v>16</v>
      </c>
      <c r="B266" s="0" t="s">
        <v>5158</v>
      </c>
      <c r="C266" s="0" t="s">
        <v>5159</v>
      </c>
      <c r="D266" s="0" t="s">
        <v>5169</v>
      </c>
      <c r="E266" s="0" t="s">
        <v>5170</v>
      </c>
      <c r="F266" s="0" t="s">
        <v>4440</v>
      </c>
      <c r="G266" s="0" t="s">
        <v>5171</v>
      </c>
    </row>
    <row customHeight="1" ht="11.25">
      <c r="A267" s="600" t="s">
        <v>16</v>
      </c>
      <c r="B267" s="0" t="s">
        <v>5158</v>
      </c>
      <c r="C267" s="0" t="s">
        <v>5159</v>
      </c>
      <c r="D267" s="0" t="s">
        <v>5158</v>
      </c>
      <c r="E267" s="0" t="s">
        <v>5159</v>
      </c>
      <c r="F267" s="0" t="s">
        <v>4437</v>
      </c>
      <c r="G267" s="0" t="s">
        <v>5172</v>
      </c>
    </row>
    <row customHeight="1" ht="11.25">
      <c r="A268" s="600" t="s">
        <v>16</v>
      </c>
      <c r="B268" s="0" t="s">
        <v>5158</v>
      </c>
      <c r="C268" s="0" t="s">
        <v>5159</v>
      </c>
      <c r="D268" s="0" t="s">
        <v>5173</v>
      </c>
      <c r="E268" s="0" t="s">
        <v>5174</v>
      </c>
      <c r="F268" s="0" t="s">
        <v>4440</v>
      </c>
      <c r="G268" s="0" t="s">
        <v>5175</v>
      </c>
    </row>
    <row customHeight="1" ht="11.25">
      <c r="A269" s="600" t="s">
        <v>16</v>
      </c>
      <c r="B269" s="0" t="s">
        <v>5158</v>
      </c>
      <c r="C269" s="0" t="s">
        <v>5159</v>
      </c>
      <c r="D269" s="0" t="s">
        <v>5176</v>
      </c>
      <c r="E269" s="0" t="s">
        <v>5177</v>
      </c>
      <c r="F269" s="0" t="s">
        <v>4440</v>
      </c>
      <c r="G269" s="0" t="s">
        <v>5178</v>
      </c>
    </row>
    <row customHeight="1" ht="11.25">
      <c r="A270" s="600" t="s">
        <v>16</v>
      </c>
      <c r="B270" s="0" t="s">
        <v>5158</v>
      </c>
      <c r="C270" s="0" t="s">
        <v>5159</v>
      </c>
      <c r="D270" s="0" t="s">
        <v>5179</v>
      </c>
      <c r="E270" s="0" t="s">
        <v>5180</v>
      </c>
      <c r="F270" s="0" t="s">
        <v>4440</v>
      </c>
      <c r="G270" s="0" t="s">
        <v>5181</v>
      </c>
    </row>
    <row customHeight="1" ht="11.25">
      <c r="A271" s="600" t="s">
        <v>16</v>
      </c>
      <c r="B271" s="0" t="s">
        <v>5158</v>
      </c>
      <c r="C271" s="0" t="s">
        <v>5159</v>
      </c>
      <c r="D271" s="0" t="s">
        <v>5182</v>
      </c>
      <c r="E271" s="0" t="s">
        <v>5183</v>
      </c>
      <c r="F271" s="0" t="s">
        <v>4440</v>
      </c>
      <c r="G271" s="0" t="s">
        <v>5184</v>
      </c>
    </row>
    <row customHeight="1" ht="11.25">
      <c r="A272" s="600" t="s">
        <v>16</v>
      </c>
      <c r="B272" s="0" t="s">
        <v>5158</v>
      </c>
      <c r="C272" s="0" t="s">
        <v>5159</v>
      </c>
      <c r="D272" s="0" t="s">
        <v>5185</v>
      </c>
      <c r="E272" s="0" t="s">
        <v>5186</v>
      </c>
      <c r="F272" s="0" t="s">
        <v>4440</v>
      </c>
      <c r="G272" s="0" t="s">
        <v>5187</v>
      </c>
    </row>
    <row customHeight="1" ht="11.25">
      <c r="A273" s="600" t="s">
        <v>16</v>
      </c>
      <c r="B273" s="0" t="s">
        <v>5158</v>
      </c>
      <c r="C273" s="0" t="s">
        <v>5159</v>
      </c>
      <c r="D273" s="0" t="s">
        <v>5188</v>
      </c>
      <c r="E273" s="0" t="s">
        <v>5189</v>
      </c>
      <c r="F273" s="0" t="s">
        <v>4440</v>
      </c>
      <c r="G273" s="0" t="s">
        <v>5190</v>
      </c>
    </row>
    <row customHeight="1" ht="11.25">
      <c r="A274" s="600" t="s">
        <v>16</v>
      </c>
      <c r="B274" s="0" t="s">
        <v>5191</v>
      </c>
      <c r="C274" s="0" t="s">
        <v>5192</v>
      </c>
      <c r="D274" s="0" t="s">
        <v>5193</v>
      </c>
      <c r="E274" s="0" t="s">
        <v>5194</v>
      </c>
      <c r="F274" s="0" t="s">
        <v>4440</v>
      </c>
      <c r="G274" s="0" t="s">
        <v>5195</v>
      </c>
    </row>
    <row customHeight="1" ht="11.25">
      <c r="A275" s="600" t="s">
        <v>16</v>
      </c>
      <c r="B275" s="0" t="s">
        <v>5191</v>
      </c>
      <c r="C275" s="0" t="s">
        <v>5192</v>
      </c>
      <c r="D275" s="0" t="s">
        <v>5196</v>
      </c>
      <c r="E275" s="0" t="s">
        <v>5197</v>
      </c>
      <c r="F275" s="0" t="s">
        <v>4440</v>
      </c>
      <c r="G275" s="0" t="s">
        <v>5198</v>
      </c>
    </row>
    <row customHeight="1" ht="11.25">
      <c r="A276" s="600" t="s">
        <v>16</v>
      </c>
      <c r="B276" s="0" t="s">
        <v>5191</v>
      </c>
      <c r="C276" s="0" t="s">
        <v>5192</v>
      </c>
      <c r="D276" s="0" t="s">
        <v>5199</v>
      </c>
      <c r="E276" s="0" t="s">
        <v>5200</v>
      </c>
      <c r="F276" s="0" t="s">
        <v>4440</v>
      </c>
      <c r="G276" s="0" t="s">
        <v>5201</v>
      </c>
    </row>
    <row customHeight="1" ht="11.25">
      <c r="A277" s="600" t="s">
        <v>16</v>
      </c>
      <c r="B277" s="0" t="s">
        <v>5191</v>
      </c>
      <c r="C277" s="0" t="s">
        <v>5192</v>
      </c>
      <c r="D277" s="0" t="s">
        <v>5191</v>
      </c>
      <c r="E277" s="0" t="s">
        <v>5192</v>
      </c>
      <c r="F277" s="0" t="s">
        <v>4437</v>
      </c>
      <c r="G277" s="0" t="s">
        <v>5202</v>
      </c>
    </row>
    <row customHeight="1" ht="11.25">
      <c r="A278" s="600" t="s">
        <v>16</v>
      </c>
      <c r="B278" s="0" t="s">
        <v>5191</v>
      </c>
      <c r="C278" s="0" t="s">
        <v>5192</v>
      </c>
      <c r="D278" s="0" t="s">
        <v>5203</v>
      </c>
      <c r="E278" s="0" t="s">
        <v>5204</v>
      </c>
      <c r="F278" s="0" t="s">
        <v>4440</v>
      </c>
      <c r="G278" s="0" t="s">
        <v>5205</v>
      </c>
    </row>
    <row customHeight="1" ht="11.25">
      <c r="A279" s="600" t="s">
        <v>16</v>
      </c>
      <c r="B279" s="0" t="s">
        <v>5191</v>
      </c>
      <c r="C279" s="0" t="s">
        <v>5192</v>
      </c>
      <c r="D279" s="0" t="s">
        <v>5206</v>
      </c>
      <c r="E279" s="0" t="s">
        <v>5207</v>
      </c>
      <c r="F279" s="0" t="s">
        <v>4440</v>
      </c>
      <c r="G279" s="0" t="s">
        <v>5208</v>
      </c>
    </row>
    <row customHeight="1" ht="11.25">
      <c r="A280" s="600" t="s">
        <v>16</v>
      </c>
      <c r="B280" s="0" t="s">
        <v>5191</v>
      </c>
      <c r="C280" s="0" t="s">
        <v>5192</v>
      </c>
      <c r="D280" s="0" t="s">
        <v>5209</v>
      </c>
      <c r="E280" s="0" t="s">
        <v>5210</v>
      </c>
      <c r="F280" s="0" t="s">
        <v>4440</v>
      </c>
      <c r="G280" s="0" t="s">
        <v>5211</v>
      </c>
    </row>
    <row customHeight="1" ht="11.25">
      <c r="A281" s="600" t="s">
        <v>16</v>
      </c>
      <c r="B281" s="0" t="s">
        <v>5212</v>
      </c>
      <c r="C281" s="0" t="s">
        <v>5213</v>
      </c>
      <c r="D281" s="0" t="s">
        <v>5214</v>
      </c>
      <c r="E281" s="0" t="s">
        <v>5215</v>
      </c>
      <c r="F281" s="0" t="s">
        <v>4440</v>
      </c>
      <c r="G281" s="0" t="s">
        <v>5216</v>
      </c>
    </row>
    <row customHeight="1" ht="11.25">
      <c r="A282" s="600" t="s">
        <v>16</v>
      </c>
      <c r="B282" s="0" t="s">
        <v>5212</v>
      </c>
      <c r="C282" s="0" t="s">
        <v>5213</v>
      </c>
      <c r="D282" s="0" t="s">
        <v>5217</v>
      </c>
      <c r="E282" s="0" t="s">
        <v>5218</v>
      </c>
      <c r="F282" s="0" t="s">
        <v>4440</v>
      </c>
      <c r="G282" s="0" t="s">
        <v>5219</v>
      </c>
    </row>
    <row customHeight="1" ht="11.25">
      <c r="A283" s="600" t="s">
        <v>16</v>
      </c>
      <c r="B283" s="0" t="s">
        <v>5212</v>
      </c>
      <c r="C283" s="0" t="s">
        <v>5213</v>
      </c>
      <c r="D283" s="0" t="s">
        <v>5220</v>
      </c>
      <c r="E283" s="0" t="s">
        <v>5221</v>
      </c>
      <c r="F283" s="0" t="s">
        <v>4440</v>
      </c>
      <c r="G283" s="0" t="s">
        <v>5222</v>
      </c>
    </row>
    <row customHeight="1" ht="11.25">
      <c r="A284" s="600" t="s">
        <v>16</v>
      </c>
      <c r="B284" s="0" t="s">
        <v>5212</v>
      </c>
      <c r="C284" s="0" t="s">
        <v>5213</v>
      </c>
      <c r="D284" s="0" t="s">
        <v>5223</v>
      </c>
      <c r="E284" s="0" t="s">
        <v>5224</v>
      </c>
      <c r="F284" s="0" t="s">
        <v>4440</v>
      </c>
      <c r="G284" s="0" t="s">
        <v>5225</v>
      </c>
    </row>
    <row customHeight="1" ht="11.25">
      <c r="A285" s="600" t="s">
        <v>16</v>
      </c>
      <c r="B285" s="0" t="s">
        <v>5212</v>
      </c>
      <c r="C285" s="0" t="s">
        <v>5213</v>
      </c>
      <c r="D285" s="0" t="s">
        <v>5226</v>
      </c>
      <c r="E285" s="0" t="s">
        <v>5227</v>
      </c>
      <c r="F285" s="0" t="s">
        <v>4440</v>
      </c>
      <c r="G285" s="0" t="s">
        <v>5228</v>
      </c>
    </row>
    <row customHeight="1" ht="11.25">
      <c r="A286" s="600" t="s">
        <v>16</v>
      </c>
      <c r="B286" s="0" t="s">
        <v>5212</v>
      </c>
      <c r="C286" s="0" t="s">
        <v>5213</v>
      </c>
      <c r="D286" s="0" t="s">
        <v>5229</v>
      </c>
      <c r="E286" s="0" t="s">
        <v>5230</v>
      </c>
      <c r="F286" s="0" t="s">
        <v>4440</v>
      </c>
      <c r="G286" s="0" t="s">
        <v>5231</v>
      </c>
    </row>
    <row customHeight="1" ht="11.25">
      <c r="A287" s="600" t="s">
        <v>16</v>
      </c>
      <c r="B287" s="0" t="s">
        <v>5212</v>
      </c>
      <c r="C287" s="0" t="s">
        <v>5213</v>
      </c>
      <c r="D287" s="0" t="s">
        <v>5232</v>
      </c>
      <c r="E287" s="0" t="s">
        <v>5233</v>
      </c>
      <c r="F287" s="0" t="s">
        <v>4440</v>
      </c>
      <c r="G287" s="0" t="s">
        <v>5234</v>
      </c>
    </row>
    <row customHeight="1" ht="11.25">
      <c r="A288" s="600" t="s">
        <v>16</v>
      </c>
      <c r="B288" s="0" t="s">
        <v>5212</v>
      </c>
      <c r="C288" s="0" t="s">
        <v>5213</v>
      </c>
      <c r="D288" s="0" t="s">
        <v>5235</v>
      </c>
      <c r="E288" s="0" t="s">
        <v>5236</v>
      </c>
      <c r="F288" s="0" t="s">
        <v>4440</v>
      </c>
      <c r="G288" s="0" t="s">
        <v>5237</v>
      </c>
    </row>
    <row customHeight="1" ht="11.25">
      <c r="A289" s="600" t="s">
        <v>16</v>
      </c>
      <c r="B289" s="0" t="s">
        <v>5212</v>
      </c>
      <c r="C289" s="0" t="s">
        <v>5213</v>
      </c>
      <c r="D289" s="0" t="s">
        <v>5212</v>
      </c>
      <c r="E289" s="0" t="s">
        <v>5213</v>
      </c>
      <c r="F289" s="0" t="s">
        <v>4437</v>
      </c>
      <c r="G289" s="0" t="s">
        <v>5238</v>
      </c>
    </row>
    <row customHeight="1" ht="11.25">
      <c r="A290" s="600" t="s">
        <v>16</v>
      </c>
      <c r="B290" s="0" t="s">
        <v>5212</v>
      </c>
      <c r="C290" s="0" t="s">
        <v>5213</v>
      </c>
      <c r="D290" s="0" t="s">
        <v>5239</v>
      </c>
      <c r="E290" s="0" t="s">
        <v>5240</v>
      </c>
      <c r="F290" s="0" t="s">
        <v>4440</v>
      </c>
      <c r="G290" s="0" t="s">
        <v>5241</v>
      </c>
    </row>
    <row customHeight="1" ht="11.25">
      <c r="A291" s="600" t="s">
        <v>16</v>
      </c>
      <c r="B291" s="0" t="s">
        <v>5212</v>
      </c>
      <c r="C291" s="0" t="s">
        <v>5213</v>
      </c>
      <c r="D291" s="0" t="s">
        <v>5242</v>
      </c>
      <c r="E291" s="0" t="s">
        <v>5243</v>
      </c>
      <c r="F291" s="0" t="s">
        <v>4440</v>
      </c>
      <c r="G291" s="0" t="s">
        <v>5244</v>
      </c>
    </row>
    <row customHeight="1" ht="11.25">
      <c r="A292" s="600" t="s">
        <v>16</v>
      </c>
      <c r="B292" s="0" t="s">
        <v>5212</v>
      </c>
      <c r="C292" s="0" t="s">
        <v>5213</v>
      </c>
      <c r="D292" s="0" t="s">
        <v>5245</v>
      </c>
      <c r="E292" s="0" t="s">
        <v>5246</v>
      </c>
      <c r="F292" s="0" t="s">
        <v>4440</v>
      </c>
      <c r="G292" s="0" t="s">
        <v>5247</v>
      </c>
    </row>
    <row customHeight="1" ht="11.25">
      <c r="A293" s="600" t="s">
        <v>16</v>
      </c>
      <c r="B293" s="0" t="s">
        <v>5212</v>
      </c>
      <c r="C293" s="0" t="s">
        <v>5213</v>
      </c>
      <c r="D293" s="0" t="s">
        <v>5248</v>
      </c>
      <c r="E293" s="0" t="s">
        <v>5249</v>
      </c>
      <c r="F293" s="0" t="s">
        <v>4440</v>
      </c>
      <c r="G293" s="0" t="s">
        <v>5250</v>
      </c>
    </row>
    <row customHeight="1" ht="11.25">
      <c r="A294" s="600" t="s">
        <v>16</v>
      </c>
      <c r="B294" s="0" t="s">
        <v>5251</v>
      </c>
      <c r="C294" s="0" t="s">
        <v>5252</v>
      </c>
      <c r="D294" s="0" t="s">
        <v>5253</v>
      </c>
      <c r="E294" s="0" t="s">
        <v>5254</v>
      </c>
      <c r="F294" s="0" t="s">
        <v>4526</v>
      </c>
      <c r="G294" s="0" t="s">
        <v>5255</v>
      </c>
    </row>
    <row customHeight="1" ht="11.25">
      <c r="A295" s="600" t="s">
        <v>16</v>
      </c>
      <c r="B295" s="0" t="s">
        <v>5251</v>
      </c>
      <c r="C295" s="0" t="s">
        <v>5252</v>
      </c>
      <c r="D295" s="0" t="s">
        <v>5256</v>
      </c>
      <c r="E295" s="0" t="s">
        <v>5257</v>
      </c>
      <c r="F295" s="0" t="s">
        <v>4440</v>
      </c>
      <c r="G295" s="0" t="s">
        <v>5258</v>
      </c>
    </row>
    <row customHeight="1" ht="11.25">
      <c r="A296" s="600" t="s">
        <v>16</v>
      </c>
      <c r="B296" s="0" t="s">
        <v>5251</v>
      </c>
      <c r="C296" s="0" t="s">
        <v>5252</v>
      </c>
      <c r="D296" s="0" t="s">
        <v>5259</v>
      </c>
      <c r="E296" s="0" t="s">
        <v>5260</v>
      </c>
      <c r="F296" s="0" t="s">
        <v>4521</v>
      </c>
      <c r="G296" s="0" t="s">
        <v>5261</v>
      </c>
    </row>
    <row customHeight="1" ht="11.25">
      <c r="A297" s="600" t="s">
        <v>16</v>
      </c>
      <c r="B297" s="0" t="s">
        <v>5251</v>
      </c>
      <c r="C297" s="0" t="s">
        <v>5252</v>
      </c>
      <c r="D297" s="0" t="s">
        <v>5262</v>
      </c>
      <c r="E297" s="0" t="s">
        <v>5263</v>
      </c>
      <c r="F297" s="0" t="s">
        <v>4440</v>
      </c>
      <c r="G297" s="0" t="s">
        <v>5264</v>
      </c>
    </row>
    <row customHeight="1" ht="11.25">
      <c r="A298" s="600" t="s">
        <v>16</v>
      </c>
      <c r="B298" s="0" t="s">
        <v>5251</v>
      </c>
      <c r="C298" s="0" t="s">
        <v>5252</v>
      </c>
      <c r="D298" s="0" t="s">
        <v>5265</v>
      </c>
      <c r="E298" s="0" t="s">
        <v>5266</v>
      </c>
      <c r="F298" s="0" t="s">
        <v>4440</v>
      </c>
      <c r="G298" s="0" t="s">
        <v>5267</v>
      </c>
    </row>
    <row customHeight="1" ht="11.25">
      <c r="A299" s="600" t="s">
        <v>16</v>
      </c>
      <c r="B299" s="0" t="s">
        <v>5251</v>
      </c>
      <c r="C299" s="0" t="s">
        <v>5252</v>
      </c>
      <c r="D299" s="0" t="s">
        <v>5268</v>
      </c>
      <c r="E299" s="0" t="s">
        <v>5269</v>
      </c>
      <c r="F299" s="0" t="s">
        <v>4440</v>
      </c>
      <c r="G299" s="0" t="s">
        <v>5270</v>
      </c>
    </row>
    <row customHeight="1" ht="11.25">
      <c r="A300" s="600" t="s">
        <v>16</v>
      </c>
      <c r="B300" s="0" t="s">
        <v>5251</v>
      </c>
      <c r="C300" s="0" t="s">
        <v>5252</v>
      </c>
      <c r="D300" s="0" t="s">
        <v>5251</v>
      </c>
      <c r="E300" s="0" t="s">
        <v>5252</v>
      </c>
      <c r="F300" s="0" t="s">
        <v>4437</v>
      </c>
      <c r="G300" s="0" t="s">
        <v>5271</v>
      </c>
    </row>
    <row customHeight="1" ht="11.25">
      <c r="A301" s="600" t="s">
        <v>16</v>
      </c>
      <c r="B301" s="0" t="s">
        <v>5251</v>
      </c>
      <c r="C301" s="0" t="s">
        <v>5252</v>
      </c>
      <c r="D301" s="0" t="s">
        <v>5272</v>
      </c>
      <c r="E301" s="0" t="s">
        <v>5273</v>
      </c>
      <c r="F301" s="0" t="s">
        <v>4526</v>
      </c>
      <c r="G301" s="0" t="s">
        <v>5274</v>
      </c>
    </row>
    <row customHeight="1" ht="11.25">
      <c r="A302" s="600" t="s">
        <v>16</v>
      </c>
      <c r="B302" s="0" t="s">
        <v>5251</v>
      </c>
      <c r="C302" s="0" t="s">
        <v>5252</v>
      </c>
      <c r="D302" s="0" t="s">
        <v>5275</v>
      </c>
      <c r="E302" s="0" t="s">
        <v>5276</v>
      </c>
      <c r="F302" s="0" t="s">
        <v>4440</v>
      </c>
      <c r="G302" s="0" t="s">
        <v>5277</v>
      </c>
    </row>
    <row customHeight="1" ht="11.25">
      <c r="A303" s="600" t="s">
        <v>16</v>
      </c>
      <c r="B303" s="0" t="s">
        <v>99</v>
      </c>
      <c r="C303" s="0" t="s">
        <v>5278</v>
      </c>
      <c r="D303" s="0" t="s">
        <v>5279</v>
      </c>
      <c r="E303" s="0" t="s">
        <v>5280</v>
      </c>
      <c r="F303" s="0" t="s">
        <v>4440</v>
      </c>
      <c r="G303" s="0" t="s">
        <v>5281</v>
      </c>
    </row>
    <row customHeight="1" ht="11.25">
      <c r="A304" s="600" t="s">
        <v>16</v>
      </c>
      <c r="B304" s="0" t="s">
        <v>99</v>
      </c>
      <c r="C304" s="0" t="s">
        <v>5278</v>
      </c>
      <c r="D304" s="0" t="s">
        <v>5282</v>
      </c>
      <c r="E304" s="0" t="s">
        <v>5283</v>
      </c>
      <c r="F304" s="0" t="s">
        <v>4440</v>
      </c>
      <c r="G304" s="0" t="s">
        <v>5284</v>
      </c>
    </row>
    <row customHeight="1" ht="11.25">
      <c r="A305" s="600" t="s">
        <v>16</v>
      </c>
      <c r="B305" s="0" t="s">
        <v>99</v>
      </c>
      <c r="C305" s="0" t="s">
        <v>5278</v>
      </c>
      <c r="D305" s="0" t="s">
        <v>5285</v>
      </c>
      <c r="E305" s="0" t="s">
        <v>5286</v>
      </c>
      <c r="F305" s="0" t="s">
        <v>4526</v>
      </c>
      <c r="G305" s="0" t="s">
        <v>5287</v>
      </c>
    </row>
    <row customHeight="1" ht="11.25">
      <c r="A306" s="600" t="s">
        <v>16</v>
      </c>
      <c r="B306" s="0" t="s">
        <v>99</v>
      </c>
      <c r="C306" s="0" t="s">
        <v>5278</v>
      </c>
      <c r="D306" s="0" t="s">
        <v>5288</v>
      </c>
      <c r="E306" s="0" t="s">
        <v>5289</v>
      </c>
      <c r="F306" s="0" t="s">
        <v>4440</v>
      </c>
      <c r="G306" s="0" t="s">
        <v>5290</v>
      </c>
    </row>
    <row customHeight="1" ht="11.25">
      <c r="A307" s="600" t="s">
        <v>16</v>
      </c>
      <c r="B307" s="0" t="s">
        <v>99</v>
      </c>
      <c r="C307" s="0" t="s">
        <v>5278</v>
      </c>
      <c r="D307" s="0" t="s">
        <v>5291</v>
      </c>
      <c r="E307" s="0" t="s">
        <v>5292</v>
      </c>
      <c r="F307" s="0" t="s">
        <v>4440</v>
      </c>
      <c r="G307" s="0" t="s">
        <v>5293</v>
      </c>
    </row>
    <row customHeight="1" ht="11.25">
      <c r="A308" s="600" t="s">
        <v>16</v>
      </c>
      <c r="B308" s="0" t="s">
        <v>99</v>
      </c>
      <c r="C308" s="0" t="s">
        <v>5278</v>
      </c>
      <c r="D308" s="0" t="s">
        <v>5294</v>
      </c>
      <c r="E308" s="0" t="s">
        <v>5295</v>
      </c>
      <c r="F308" s="0" t="s">
        <v>4440</v>
      </c>
      <c r="G308" s="0" t="s">
        <v>5296</v>
      </c>
    </row>
    <row customHeight="1" ht="11.25">
      <c r="A309" s="600" t="s">
        <v>16</v>
      </c>
      <c r="B309" s="0" t="s">
        <v>99</v>
      </c>
      <c r="C309" s="0" t="s">
        <v>5278</v>
      </c>
      <c r="D309" s="0" t="s">
        <v>5297</v>
      </c>
      <c r="E309" s="0" t="s">
        <v>5298</v>
      </c>
      <c r="F309" s="0" t="s">
        <v>4440</v>
      </c>
      <c r="G309" s="0" t="s">
        <v>5299</v>
      </c>
    </row>
    <row customHeight="1" ht="11.25">
      <c r="A310" s="600" t="s">
        <v>16</v>
      </c>
      <c r="B310" s="0" t="s">
        <v>99</v>
      </c>
      <c r="C310" s="0" t="s">
        <v>5278</v>
      </c>
      <c r="D310" s="0" t="s">
        <v>4899</v>
      </c>
      <c r="E310" s="0" t="s">
        <v>5300</v>
      </c>
      <c r="F310" s="0" t="s">
        <v>4440</v>
      </c>
      <c r="G310" s="0" t="s">
        <v>5301</v>
      </c>
    </row>
    <row customHeight="1" ht="11.25">
      <c r="A311" s="600" t="s">
        <v>16</v>
      </c>
      <c r="B311" s="0" t="s">
        <v>99</v>
      </c>
      <c r="C311" s="0" t="s">
        <v>5278</v>
      </c>
      <c r="D311" s="0" t="s">
        <v>5302</v>
      </c>
      <c r="E311" s="0" t="s">
        <v>5303</v>
      </c>
      <c r="F311" s="0" t="s">
        <v>4521</v>
      </c>
      <c r="G311" s="0" t="s">
        <v>5304</v>
      </c>
    </row>
    <row customHeight="1" ht="11.25">
      <c r="A312" s="600" t="s">
        <v>16</v>
      </c>
      <c r="B312" s="0" t="s">
        <v>99</v>
      </c>
      <c r="C312" s="0" t="s">
        <v>5278</v>
      </c>
      <c r="D312" s="0" t="s">
        <v>5305</v>
      </c>
      <c r="E312" s="0" t="s">
        <v>5306</v>
      </c>
      <c r="F312" s="0" t="s">
        <v>4605</v>
      </c>
      <c r="G312" s="0" t="s">
        <v>5307</v>
      </c>
    </row>
    <row customHeight="1" ht="11.25">
      <c r="A313" s="600" t="s">
        <v>16</v>
      </c>
      <c r="B313" s="0" t="s">
        <v>99</v>
      </c>
      <c r="C313" s="0" t="s">
        <v>5278</v>
      </c>
      <c r="D313" s="0" t="s">
        <v>5308</v>
      </c>
      <c r="E313" s="0" t="s">
        <v>5309</v>
      </c>
      <c r="F313" s="0" t="s">
        <v>4440</v>
      </c>
      <c r="G313" s="0" t="s">
        <v>5310</v>
      </c>
    </row>
    <row customHeight="1" ht="11.25">
      <c r="A314" s="600" t="s">
        <v>16</v>
      </c>
      <c r="B314" s="0" t="s">
        <v>99</v>
      </c>
      <c r="C314" s="0" t="s">
        <v>5278</v>
      </c>
      <c r="D314" s="0" t="s">
        <v>5311</v>
      </c>
      <c r="E314" s="0" t="s">
        <v>5312</v>
      </c>
      <c r="F314" s="0" t="s">
        <v>4440</v>
      </c>
      <c r="G314" s="0" t="s">
        <v>5313</v>
      </c>
    </row>
    <row customHeight="1" ht="11.25">
      <c r="A315" s="600" t="s">
        <v>16</v>
      </c>
      <c r="B315" s="0" t="s">
        <v>99</v>
      </c>
      <c r="C315" s="0" t="s">
        <v>5278</v>
      </c>
      <c r="D315" s="0" t="s">
        <v>5314</v>
      </c>
      <c r="E315" s="0" t="s">
        <v>5315</v>
      </c>
      <c r="F315" s="0" t="s">
        <v>4440</v>
      </c>
      <c r="G315" s="0" t="s">
        <v>5316</v>
      </c>
    </row>
    <row customHeight="1" ht="11.25">
      <c r="A316" s="600" t="s">
        <v>16</v>
      </c>
      <c r="B316" s="0" t="s">
        <v>99</v>
      </c>
      <c r="C316" s="0" t="s">
        <v>5278</v>
      </c>
      <c r="D316" s="0" t="s">
        <v>5317</v>
      </c>
      <c r="E316" s="0" t="s">
        <v>5318</v>
      </c>
      <c r="F316" s="0" t="s">
        <v>4521</v>
      </c>
      <c r="G316" s="0" t="s">
        <v>5319</v>
      </c>
    </row>
    <row customHeight="1" ht="11.25">
      <c r="A317" s="600" t="s">
        <v>16</v>
      </c>
      <c r="B317" s="0" t="s">
        <v>99</v>
      </c>
      <c r="C317" s="0" t="s">
        <v>5278</v>
      </c>
      <c r="D317" s="0" t="s">
        <v>5320</v>
      </c>
      <c r="E317" s="0" t="s">
        <v>5321</v>
      </c>
      <c r="F317" s="0" t="s">
        <v>4440</v>
      </c>
      <c r="G317" s="0" t="s">
        <v>5322</v>
      </c>
    </row>
    <row customHeight="1" ht="11.25">
      <c r="A318" s="600" t="s">
        <v>16</v>
      </c>
      <c r="B318" s="0" t="s">
        <v>99</v>
      </c>
      <c r="C318" s="0" t="s">
        <v>5278</v>
      </c>
      <c r="D318" s="0" t="s">
        <v>5323</v>
      </c>
      <c r="E318" s="0" t="s">
        <v>5324</v>
      </c>
      <c r="F318" s="0" t="s">
        <v>4440</v>
      </c>
      <c r="G318" s="0" t="s">
        <v>5325</v>
      </c>
    </row>
    <row customHeight="1" ht="11.25">
      <c r="A319" s="600" t="s">
        <v>16</v>
      </c>
      <c r="B319" s="0" t="s">
        <v>99</v>
      </c>
      <c r="C319" s="0" t="s">
        <v>5278</v>
      </c>
      <c r="D319" s="0" t="s">
        <v>5326</v>
      </c>
      <c r="E319" s="0" t="s">
        <v>5327</v>
      </c>
      <c r="F319" s="0" t="s">
        <v>4440</v>
      </c>
      <c r="G319" s="0" t="s">
        <v>5328</v>
      </c>
    </row>
    <row customHeight="1" ht="11.25">
      <c r="A320" s="600" t="s">
        <v>16</v>
      </c>
      <c r="B320" s="0" t="s">
        <v>99</v>
      </c>
      <c r="C320" s="0" t="s">
        <v>5278</v>
      </c>
      <c r="D320" s="0" t="s">
        <v>5329</v>
      </c>
      <c r="E320" s="0" t="s">
        <v>5330</v>
      </c>
      <c r="F320" s="0" t="s">
        <v>4440</v>
      </c>
      <c r="G320" s="0" t="s">
        <v>5331</v>
      </c>
    </row>
    <row customHeight="1" ht="11.25">
      <c r="A321" s="600" t="s">
        <v>16</v>
      </c>
      <c r="B321" s="0" t="s">
        <v>99</v>
      </c>
      <c r="C321" s="0" t="s">
        <v>5278</v>
      </c>
      <c r="D321" s="0" t="s">
        <v>5332</v>
      </c>
      <c r="E321" s="0" t="s">
        <v>5333</v>
      </c>
      <c r="F321" s="0" t="s">
        <v>4440</v>
      </c>
      <c r="G321" s="0" t="s">
        <v>5334</v>
      </c>
    </row>
    <row customHeight="1" ht="11.25">
      <c r="A322" s="600" t="s">
        <v>16</v>
      </c>
      <c r="B322" s="0" t="s">
        <v>99</v>
      </c>
      <c r="C322" s="0" t="s">
        <v>5278</v>
      </c>
      <c r="D322" s="0" t="s">
        <v>5335</v>
      </c>
      <c r="E322" s="0" t="s">
        <v>5336</v>
      </c>
      <c r="F322" s="0" t="s">
        <v>4440</v>
      </c>
      <c r="G322" s="0" t="s">
        <v>5337</v>
      </c>
    </row>
    <row customHeight="1" ht="11.25">
      <c r="A323" s="600" t="s">
        <v>16</v>
      </c>
      <c r="B323" s="0" t="s">
        <v>99</v>
      </c>
      <c r="C323" s="0" t="s">
        <v>5278</v>
      </c>
      <c r="D323" s="0" t="s">
        <v>99</v>
      </c>
      <c r="E323" s="0" t="s">
        <v>5278</v>
      </c>
      <c r="F323" s="0" t="s">
        <v>4437</v>
      </c>
      <c r="G323" s="0" t="s">
        <v>5338</v>
      </c>
    </row>
    <row customHeight="1" ht="11.25">
      <c r="A324" s="600" t="s">
        <v>16</v>
      </c>
      <c r="B324" s="0" t="s">
        <v>99</v>
      </c>
      <c r="C324" s="0" t="s">
        <v>5278</v>
      </c>
      <c r="D324" s="0" t="s">
        <v>100</v>
      </c>
      <c r="E324" s="0" t="s">
        <v>101</v>
      </c>
      <c r="F324" s="0" t="s">
        <v>4526</v>
      </c>
      <c r="G324" s="0" t="s">
        <v>98</v>
      </c>
    </row>
    <row customHeight="1" ht="11.25">
      <c r="A325" s="600" t="s">
        <v>16</v>
      </c>
      <c r="B325" s="0" t="s">
        <v>99</v>
      </c>
      <c r="C325" s="0" t="s">
        <v>5278</v>
      </c>
      <c r="D325" s="0" t="s">
        <v>5339</v>
      </c>
      <c r="E325" s="0" t="s">
        <v>5340</v>
      </c>
      <c r="F325" s="0" t="s">
        <v>4440</v>
      </c>
      <c r="G325" s="0" t="s">
        <v>5341</v>
      </c>
    </row>
    <row customHeight="1" ht="11.25">
      <c r="A326" s="600" t="s">
        <v>16</v>
      </c>
      <c r="B326" s="0" t="s">
        <v>99</v>
      </c>
      <c r="C326" s="0" t="s">
        <v>5278</v>
      </c>
      <c r="D326" s="0" t="s">
        <v>5342</v>
      </c>
      <c r="E326" s="0" t="s">
        <v>5343</v>
      </c>
      <c r="F326" s="0" t="s">
        <v>4440</v>
      </c>
      <c r="G326" s="0" t="s">
        <v>5344</v>
      </c>
    </row>
    <row customHeight="1" ht="11.25">
      <c r="A327" s="600" t="s">
        <v>16</v>
      </c>
      <c r="B327" s="0" t="s">
        <v>99</v>
      </c>
      <c r="C327" s="0" t="s">
        <v>5278</v>
      </c>
      <c r="D327" s="0" t="s">
        <v>5345</v>
      </c>
      <c r="E327" s="0" t="s">
        <v>5346</v>
      </c>
      <c r="F327" s="0" t="s">
        <v>4440</v>
      </c>
      <c r="G327" s="0" t="s">
        <v>5347</v>
      </c>
    </row>
    <row customHeight="1" ht="11.25">
      <c r="A328" s="600" t="s">
        <v>16</v>
      </c>
      <c r="B328" s="0" t="s">
        <v>99</v>
      </c>
      <c r="C328" s="0" t="s">
        <v>5278</v>
      </c>
      <c r="D328" s="0" t="s">
        <v>5348</v>
      </c>
      <c r="E328" s="0" t="s">
        <v>5349</v>
      </c>
      <c r="F328" s="0" t="s">
        <v>4440</v>
      </c>
      <c r="G328" s="0" t="s">
        <v>5350</v>
      </c>
    </row>
    <row customHeight="1" ht="11.25">
      <c r="A329" s="600" t="s">
        <v>16</v>
      </c>
      <c r="B329" s="0" t="s">
        <v>99</v>
      </c>
      <c r="C329" s="0" t="s">
        <v>5278</v>
      </c>
      <c r="D329" s="0" t="s">
        <v>5351</v>
      </c>
      <c r="E329" s="0" t="s">
        <v>5352</v>
      </c>
      <c r="F329" s="0" t="s">
        <v>4440</v>
      </c>
      <c r="G329" s="0" t="s">
        <v>5353</v>
      </c>
    </row>
    <row customHeight="1" ht="11.25">
      <c r="A330" s="600" t="s">
        <v>16</v>
      </c>
      <c r="B330" s="0" t="s">
        <v>99</v>
      </c>
      <c r="C330" s="0" t="s">
        <v>5278</v>
      </c>
      <c r="D330" s="0" t="s">
        <v>5354</v>
      </c>
      <c r="E330" s="0" t="s">
        <v>5355</v>
      </c>
      <c r="F330" s="0" t="s">
        <v>4440</v>
      </c>
      <c r="G330" s="0" t="s">
        <v>5356</v>
      </c>
    </row>
    <row customHeight="1" ht="11.25">
      <c r="A331" s="600" t="s">
        <v>16</v>
      </c>
      <c r="B331" s="0" t="s">
        <v>99</v>
      </c>
      <c r="C331" s="0" t="s">
        <v>5278</v>
      </c>
      <c r="D331" s="0" t="s">
        <v>5357</v>
      </c>
      <c r="E331" s="0" t="s">
        <v>5358</v>
      </c>
      <c r="F331" s="0" t="s">
        <v>4521</v>
      </c>
      <c r="G331" s="0" t="s">
        <v>5359</v>
      </c>
    </row>
    <row customHeight="1" ht="11.25">
      <c r="A332" s="600" t="s">
        <v>16</v>
      </c>
      <c r="B332" s="0" t="s">
        <v>99</v>
      </c>
      <c r="C332" s="0" t="s">
        <v>5278</v>
      </c>
      <c r="D332" s="0" t="s">
        <v>5360</v>
      </c>
      <c r="E332" s="0" t="s">
        <v>5361</v>
      </c>
      <c r="F332" s="0" t="s">
        <v>4521</v>
      </c>
      <c r="G332" s="0" t="s">
        <v>5362</v>
      </c>
    </row>
    <row customHeight="1" ht="11.25">
      <c r="A333" s="600" t="s">
        <v>16</v>
      </c>
      <c r="B333" s="0" t="s">
        <v>5363</v>
      </c>
      <c r="C333" s="0" t="s">
        <v>5364</v>
      </c>
      <c r="D333" s="0" t="s">
        <v>5365</v>
      </c>
      <c r="E333" s="0" t="s">
        <v>5366</v>
      </c>
      <c r="F333" s="0" t="s">
        <v>4440</v>
      </c>
      <c r="G333" s="0" t="s">
        <v>5367</v>
      </c>
    </row>
    <row customHeight="1" ht="11.25">
      <c r="A334" s="600" t="s">
        <v>16</v>
      </c>
      <c r="B334" s="0" t="s">
        <v>5363</v>
      </c>
      <c r="C334" s="0" t="s">
        <v>5364</v>
      </c>
      <c r="D334" s="0" t="s">
        <v>5368</v>
      </c>
      <c r="E334" s="0" t="s">
        <v>5369</v>
      </c>
      <c r="F334" s="0" t="s">
        <v>4440</v>
      </c>
      <c r="G334" s="0" t="s">
        <v>5370</v>
      </c>
    </row>
    <row customHeight="1" ht="11.25">
      <c r="A335" s="600" t="s">
        <v>16</v>
      </c>
      <c r="B335" s="0" t="s">
        <v>5363</v>
      </c>
      <c r="C335" s="0" t="s">
        <v>5364</v>
      </c>
      <c r="D335" s="0" t="s">
        <v>5371</v>
      </c>
      <c r="E335" s="0" t="s">
        <v>5372</v>
      </c>
      <c r="F335" s="0" t="s">
        <v>4440</v>
      </c>
      <c r="G335" s="0" t="s">
        <v>5373</v>
      </c>
    </row>
    <row customHeight="1" ht="11.25">
      <c r="A336" s="600" t="s">
        <v>16</v>
      </c>
      <c r="B336" s="0" t="s">
        <v>5363</v>
      </c>
      <c r="C336" s="0" t="s">
        <v>5364</v>
      </c>
      <c r="D336" s="0" t="s">
        <v>5374</v>
      </c>
      <c r="E336" s="0" t="s">
        <v>5375</v>
      </c>
      <c r="F336" s="0" t="s">
        <v>4440</v>
      </c>
      <c r="G336" s="0" t="s">
        <v>5376</v>
      </c>
    </row>
    <row customHeight="1" ht="11.25">
      <c r="A337" s="600" t="s">
        <v>16</v>
      </c>
      <c r="B337" s="0" t="s">
        <v>5363</v>
      </c>
      <c r="C337" s="0" t="s">
        <v>5364</v>
      </c>
      <c r="D337" s="0" t="s">
        <v>5377</v>
      </c>
      <c r="E337" s="0" t="s">
        <v>5378</v>
      </c>
      <c r="F337" s="0" t="s">
        <v>4440</v>
      </c>
      <c r="G337" s="0" t="s">
        <v>5379</v>
      </c>
    </row>
    <row customHeight="1" ht="11.25">
      <c r="A338" s="600" t="s">
        <v>16</v>
      </c>
      <c r="B338" s="0" t="s">
        <v>5363</v>
      </c>
      <c r="C338" s="0" t="s">
        <v>5364</v>
      </c>
      <c r="D338" s="0" t="s">
        <v>5380</v>
      </c>
      <c r="E338" s="0" t="s">
        <v>5381</v>
      </c>
      <c r="F338" s="0" t="s">
        <v>4440</v>
      </c>
      <c r="G338" s="0" t="s">
        <v>5382</v>
      </c>
    </row>
    <row customHeight="1" ht="11.25">
      <c r="A339" s="600" t="s">
        <v>16</v>
      </c>
      <c r="B339" s="0" t="s">
        <v>5363</v>
      </c>
      <c r="C339" s="0" t="s">
        <v>5364</v>
      </c>
      <c r="D339" s="0" t="s">
        <v>4687</v>
      </c>
      <c r="E339" s="0" t="s">
        <v>5383</v>
      </c>
      <c r="F339" s="0" t="s">
        <v>4440</v>
      </c>
      <c r="G339" s="0" t="s">
        <v>5384</v>
      </c>
    </row>
    <row customHeight="1" ht="11.25">
      <c r="A340" s="600" t="s">
        <v>16</v>
      </c>
      <c r="B340" s="0" t="s">
        <v>5363</v>
      </c>
      <c r="C340" s="0" t="s">
        <v>5364</v>
      </c>
      <c r="D340" s="0" t="s">
        <v>5385</v>
      </c>
      <c r="E340" s="0" t="s">
        <v>5386</v>
      </c>
      <c r="F340" s="0" t="s">
        <v>4440</v>
      </c>
      <c r="G340" s="0" t="s">
        <v>5387</v>
      </c>
    </row>
    <row customHeight="1" ht="11.25">
      <c r="A341" s="600" t="s">
        <v>16</v>
      </c>
      <c r="B341" s="0" t="s">
        <v>5363</v>
      </c>
      <c r="C341" s="0" t="s">
        <v>5364</v>
      </c>
      <c r="D341" s="0" t="s">
        <v>5388</v>
      </c>
      <c r="E341" s="0" t="s">
        <v>5389</v>
      </c>
      <c r="F341" s="0" t="s">
        <v>4440</v>
      </c>
      <c r="G341" s="0" t="s">
        <v>5390</v>
      </c>
    </row>
    <row customHeight="1" ht="11.25">
      <c r="A342" s="600" t="s">
        <v>16</v>
      </c>
      <c r="B342" s="0" t="s">
        <v>5363</v>
      </c>
      <c r="C342" s="0" t="s">
        <v>5364</v>
      </c>
      <c r="D342" s="0" t="s">
        <v>5391</v>
      </c>
      <c r="E342" s="0" t="s">
        <v>5392</v>
      </c>
      <c r="F342" s="0" t="s">
        <v>4440</v>
      </c>
      <c r="G342" s="0" t="s">
        <v>5393</v>
      </c>
    </row>
    <row customHeight="1" ht="11.25">
      <c r="A343" s="600" t="s">
        <v>16</v>
      </c>
      <c r="B343" s="0" t="s">
        <v>5363</v>
      </c>
      <c r="C343" s="0" t="s">
        <v>5364</v>
      </c>
      <c r="D343" s="0" t="s">
        <v>5394</v>
      </c>
      <c r="E343" s="0" t="s">
        <v>5395</v>
      </c>
      <c r="F343" s="0" t="s">
        <v>4440</v>
      </c>
      <c r="G343" s="0" t="s">
        <v>5396</v>
      </c>
    </row>
    <row customHeight="1" ht="11.25">
      <c r="A344" s="600" t="s">
        <v>16</v>
      </c>
      <c r="B344" s="0" t="s">
        <v>5363</v>
      </c>
      <c r="C344" s="0" t="s">
        <v>5364</v>
      </c>
      <c r="D344" s="0" t="s">
        <v>5397</v>
      </c>
      <c r="E344" s="0" t="s">
        <v>5398</v>
      </c>
      <c r="F344" s="0" t="s">
        <v>4440</v>
      </c>
      <c r="G344" s="0" t="s">
        <v>5399</v>
      </c>
    </row>
    <row customHeight="1" ht="11.25">
      <c r="A345" s="600" t="s">
        <v>16</v>
      </c>
      <c r="B345" s="0" t="s">
        <v>5363</v>
      </c>
      <c r="C345" s="0" t="s">
        <v>5364</v>
      </c>
      <c r="D345" s="0" t="s">
        <v>5400</v>
      </c>
      <c r="E345" s="0" t="s">
        <v>5401</v>
      </c>
      <c r="F345" s="0" t="s">
        <v>4440</v>
      </c>
      <c r="G345" s="0" t="s">
        <v>5402</v>
      </c>
    </row>
    <row customHeight="1" ht="11.25">
      <c r="A346" s="600" t="s">
        <v>16</v>
      </c>
      <c r="B346" s="0" t="s">
        <v>5363</v>
      </c>
      <c r="C346" s="0" t="s">
        <v>5364</v>
      </c>
      <c r="D346" s="0" t="s">
        <v>5403</v>
      </c>
      <c r="E346" s="0" t="s">
        <v>5404</v>
      </c>
      <c r="F346" s="0" t="s">
        <v>4440</v>
      </c>
      <c r="G346" s="0" t="s">
        <v>5405</v>
      </c>
    </row>
    <row customHeight="1" ht="11.25">
      <c r="A347" s="600" t="s">
        <v>16</v>
      </c>
      <c r="B347" s="0" t="s">
        <v>5363</v>
      </c>
      <c r="C347" s="0" t="s">
        <v>5364</v>
      </c>
      <c r="D347" s="0" t="s">
        <v>5406</v>
      </c>
      <c r="E347" s="0" t="s">
        <v>5407</v>
      </c>
      <c r="F347" s="0" t="s">
        <v>4440</v>
      </c>
      <c r="G347" s="0" t="s">
        <v>5408</v>
      </c>
    </row>
    <row customHeight="1" ht="11.25">
      <c r="A348" s="600" t="s">
        <v>16</v>
      </c>
      <c r="B348" s="0" t="s">
        <v>5363</v>
      </c>
      <c r="C348" s="0" t="s">
        <v>5364</v>
      </c>
      <c r="D348" s="0" t="s">
        <v>5409</v>
      </c>
      <c r="E348" s="0" t="s">
        <v>5410</v>
      </c>
      <c r="F348" s="0" t="s">
        <v>4440</v>
      </c>
      <c r="G348" s="0" t="s">
        <v>5411</v>
      </c>
    </row>
    <row customHeight="1" ht="11.25">
      <c r="A349" s="600" t="s">
        <v>16</v>
      </c>
      <c r="B349" s="0" t="s">
        <v>5363</v>
      </c>
      <c r="C349" s="0" t="s">
        <v>5364</v>
      </c>
      <c r="D349" s="0" t="s">
        <v>5412</v>
      </c>
      <c r="E349" s="0" t="s">
        <v>5413</v>
      </c>
      <c r="F349" s="0" t="s">
        <v>4440</v>
      </c>
      <c r="G349" s="0" t="s">
        <v>5414</v>
      </c>
    </row>
    <row customHeight="1" ht="11.25">
      <c r="A350" s="600" t="s">
        <v>16</v>
      </c>
      <c r="B350" s="0" t="s">
        <v>5363</v>
      </c>
      <c r="C350" s="0" t="s">
        <v>5364</v>
      </c>
      <c r="D350" s="0" t="s">
        <v>5415</v>
      </c>
      <c r="E350" s="0" t="s">
        <v>5416</v>
      </c>
      <c r="F350" s="0" t="s">
        <v>4440</v>
      </c>
      <c r="G350" s="0" t="s">
        <v>5417</v>
      </c>
    </row>
    <row customHeight="1" ht="11.25">
      <c r="A351" s="600" t="s">
        <v>16</v>
      </c>
      <c r="B351" s="0" t="s">
        <v>5363</v>
      </c>
      <c r="C351" s="0" t="s">
        <v>5364</v>
      </c>
      <c r="D351" s="0" t="s">
        <v>5418</v>
      </c>
      <c r="E351" s="0" t="s">
        <v>5419</v>
      </c>
      <c r="F351" s="0" t="s">
        <v>4440</v>
      </c>
      <c r="G351" s="0" t="s">
        <v>5420</v>
      </c>
    </row>
    <row customHeight="1" ht="11.25">
      <c r="A352" s="600" t="s">
        <v>16</v>
      </c>
      <c r="B352" s="0" t="s">
        <v>5363</v>
      </c>
      <c r="C352" s="0" t="s">
        <v>5364</v>
      </c>
      <c r="D352" s="0" t="s">
        <v>5421</v>
      </c>
      <c r="E352" s="0" t="s">
        <v>5422</v>
      </c>
      <c r="F352" s="0" t="s">
        <v>4440</v>
      </c>
      <c r="G352" s="0" t="s">
        <v>5423</v>
      </c>
    </row>
    <row customHeight="1" ht="11.25">
      <c r="A353" s="600" t="s">
        <v>16</v>
      </c>
      <c r="B353" s="0" t="s">
        <v>5363</v>
      </c>
      <c r="C353" s="0" t="s">
        <v>5364</v>
      </c>
      <c r="D353" s="0" t="s">
        <v>5424</v>
      </c>
      <c r="E353" s="0" t="s">
        <v>5425</v>
      </c>
      <c r="F353" s="0" t="s">
        <v>4440</v>
      </c>
      <c r="G353" s="0" t="s">
        <v>5426</v>
      </c>
    </row>
    <row customHeight="1" ht="11.25">
      <c r="A354" s="600" t="s">
        <v>16</v>
      </c>
      <c r="B354" s="0" t="s">
        <v>5363</v>
      </c>
      <c r="C354" s="0" t="s">
        <v>5364</v>
      </c>
      <c r="D354" s="0" t="s">
        <v>5363</v>
      </c>
      <c r="E354" s="0" t="s">
        <v>5364</v>
      </c>
      <c r="F354" s="0" t="s">
        <v>4437</v>
      </c>
      <c r="G354" s="0" t="s">
        <v>5427</v>
      </c>
    </row>
    <row customHeight="1" ht="11.25">
      <c r="A355" s="600" t="s">
        <v>16</v>
      </c>
      <c r="B355" s="0" t="s">
        <v>5363</v>
      </c>
      <c r="C355" s="0" t="s">
        <v>5364</v>
      </c>
      <c r="D355" s="0" t="s">
        <v>5428</v>
      </c>
      <c r="E355" s="0" t="s">
        <v>5429</v>
      </c>
      <c r="F355" s="0" t="s">
        <v>4440</v>
      </c>
      <c r="G355" s="0" t="s">
        <v>5430</v>
      </c>
    </row>
    <row customHeight="1" ht="11.25">
      <c r="A356" s="600" t="s">
        <v>16</v>
      </c>
      <c r="B356" s="0" t="s">
        <v>5363</v>
      </c>
      <c r="C356" s="0" t="s">
        <v>5364</v>
      </c>
      <c r="D356" s="0" t="s">
        <v>5431</v>
      </c>
      <c r="E356" s="0" t="s">
        <v>5432</v>
      </c>
      <c r="F356" s="0" t="s">
        <v>4440</v>
      </c>
      <c r="G356" s="0" t="s">
        <v>5433</v>
      </c>
    </row>
    <row customHeight="1" ht="11.25">
      <c r="A357" s="600" t="s">
        <v>16</v>
      </c>
      <c r="B357" s="0" t="s">
        <v>5363</v>
      </c>
      <c r="C357" s="0" t="s">
        <v>5364</v>
      </c>
      <c r="D357" s="0" t="s">
        <v>5434</v>
      </c>
      <c r="E357" s="0" t="s">
        <v>5435</v>
      </c>
      <c r="F357" s="0" t="s">
        <v>4440</v>
      </c>
      <c r="G357" s="0" t="s">
        <v>5436</v>
      </c>
    </row>
    <row customHeight="1" ht="11.25">
      <c r="A358" s="600" t="s">
        <v>16</v>
      </c>
      <c r="B358" s="0" t="s">
        <v>5437</v>
      </c>
      <c r="C358" s="0" t="s">
        <v>5438</v>
      </c>
      <c r="D358" s="0" t="s">
        <v>5439</v>
      </c>
      <c r="E358" s="0" t="s">
        <v>5440</v>
      </c>
      <c r="F358" s="0" t="s">
        <v>4521</v>
      </c>
      <c r="G358" s="0" t="s">
        <v>5441</v>
      </c>
    </row>
    <row customHeight="1" ht="11.25">
      <c r="A359" s="600" t="s">
        <v>16</v>
      </c>
      <c r="B359" s="0" t="s">
        <v>5437</v>
      </c>
      <c r="C359" s="0" t="s">
        <v>5438</v>
      </c>
      <c r="D359" s="0" t="s">
        <v>5442</v>
      </c>
      <c r="E359" s="0" t="s">
        <v>5443</v>
      </c>
      <c r="F359" s="0" t="s">
        <v>4440</v>
      </c>
      <c r="G359" s="0" t="s">
        <v>5444</v>
      </c>
    </row>
    <row customHeight="1" ht="11.25">
      <c r="A360" s="600" t="s">
        <v>16</v>
      </c>
      <c r="B360" s="0" t="s">
        <v>5437</v>
      </c>
      <c r="C360" s="0" t="s">
        <v>5438</v>
      </c>
      <c r="D360" s="0" t="s">
        <v>5445</v>
      </c>
      <c r="E360" s="0" t="s">
        <v>5446</v>
      </c>
      <c r="F360" s="0" t="s">
        <v>4440</v>
      </c>
      <c r="G360" s="0" t="s">
        <v>5447</v>
      </c>
    </row>
    <row customHeight="1" ht="11.25">
      <c r="A361" s="600" t="s">
        <v>16</v>
      </c>
      <c r="B361" s="0" t="s">
        <v>5437</v>
      </c>
      <c r="C361" s="0" t="s">
        <v>5438</v>
      </c>
      <c r="D361" s="0" t="s">
        <v>5448</v>
      </c>
      <c r="E361" s="0" t="s">
        <v>5449</v>
      </c>
      <c r="F361" s="0" t="s">
        <v>4521</v>
      </c>
      <c r="G361" s="0" t="s">
        <v>5450</v>
      </c>
    </row>
    <row customHeight="1" ht="11.25">
      <c r="A362" s="600" t="s">
        <v>16</v>
      </c>
      <c r="B362" s="0" t="s">
        <v>5437</v>
      </c>
      <c r="C362" s="0" t="s">
        <v>5438</v>
      </c>
      <c r="D362" s="0" t="s">
        <v>5451</v>
      </c>
      <c r="E362" s="0" t="s">
        <v>5452</v>
      </c>
      <c r="F362" s="0" t="s">
        <v>4440</v>
      </c>
      <c r="G362" s="0" t="s">
        <v>5453</v>
      </c>
    </row>
    <row customHeight="1" ht="11.25">
      <c r="A363" s="600" t="s">
        <v>16</v>
      </c>
      <c r="B363" s="0" t="s">
        <v>5437</v>
      </c>
      <c r="C363" s="0" t="s">
        <v>5438</v>
      </c>
      <c r="D363" s="0" t="s">
        <v>5454</v>
      </c>
      <c r="E363" s="0" t="s">
        <v>5455</v>
      </c>
      <c r="F363" s="0" t="s">
        <v>4440</v>
      </c>
      <c r="G363" s="0" t="s">
        <v>5456</v>
      </c>
    </row>
    <row customHeight="1" ht="11.25">
      <c r="A364" s="600" t="s">
        <v>16</v>
      </c>
      <c r="B364" s="0" t="s">
        <v>5437</v>
      </c>
      <c r="C364" s="0" t="s">
        <v>5438</v>
      </c>
      <c r="D364" s="0" t="s">
        <v>5457</v>
      </c>
      <c r="E364" s="0" t="s">
        <v>5458</v>
      </c>
      <c r="F364" s="0" t="s">
        <v>4440</v>
      </c>
      <c r="G364" s="0" t="s">
        <v>5459</v>
      </c>
    </row>
    <row customHeight="1" ht="11.25">
      <c r="A365" s="600" t="s">
        <v>16</v>
      </c>
      <c r="B365" s="0" t="s">
        <v>5437</v>
      </c>
      <c r="C365" s="0" t="s">
        <v>5438</v>
      </c>
      <c r="D365" s="0" t="s">
        <v>5460</v>
      </c>
      <c r="E365" s="0" t="s">
        <v>5461</v>
      </c>
      <c r="F365" s="0" t="s">
        <v>4440</v>
      </c>
      <c r="G365" s="0" t="s">
        <v>5462</v>
      </c>
    </row>
    <row customHeight="1" ht="11.25">
      <c r="A366" s="600" t="s">
        <v>16</v>
      </c>
      <c r="B366" s="0" t="s">
        <v>5437</v>
      </c>
      <c r="C366" s="0" t="s">
        <v>5438</v>
      </c>
      <c r="D366" s="0" t="s">
        <v>5463</v>
      </c>
      <c r="E366" s="0" t="s">
        <v>5464</v>
      </c>
      <c r="F366" s="0" t="s">
        <v>4521</v>
      </c>
      <c r="G366" s="0" t="s">
        <v>5465</v>
      </c>
    </row>
    <row customHeight="1" ht="11.25">
      <c r="A367" s="600" t="s">
        <v>16</v>
      </c>
      <c r="B367" s="0" t="s">
        <v>5437</v>
      </c>
      <c r="C367" s="0" t="s">
        <v>5438</v>
      </c>
      <c r="D367" s="0" t="s">
        <v>5466</v>
      </c>
      <c r="E367" s="0" t="s">
        <v>5467</v>
      </c>
      <c r="F367" s="0" t="s">
        <v>4521</v>
      </c>
      <c r="G367" s="0" t="s">
        <v>5468</v>
      </c>
    </row>
    <row customHeight="1" ht="11.25">
      <c r="A368" s="600" t="s">
        <v>16</v>
      </c>
      <c r="B368" s="0" t="s">
        <v>5437</v>
      </c>
      <c r="C368" s="0" t="s">
        <v>5438</v>
      </c>
      <c r="D368" s="0" t="s">
        <v>5469</v>
      </c>
      <c r="E368" s="0" t="s">
        <v>5470</v>
      </c>
      <c r="F368" s="0" t="s">
        <v>4440</v>
      </c>
      <c r="G368" s="0" t="s">
        <v>5471</v>
      </c>
    </row>
    <row customHeight="1" ht="11.25">
      <c r="A369" s="600" t="s">
        <v>16</v>
      </c>
      <c r="B369" s="0" t="s">
        <v>5437</v>
      </c>
      <c r="C369" s="0" t="s">
        <v>5438</v>
      </c>
      <c r="D369" s="0" t="s">
        <v>5472</v>
      </c>
      <c r="E369" s="0" t="s">
        <v>5473</v>
      </c>
      <c r="F369" s="0" t="s">
        <v>4521</v>
      </c>
      <c r="G369" s="0" t="s">
        <v>5474</v>
      </c>
    </row>
    <row customHeight="1" ht="11.25">
      <c r="A370" s="600" t="s">
        <v>16</v>
      </c>
      <c r="B370" s="0" t="s">
        <v>5437</v>
      </c>
      <c r="C370" s="0" t="s">
        <v>5438</v>
      </c>
      <c r="D370" s="0" t="s">
        <v>5437</v>
      </c>
      <c r="E370" s="0" t="s">
        <v>5438</v>
      </c>
      <c r="F370" s="0" t="s">
        <v>4437</v>
      </c>
      <c r="G370" s="0" t="s">
        <v>5475</v>
      </c>
    </row>
    <row customHeight="1" ht="11.25">
      <c r="A371" s="600" t="s">
        <v>16</v>
      </c>
      <c r="B371" s="0" t="s">
        <v>5476</v>
      </c>
      <c r="C371" s="0" t="s">
        <v>5477</v>
      </c>
      <c r="D371" s="0" t="s">
        <v>5478</v>
      </c>
      <c r="E371" s="0" t="s">
        <v>5479</v>
      </c>
      <c r="F371" s="0" t="s">
        <v>4440</v>
      </c>
      <c r="G371" s="0" t="s">
        <v>5480</v>
      </c>
    </row>
    <row customHeight="1" ht="11.25">
      <c r="A372" s="600" t="s">
        <v>16</v>
      </c>
      <c r="B372" s="0" t="s">
        <v>5476</v>
      </c>
      <c r="C372" s="0" t="s">
        <v>5477</v>
      </c>
      <c r="D372" s="0" t="s">
        <v>5481</v>
      </c>
      <c r="E372" s="0" t="s">
        <v>5482</v>
      </c>
      <c r="F372" s="0" t="s">
        <v>4440</v>
      </c>
      <c r="G372" s="0" t="s">
        <v>5483</v>
      </c>
    </row>
    <row customHeight="1" ht="11.25">
      <c r="A373" s="600" t="s">
        <v>16</v>
      </c>
      <c r="B373" s="0" t="s">
        <v>5476</v>
      </c>
      <c r="C373" s="0" t="s">
        <v>5477</v>
      </c>
      <c r="D373" s="0" t="s">
        <v>5445</v>
      </c>
      <c r="E373" s="0" t="s">
        <v>5484</v>
      </c>
      <c r="F373" s="0" t="s">
        <v>4521</v>
      </c>
      <c r="G373" s="0" t="s">
        <v>5485</v>
      </c>
    </row>
    <row customHeight="1" ht="11.25">
      <c r="A374" s="600" t="s">
        <v>16</v>
      </c>
      <c r="B374" s="0" t="s">
        <v>5476</v>
      </c>
      <c r="C374" s="0" t="s">
        <v>5477</v>
      </c>
      <c r="D374" s="0" t="s">
        <v>5486</v>
      </c>
      <c r="E374" s="0" t="s">
        <v>5487</v>
      </c>
      <c r="F374" s="0" t="s">
        <v>4605</v>
      </c>
      <c r="G374" s="0" t="s">
        <v>5488</v>
      </c>
    </row>
    <row customHeight="1" ht="11.25">
      <c r="A375" s="600" t="s">
        <v>16</v>
      </c>
      <c r="B375" s="0" t="s">
        <v>5476</v>
      </c>
      <c r="C375" s="0" t="s">
        <v>5477</v>
      </c>
      <c r="D375" s="0" t="s">
        <v>5489</v>
      </c>
      <c r="E375" s="0" t="s">
        <v>5490</v>
      </c>
      <c r="F375" s="0" t="s">
        <v>4440</v>
      </c>
      <c r="G375" s="0" t="s">
        <v>5491</v>
      </c>
    </row>
    <row customHeight="1" ht="11.25">
      <c r="A376" s="600" t="s">
        <v>16</v>
      </c>
      <c r="B376" s="0" t="s">
        <v>5476</v>
      </c>
      <c r="C376" s="0" t="s">
        <v>5477</v>
      </c>
      <c r="D376" s="0" t="s">
        <v>5492</v>
      </c>
      <c r="E376" s="0" t="s">
        <v>5493</v>
      </c>
      <c r="F376" s="0" t="s">
        <v>4440</v>
      </c>
      <c r="G376" s="0" t="s">
        <v>5494</v>
      </c>
    </row>
    <row customHeight="1" ht="11.25">
      <c r="A377" s="600" t="s">
        <v>16</v>
      </c>
      <c r="B377" s="0" t="s">
        <v>5476</v>
      </c>
      <c r="C377" s="0" t="s">
        <v>5477</v>
      </c>
      <c r="D377" s="0" t="s">
        <v>5495</v>
      </c>
      <c r="E377" s="0" t="s">
        <v>5496</v>
      </c>
      <c r="F377" s="0" t="s">
        <v>4440</v>
      </c>
      <c r="G377" s="0" t="s">
        <v>5497</v>
      </c>
    </row>
    <row customHeight="1" ht="11.25">
      <c r="A378" s="600" t="s">
        <v>16</v>
      </c>
      <c r="B378" s="0" t="s">
        <v>5476</v>
      </c>
      <c r="C378" s="0" t="s">
        <v>5477</v>
      </c>
      <c r="D378" s="0" t="s">
        <v>5498</v>
      </c>
      <c r="E378" s="0" t="s">
        <v>5499</v>
      </c>
      <c r="F378" s="0" t="s">
        <v>4440</v>
      </c>
      <c r="G378" s="0" t="s">
        <v>5500</v>
      </c>
    </row>
    <row customHeight="1" ht="11.25">
      <c r="A379" s="600" t="s">
        <v>16</v>
      </c>
      <c r="B379" s="0" t="s">
        <v>5476</v>
      </c>
      <c r="C379" s="0" t="s">
        <v>5477</v>
      </c>
      <c r="D379" s="0" t="s">
        <v>5476</v>
      </c>
      <c r="E379" s="0" t="s">
        <v>5477</v>
      </c>
      <c r="F379" s="0" t="s">
        <v>4437</v>
      </c>
      <c r="G379" s="0" t="s">
        <v>5501</v>
      </c>
    </row>
    <row customHeight="1" ht="11.25">
      <c r="A380" s="600" t="s">
        <v>16</v>
      </c>
      <c r="B380" s="0" t="s">
        <v>5476</v>
      </c>
      <c r="C380" s="0" t="s">
        <v>5477</v>
      </c>
      <c r="D380" s="0" t="s">
        <v>5502</v>
      </c>
      <c r="E380" s="0" t="s">
        <v>5503</v>
      </c>
      <c r="F380" s="0" t="s">
        <v>4440</v>
      </c>
      <c r="G380" s="0" t="s">
        <v>5504</v>
      </c>
    </row>
    <row customHeight="1" ht="11.25">
      <c r="A381" s="600" t="s">
        <v>16</v>
      </c>
      <c r="B381" s="0" t="s">
        <v>5505</v>
      </c>
      <c r="C381" s="0" t="s">
        <v>5506</v>
      </c>
      <c r="D381" s="0" t="s">
        <v>5507</v>
      </c>
      <c r="E381" s="0" t="s">
        <v>5508</v>
      </c>
      <c r="F381" s="0" t="s">
        <v>4440</v>
      </c>
      <c r="G381" s="0" t="s">
        <v>5509</v>
      </c>
    </row>
    <row customHeight="1" ht="11.25">
      <c r="A382" s="600" t="s">
        <v>16</v>
      </c>
      <c r="B382" s="0" t="s">
        <v>5505</v>
      </c>
      <c r="C382" s="0" t="s">
        <v>5506</v>
      </c>
      <c r="D382" s="0" t="s">
        <v>5510</v>
      </c>
      <c r="E382" s="0" t="s">
        <v>5511</v>
      </c>
      <c r="F382" s="0" t="s">
        <v>4521</v>
      </c>
      <c r="G382" s="0" t="s">
        <v>5512</v>
      </c>
    </row>
    <row customHeight="1" ht="11.25">
      <c r="A383" s="600" t="s">
        <v>16</v>
      </c>
      <c r="B383" s="0" t="s">
        <v>5505</v>
      </c>
      <c r="C383" s="0" t="s">
        <v>5506</v>
      </c>
      <c r="D383" s="0" t="s">
        <v>5513</v>
      </c>
      <c r="E383" s="0" t="s">
        <v>5514</v>
      </c>
      <c r="F383" s="0" t="s">
        <v>4605</v>
      </c>
      <c r="G383" s="0" t="s">
        <v>5515</v>
      </c>
    </row>
    <row customHeight="1" ht="11.25">
      <c r="A384" s="600" t="s">
        <v>16</v>
      </c>
      <c r="B384" s="0" t="s">
        <v>5505</v>
      </c>
      <c r="C384" s="0" t="s">
        <v>5506</v>
      </c>
      <c r="D384" s="0" t="s">
        <v>5516</v>
      </c>
      <c r="E384" s="0" t="s">
        <v>5517</v>
      </c>
      <c r="F384" s="0" t="s">
        <v>4440</v>
      </c>
      <c r="G384" s="0" t="s">
        <v>5518</v>
      </c>
    </row>
    <row customHeight="1" ht="11.25">
      <c r="A385" s="600" t="s">
        <v>16</v>
      </c>
      <c r="B385" s="0" t="s">
        <v>5505</v>
      </c>
      <c r="C385" s="0" t="s">
        <v>5506</v>
      </c>
      <c r="D385" s="0" t="s">
        <v>5519</v>
      </c>
      <c r="E385" s="0" t="s">
        <v>5520</v>
      </c>
      <c r="F385" s="0" t="s">
        <v>4440</v>
      </c>
      <c r="G385" s="0" t="s">
        <v>5521</v>
      </c>
    </row>
    <row customHeight="1" ht="11.25">
      <c r="A386" s="600" t="s">
        <v>16</v>
      </c>
      <c r="B386" s="0" t="s">
        <v>5505</v>
      </c>
      <c r="C386" s="0" t="s">
        <v>5506</v>
      </c>
      <c r="D386" s="0" t="s">
        <v>5522</v>
      </c>
      <c r="E386" s="0" t="s">
        <v>5523</v>
      </c>
      <c r="F386" s="0" t="s">
        <v>4440</v>
      </c>
      <c r="G386" s="0" t="s">
        <v>5524</v>
      </c>
    </row>
    <row customHeight="1" ht="11.25">
      <c r="A387" s="600" t="s">
        <v>16</v>
      </c>
      <c r="B387" s="0" t="s">
        <v>5505</v>
      </c>
      <c r="C387" s="0" t="s">
        <v>5506</v>
      </c>
      <c r="D387" s="0" t="s">
        <v>5505</v>
      </c>
      <c r="E387" s="0" t="s">
        <v>5506</v>
      </c>
      <c r="F387" s="0" t="s">
        <v>4437</v>
      </c>
      <c r="G387" s="0" t="s">
        <v>5525</v>
      </c>
    </row>
    <row customHeight="1" ht="11.25">
      <c r="A388" s="600" t="s">
        <v>16</v>
      </c>
      <c r="B388" s="0" t="s">
        <v>5505</v>
      </c>
      <c r="C388" s="0" t="s">
        <v>5506</v>
      </c>
      <c r="D388" s="0" t="s">
        <v>5526</v>
      </c>
      <c r="E388" s="0" t="s">
        <v>5527</v>
      </c>
      <c r="F388" s="0" t="s">
        <v>4526</v>
      </c>
      <c r="G388" s="0" t="s">
        <v>5528</v>
      </c>
    </row>
    <row customHeight="1" ht="11.25">
      <c r="A389" s="600" t="s">
        <v>16</v>
      </c>
      <c r="B389" s="0" t="s">
        <v>5505</v>
      </c>
      <c r="C389" s="0" t="s">
        <v>5506</v>
      </c>
      <c r="D389" s="0" t="s">
        <v>5529</v>
      </c>
      <c r="E389" s="0" t="s">
        <v>5530</v>
      </c>
      <c r="F389" s="0" t="s">
        <v>4521</v>
      </c>
      <c r="G389" s="0" t="s">
        <v>5531</v>
      </c>
    </row>
    <row customHeight="1" ht="11.25">
      <c r="A390" s="600" t="s">
        <v>16</v>
      </c>
      <c r="B390" s="0" t="s">
        <v>5532</v>
      </c>
      <c r="C390" s="0" t="s">
        <v>5533</v>
      </c>
      <c r="D390" s="0" t="s">
        <v>5534</v>
      </c>
      <c r="E390" s="0" t="s">
        <v>5535</v>
      </c>
      <c r="F390" s="0" t="s">
        <v>4440</v>
      </c>
      <c r="G390" s="0" t="s">
        <v>5536</v>
      </c>
    </row>
    <row customHeight="1" ht="11.25">
      <c r="A391" s="600" t="s">
        <v>16</v>
      </c>
      <c r="B391" s="0" t="s">
        <v>5532</v>
      </c>
      <c r="C391" s="0" t="s">
        <v>5533</v>
      </c>
      <c r="D391" s="0" t="s">
        <v>5537</v>
      </c>
      <c r="E391" s="0" t="s">
        <v>5538</v>
      </c>
      <c r="F391" s="0" t="s">
        <v>4440</v>
      </c>
      <c r="G391" s="0" t="s">
        <v>5539</v>
      </c>
    </row>
    <row customHeight="1" ht="11.25">
      <c r="A392" s="600" t="s">
        <v>16</v>
      </c>
      <c r="B392" s="0" t="s">
        <v>5532</v>
      </c>
      <c r="C392" s="0" t="s">
        <v>5533</v>
      </c>
      <c r="D392" s="0" t="s">
        <v>5540</v>
      </c>
      <c r="E392" s="0" t="s">
        <v>5541</v>
      </c>
      <c r="F392" s="0" t="s">
        <v>4440</v>
      </c>
      <c r="G392" s="0" t="s">
        <v>5542</v>
      </c>
    </row>
    <row customHeight="1" ht="11.25">
      <c r="A393" s="600" t="s">
        <v>16</v>
      </c>
      <c r="B393" s="0" t="s">
        <v>5532</v>
      </c>
      <c r="C393" s="0" t="s">
        <v>5533</v>
      </c>
      <c r="D393" s="0" t="s">
        <v>5543</v>
      </c>
      <c r="E393" s="0" t="s">
        <v>5544</v>
      </c>
      <c r="F393" s="0" t="s">
        <v>4440</v>
      </c>
      <c r="G393" s="0" t="s">
        <v>5545</v>
      </c>
    </row>
    <row customHeight="1" ht="11.25">
      <c r="A394" s="600" t="s">
        <v>16</v>
      </c>
      <c r="B394" s="0" t="s">
        <v>5532</v>
      </c>
      <c r="C394" s="0" t="s">
        <v>5533</v>
      </c>
      <c r="D394" s="0" t="s">
        <v>5546</v>
      </c>
      <c r="E394" s="0" t="s">
        <v>5547</v>
      </c>
      <c r="F394" s="0" t="s">
        <v>4440</v>
      </c>
      <c r="G394" s="0" t="s">
        <v>5548</v>
      </c>
    </row>
    <row customHeight="1" ht="11.25">
      <c r="A395" s="600" t="s">
        <v>16</v>
      </c>
      <c r="B395" s="0" t="s">
        <v>5532</v>
      </c>
      <c r="C395" s="0" t="s">
        <v>5533</v>
      </c>
      <c r="D395" s="0" t="s">
        <v>5549</v>
      </c>
      <c r="E395" s="0" t="s">
        <v>5550</v>
      </c>
      <c r="F395" s="0" t="s">
        <v>4440</v>
      </c>
      <c r="G395" s="0" t="s">
        <v>5551</v>
      </c>
    </row>
    <row customHeight="1" ht="11.25">
      <c r="A396" s="600" t="s">
        <v>16</v>
      </c>
      <c r="B396" s="0" t="s">
        <v>5532</v>
      </c>
      <c r="C396" s="0" t="s">
        <v>5533</v>
      </c>
      <c r="D396" s="0" t="s">
        <v>5552</v>
      </c>
      <c r="E396" s="0" t="s">
        <v>5553</v>
      </c>
      <c r="F396" s="0" t="s">
        <v>4440</v>
      </c>
      <c r="G396" s="0" t="s">
        <v>5554</v>
      </c>
    </row>
    <row customHeight="1" ht="11.25">
      <c r="A397" s="600" t="s">
        <v>16</v>
      </c>
      <c r="B397" s="0" t="s">
        <v>5532</v>
      </c>
      <c r="C397" s="0" t="s">
        <v>5533</v>
      </c>
      <c r="D397" s="0" t="s">
        <v>5555</v>
      </c>
      <c r="E397" s="0" t="s">
        <v>5556</v>
      </c>
      <c r="F397" s="0" t="s">
        <v>4440</v>
      </c>
      <c r="G397" s="0" t="s">
        <v>5557</v>
      </c>
    </row>
    <row customHeight="1" ht="11.25">
      <c r="A398" s="600" t="s">
        <v>16</v>
      </c>
      <c r="B398" s="0" t="s">
        <v>5532</v>
      </c>
      <c r="C398" s="0" t="s">
        <v>5533</v>
      </c>
      <c r="D398" s="0" t="s">
        <v>5558</v>
      </c>
      <c r="E398" s="0" t="s">
        <v>5559</v>
      </c>
      <c r="F398" s="0" t="s">
        <v>4440</v>
      </c>
      <c r="G398" s="0" t="s">
        <v>5560</v>
      </c>
    </row>
    <row customHeight="1" ht="11.25">
      <c r="A399" s="600" t="s">
        <v>16</v>
      </c>
      <c r="B399" s="0" t="s">
        <v>5532</v>
      </c>
      <c r="C399" s="0" t="s">
        <v>5533</v>
      </c>
      <c r="D399" s="0" t="s">
        <v>5561</v>
      </c>
      <c r="E399" s="0" t="s">
        <v>5562</v>
      </c>
      <c r="F399" s="0" t="s">
        <v>4440</v>
      </c>
      <c r="G399" s="0" t="s">
        <v>5563</v>
      </c>
    </row>
    <row customHeight="1" ht="11.25">
      <c r="A400" s="600" t="s">
        <v>16</v>
      </c>
      <c r="B400" s="0" t="s">
        <v>5532</v>
      </c>
      <c r="C400" s="0" t="s">
        <v>5533</v>
      </c>
      <c r="D400" s="0" t="s">
        <v>5564</v>
      </c>
      <c r="E400" s="0" t="s">
        <v>5565</v>
      </c>
      <c r="F400" s="0" t="s">
        <v>4440</v>
      </c>
      <c r="G400" s="0" t="s">
        <v>5566</v>
      </c>
    </row>
    <row customHeight="1" ht="11.25">
      <c r="A401" s="600" t="s">
        <v>16</v>
      </c>
      <c r="B401" s="0" t="s">
        <v>5532</v>
      </c>
      <c r="C401" s="0" t="s">
        <v>5533</v>
      </c>
      <c r="D401" s="0" t="s">
        <v>5532</v>
      </c>
      <c r="E401" s="0" t="s">
        <v>5533</v>
      </c>
      <c r="F401" s="0" t="s">
        <v>4437</v>
      </c>
      <c r="G401" s="0" t="s">
        <v>5567</v>
      </c>
    </row>
    <row customHeight="1" ht="11.25">
      <c r="A402" s="600" t="s">
        <v>16</v>
      </c>
      <c r="B402" s="0" t="s">
        <v>5532</v>
      </c>
      <c r="C402" s="0" t="s">
        <v>5533</v>
      </c>
      <c r="D402" s="0" t="s">
        <v>5568</v>
      </c>
      <c r="E402" s="0" t="s">
        <v>5569</v>
      </c>
      <c r="F402" s="0" t="s">
        <v>4440</v>
      </c>
      <c r="G402" s="0" t="s">
        <v>5570</v>
      </c>
    </row>
    <row customHeight="1" ht="11.25">
      <c r="A403" s="600" t="s">
        <v>16</v>
      </c>
      <c r="B403" s="0" t="s">
        <v>5532</v>
      </c>
      <c r="C403" s="0" t="s">
        <v>5533</v>
      </c>
      <c r="D403" s="0" t="s">
        <v>5571</v>
      </c>
      <c r="E403" s="0" t="s">
        <v>5572</v>
      </c>
      <c r="F403" s="0" t="s">
        <v>4440</v>
      </c>
      <c r="G403" s="0" t="s">
        <v>5573</v>
      </c>
    </row>
    <row customHeight="1" ht="11.25">
      <c r="A404" s="600" t="s">
        <v>16</v>
      </c>
      <c r="B404" s="0" t="s">
        <v>5532</v>
      </c>
      <c r="C404" s="0" t="s">
        <v>5533</v>
      </c>
      <c r="D404" s="0" t="s">
        <v>5574</v>
      </c>
      <c r="E404" s="0" t="s">
        <v>5575</v>
      </c>
      <c r="F404" s="0" t="s">
        <v>4440</v>
      </c>
      <c r="G404" s="0" t="s">
        <v>5576</v>
      </c>
    </row>
    <row customHeight="1" ht="11.25">
      <c r="A405" s="600" t="s">
        <v>16</v>
      </c>
      <c r="B405" s="0" t="s">
        <v>5577</v>
      </c>
      <c r="C405" s="0" t="s">
        <v>5578</v>
      </c>
      <c r="D405" s="0" t="s">
        <v>5579</v>
      </c>
      <c r="E405" s="0" t="s">
        <v>5580</v>
      </c>
      <c r="F405" s="0" t="s">
        <v>4440</v>
      </c>
      <c r="G405" s="0" t="s">
        <v>5581</v>
      </c>
    </row>
    <row customHeight="1" ht="11.25">
      <c r="A406" s="600" t="s">
        <v>16</v>
      </c>
      <c r="B406" s="0" t="s">
        <v>5577</v>
      </c>
      <c r="C406" s="0" t="s">
        <v>5578</v>
      </c>
      <c r="D406" s="0" t="s">
        <v>5582</v>
      </c>
      <c r="E406" s="0" t="s">
        <v>5583</v>
      </c>
      <c r="F406" s="0" t="s">
        <v>4440</v>
      </c>
      <c r="G406" s="0" t="s">
        <v>5584</v>
      </c>
    </row>
    <row customHeight="1" ht="11.25">
      <c r="A407" s="600" t="s">
        <v>16</v>
      </c>
      <c r="B407" s="0" t="s">
        <v>5577</v>
      </c>
      <c r="C407" s="0" t="s">
        <v>5578</v>
      </c>
      <c r="D407" s="0" t="s">
        <v>5585</v>
      </c>
      <c r="E407" s="0" t="s">
        <v>5586</v>
      </c>
      <c r="F407" s="0" t="s">
        <v>4440</v>
      </c>
      <c r="G407" s="0" t="s">
        <v>5587</v>
      </c>
    </row>
    <row customHeight="1" ht="11.25">
      <c r="A408" s="600" t="s">
        <v>16</v>
      </c>
      <c r="B408" s="0" t="s">
        <v>5577</v>
      </c>
      <c r="C408" s="0" t="s">
        <v>5578</v>
      </c>
      <c r="D408" s="0" t="s">
        <v>5588</v>
      </c>
      <c r="E408" s="0" t="s">
        <v>5589</v>
      </c>
      <c r="F408" s="0" t="s">
        <v>4440</v>
      </c>
      <c r="G408" s="0" t="s">
        <v>5590</v>
      </c>
    </row>
    <row customHeight="1" ht="11.25">
      <c r="A409" s="600" t="s">
        <v>16</v>
      </c>
      <c r="B409" s="0" t="s">
        <v>5577</v>
      </c>
      <c r="C409" s="0" t="s">
        <v>5578</v>
      </c>
      <c r="D409" s="0" t="s">
        <v>5591</v>
      </c>
      <c r="E409" s="0" t="s">
        <v>5592</v>
      </c>
      <c r="F409" s="0" t="s">
        <v>4440</v>
      </c>
      <c r="G409" s="0" t="s">
        <v>5593</v>
      </c>
    </row>
    <row customHeight="1" ht="11.25">
      <c r="A410" s="600" t="s">
        <v>16</v>
      </c>
      <c r="B410" s="0" t="s">
        <v>5577</v>
      </c>
      <c r="C410" s="0" t="s">
        <v>5578</v>
      </c>
      <c r="D410" s="0" t="s">
        <v>5594</v>
      </c>
      <c r="E410" s="0" t="s">
        <v>5595</v>
      </c>
      <c r="F410" s="0" t="s">
        <v>4440</v>
      </c>
      <c r="G410" s="0" t="s">
        <v>5596</v>
      </c>
    </row>
    <row customHeight="1" ht="11.25">
      <c r="A411" s="600" t="s">
        <v>16</v>
      </c>
      <c r="B411" s="0" t="s">
        <v>5577</v>
      </c>
      <c r="C411" s="0" t="s">
        <v>5578</v>
      </c>
      <c r="D411" s="0" t="s">
        <v>5597</v>
      </c>
      <c r="E411" s="0" t="s">
        <v>5598</v>
      </c>
      <c r="F411" s="0" t="s">
        <v>4440</v>
      </c>
      <c r="G411" s="0" t="s">
        <v>5599</v>
      </c>
    </row>
    <row customHeight="1" ht="11.25">
      <c r="A412" s="600" t="s">
        <v>16</v>
      </c>
      <c r="B412" s="0" t="s">
        <v>5577</v>
      </c>
      <c r="C412" s="0" t="s">
        <v>5578</v>
      </c>
      <c r="D412" s="0" t="s">
        <v>5600</v>
      </c>
      <c r="E412" s="0" t="s">
        <v>5601</v>
      </c>
      <c r="F412" s="0" t="s">
        <v>4521</v>
      </c>
      <c r="G412" s="0" t="s">
        <v>5602</v>
      </c>
    </row>
    <row customHeight="1" ht="11.25">
      <c r="A413" s="600" t="s">
        <v>16</v>
      </c>
      <c r="B413" s="0" t="s">
        <v>5577</v>
      </c>
      <c r="C413" s="0" t="s">
        <v>5578</v>
      </c>
      <c r="D413" s="0" t="s">
        <v>5603</v>
      </c>
      <c r="E413" s="0" t="s">
        <v>5604</v>
      </c>
      <c r="F413" s="0" t="s">
        <v>4440</v>
      </c>
      <c r="G413" s="0" t="s">
        <v>5605</v>
      </c>
    </row>
    <row customHeight="1" ht="11.25">
      <c r="A414" s="600" t="s">
        <v>16</v>
      </c>
      <c r="B414" s="0" t="s">
        <v>5577</v>
      </c>
      <c r="C414" s="0" t="s">
        <v>5578</v>
      </c>
      <c r="D414" s="0" t="s">
        <v>5606</v>
      </c>
      <c r="E414" s="0" t="s">
        <v>5607</v>
      </c>
      <c r="F414" s="0" t="s">
        <v>4440</v>
      </c>
      <c r="G414" s="0" t="s">
        <v>5608</v>
      </c>
    </row>
    <row customHeight="1" ht="11.25">
      <c r="A415" s="600" t="s">
        <v>16</v>
      </c>
      <c r="B415" s="0" t="s">
        <v>5577</v>
      </c>
      <c r="C415" s="0" t="s">
        <v>5578</v>
      </c>
      <c r="D415" s="0" t="s">
        <v>5609</v>
      </c>
      <c r="E415" s="0" t="s">
        <v>5610</v>
      </c>
      <c r="F415" s="0" t="s">
        <v>4440</v>
      </c>
      <c r="G415" s="0" t="s">
        <v>5611</v>
      </c>
    </row>
    <row customHeight="1" ht="11.25">
      <c r="A416" s="600" t="s">
        <v>16</v>
      </c>
      <c r="B416" s="0" t="s">
        <v>5577</v>
      </c>
      <c r="C416" s="0" t="s">
        <v>5578</v>
      </c>
      <c r="D416" s="0" t="s">
        <v>5612</v>
      </c>
      <c r="E416" s="0" t="s">
        <v>5613</v>
      </c>
      <c r="F416" s="0" t="s">
        <v>4440</v>
      </c>
      <c r="G416" s="0" t="s">
        <v>5614</v>
      </c>
    </row>
    <row customHeight="1" ht="11.25">
      <c r="A417" s="600" t="s">
        <v>16</v>
      </c>
      <c r="B417" s="0" t="s">
        <v>5577</v>
      </c>
      <c r="C417" s="0" t="s">
        <v>5578</v>
      </c>
      <c r="D417" s="0" t="s">
        <v>5615</v>
      </c>
      <c r="E417" s="0" t="s">
        <v>5616</v>
      </c>
      <c r="F417" s="0" t="s">
        <v>4440</v>
      </c>
      <c r="G417" s="0" t="s">
        <v>5617</v>
      </c>
    </row>
    <row customHeight="1" ht="11.25">
      <c r="A418" s="600" t="s">
        <v>16</v>
      </c>
      <c r="B418" s="0" t="s">
        <v>5577</v>
      </c>
      <c r="C418" s="0" t="s">
        <v>5578</v>
      </c>
      <c r="D418" s="0" t="s">
        <v>5618</v>
      </c>
      <c r="E418" s="0" t="s">
        <v>5619</v>
      </c>
      <c r="F418" s="0" t="s">
        <v>4440</v>
      </c>
      <c r="G418" s="0" t="s">
        <v>5620</v>
      </c>
    </row>
    <row customHeight="1" ht="11.25">
      <c r="A419" s="600" t="s">
        <v>16</v>
      </c>
      <c r="B419" s="0" t="s">
        <v>5577</v>
      </c>
      <c r="C419" s="0" t="s">
        <v>5578</v>
      </c>
      <c r="D419" s="0" t="s">
        <v>5621</v>
      </c>
      <c r="E419" s="0" t="s">
        <v>5622</v>
      </c>
      <c r="F419" s="0" t="s">
        <v>4440</v>
      </c>
      <c r="G419" s="0" t="s">
        <v>5623</v>
      </c>
    </row>
    <row customHeight="1" ht="11.25">
      <c r="A420" s="600" t="s">
        <v>16</v>
      </c>
      <c r="B420" s="0" t="s">
        <v>5577</v>
      </c>
      <c r="C420" s="0" t="s">
        <v>5578</v>
      </c>
      <c r="D420" s="0" t="s">
        <v>5624</v>
      </c>
      <c r="E420" s="0" t="s">
        <v>5625</v>
      </c>
      <c r="F420" s="0" t="s">
        <v>4440</v>
      </c>
      <c r="G420" s="0" t="s">
        <v>5626</v>
      </c>
    </row>
    <row customHeight="1" ht="11.25">
      <c r="A421" s="600" t="s">
        <v>16</v>
      </c>
      <c r="B421" s="0" t="s">
        <v>5577</v>
      </c>
      <c r="C421" s="0" t="s">
        <v>5578</v>
      </c>
      <c r="D421" s="0" t="s">
        <v>5627</v>
      </c>
      <c r="E421" s="0" t="s">
        <v>5628</v>
      </c>
      <c r="F421" s="0" t="s">
        <v>4440</v>
      </c>
      <c r="G421" s="0" t="s">
        <v>5629</v>
      </c>
    </row>
    <row customHeight="1" ht="11.25">
      <c r="A422" s="600" t="s">
        <v>16</v>
      </c>
      <c r="B422" s="0" t="s">
        <v>5577</v>
      </c>
      <c r="C422" s="0" t="s">
        <v>5578</v>
      </c>
      <c r="D422" s="0" t="s">
        <v>5577</v>
      </c>
      <c r="E422" s="0" t="s">
        <v>5578</v>
      </c>
      <c r="F422" s="0" t="s">
        <v>4437</v>
      </c>
      <c r="G422" s="0" t="s">
        <v>5630</v>
      </c>
    </row>
    <row customHeight="1" ht="11.25">
      <c r="A423" s="600" t="s">
        <v>16</v>
      </c>
      <c r="B423" s="0" t="s">
        <v>5577</v>
      </c>
      <c r="C423" s="0" t="s">
        <v>5578</v>
      </c>
      <c r="D423" s="0" t="s">
        <v>5631</v>
      </c>
      <c r="E423" s="0" t="s">
        <v>5632</v>
      </c>
      <c r="F423" s="0" t="s">
        <v>4440</v>
      </c>
      <c r="G423" s="0" t="s">
        <v>5633</v>
      </c>
    </row>
    <row customHeight="1" ht="11.25">
      <c r="A424" s="600" t="s">
        <v>16</v>
      </c>
      <c r="B424" s="0" t="s">
        <v>5634</v>
      </c>
      <c r="C424" s="0" t="s">
        <v>5635</v>
      </c>
      <c r="D424" s="0" t="s">
        <v>5636</v>
      </c>
      <c r="E424" s="0" t="s">
        <v>5637</v>
      </c>
      <c r="F424" s="0" t="s">
        <v>4440</v>
      </c>
      <c r="G424" s="0" t="s">
        <v>5638</v>
      </c>
    </row>
    <row customHeight="1" ht="11.25">
      <c r="A425" s="600" t="s">
        <v>16</v>
      </c>
      <c r="B425" s="0" t="s">
        <v>5634</v>
      </c>
      <c r="C425" s="0" t="s">
        <v>5635</v>
      </c>
      <c r="D425" s="0" t="s">
        <v>5639</v>
      </c>
      <c r="E425" s="0" t="s">
        <v>5640</v>
      </c>
      <c r="F425" s="0" t="s">
        <v>4440</v>
      </c>
      <c r="G425" s="0" t="s">
        <v>5641</v>
      </c>
    </row>
    <row customHeight="1" ht="11.25">
      <c r="A426" s="600" t="s">
        <v>16</v>
      </c>
      <c r="B426" s="0" t="s">
        <v>5634</v>
      </c>
      <c r="C426" s="0" t="s">
        <v>5635</v>
      </c>
      <c r="D426" s="0" t="s">
        <v>5642</v>
      </c>
      <c r="E426" s="0" t="s">
        <v>5643</v>
      </c>
      <c r="F426" s="0" t="s">
        <v>4440</v>
      </c>
      <c r="G426" s="0" t="s">
        <v>5644</v>
      </c>
    </row>
    <row customHeight="1" ht="11.25">
      <c r="A427" s="600" t="s">
        <v>16</v>
      </c>
      <c r="B427" s="0" t="s">
        <v>5634</v>
      </c>
      <c r="C427" s="0" t="s">
        <v>5635</v>
      </c>
      <c r="D427" s="0" t="s">
        <v>5106</v>
      </c>
      <c r="E427" s="0" t="s">
        <v>5645</v>
      </c>
      <c r="F427" s="0" t="s">
        <v>4440</v>
      </c>
      <c r="G427" s="0" t="s">
        <v>5646</v>
      </c>
    </row>
    <row customHeight="1" ht="11.25">
      <c r="A428" s="600" t="s">
        <v>16</v>
      </c>
      <c r="B428" s="0" t="s">
        <v>5634</v>
      </c>
      <c r="C428" s="0" t="s">
        <v>5635</v>
      </c>
      <c r="D428" s="0" t="s">
        <v>5647</v>
      </c>
      <c r="E428" s="0" t="s">
        <v>5648</v>
      </c>
      <c r="F428" s="0" t="s">
        <v>4521</v>
      </c>
      <c r="G428" s="0" t="s">
        <v>5649</v>
      </c>
    </row>
    <row customHeight="1" ht="11.25">
      <c r="A429" s="600" t="s">
        <v>16</v>
      </c>
      <c r="B429" s="0" t="s">
        <v>5634</v>
      </c>
      <c r="C429" s="0" t="s">
        <v>5635</v>
      </c>
      <c r="D429" s="0" t="s">
        <v>5650</v>
      </c>
      <c r="E429" s="0" t="s">
        <v>5651</v>
      </c>
      <c r="F429" s="0" t="s">
        <v>4605</v>
      </c>
      <c r="G429" s="0" t="s">
        <v>5652</v>
      </c>
    </row>
    <row customHeight="1" ht="11.25">
      <c r="A430" s="600" t="s">
        <v>16</v>
      </c>
      <c r="B430" s="0" t="s">
        <v>5634</v>
      </c>
      <c r="C430" s="0" t="s">
        <v>5635</v>
      </c>
      <c r="D430" s="0" t="s">
        <v>5653</v>
      </c>
      <c r="E430" s="0" t="s">
        <v>5654</v>
      </c>
      <c r="F430" s="0" t="s">
        <v>4440</v>
      </c>
      <c r="G430" s="0" t="s">
        <v>5655</v>
      </c>
    </row>
    <row customHeight="1" ht="11.25">
      <c r="A431" s="600" t="s">
        <v>16</v>
      </c>
      <c r="B431" s="0" t="s">
        <v>5634</v>
      </c>
      <c r="C431" s="0" t="s">
        <v>5635</v>
      </c>
      <c r="D431" s="0" t="s">
        <v>5656</v>
      </c>
      <c r="E431" s="0" t="s">
        <v>5657</v>
      </c>
      <c r="F431" s="0" t="s">
        <v>4440</v>
      </c>
      <c r="G431" s="0" t="s">
        <v>5658</v>
      </c>
    </row>
    <row customHeight="1" ht="11.25">
      <c r="A432" s="600" t="s">
        <v>16</v>
      </c>
      <c r="B432" s="0" t="s">
        <v>5634</v>
      </c>
      <c r="C432" s="0" t="s">
        <v>5635</v>
      </c>
      <c r="D432" s="0" t="s">
        <v>5415</v>
      </c>
      <c r="E432" s="0" t="s">
        <v>5659</v>
      </c>
      <c r="F432" s="0" t="s">
        <v>4521</v>
      </c>
      <c r="G432" s="0" t="s">
        <v>5660</v>
      </c>
    </row>
    <row customHeight="1" ht="11.25">
      <c r="A433" s="600" t="s">
        <v>16</v>
      </c>
      <c r="B433" s="0" t="s">
        <v>5634</v>
      </c>
      <c r="C433" s="0" t="s">
        <v>5635</v>
      </c>
      <c r="D433" s="0" t="s">
        <v>5661</v>
      </c>
      <c r="E433" s="0" t="s">
        <v>5662</v>
      </c>
      <c r="F433" s="0" t="s">
        <v>4440</v>
      </c>
      <c r="G433" s="0" t="s">
        <v>5663</v>
      </c>
    </row>
    <row customHeight="1" ht="11.25">
      <c r="A434" s="600" t="s">
        <v>16</v>
      </c>
      <c r="B434" s="0" t="s">
        <v>5634</v>
      </c>
      <c r="C434" s="0" t="s">
        <v>5635</v>
      </c>
      <c r="D434" s="0" t="s">
        <v>5664</v>
      </c>
      <c r="E434" s="0" t="s">
        <v>5665</v>
      </c>
      <c r="F434" s="0" t="s">
        <v>4440</v>
      </c>
      <c r="G434" s="0" t="s">
        <v>5666</v>
      </c>
    </row>
    <row customHeight="1" ht="11.25">
      <c r="A435" s="600" t="s">
        <v>16</v>
      </c>
      <c r="B435" s="0" t="s">
        <v>5634</v>
      </c>
      <c r="C435" s="0" t="s">
        <v>5635</v>
      </c>
      <c r="D435" s="0" t="s">
        <v>5634</v>
      </c>
      <c r="E435" s="0" t="s">
        <v>5635</v>
      </c>
      <c r="F435" s="0" t="s">
        <v>4437</v>
      </c>
      <c r="G435" s="0" t="s">
        <v>5667</v>
      </c>
    </row>
    <row customHeight="1" ht="11.25">
      <c r="A436" s="600" t="s">
        <v>16</v>
      </c>
      <c r="B436" s="0" t="s">
        <v>5634</v>
      </c>
      <c r="C436" s="0" t="s">
        <v>5635</v>
      </c>
      <c r="D436" s="0" t="s">
        <v>5668</v>
      </c>
      <c r="E436" s="0" t="s">
        <v>5669</v>
      </c>
      <c r="F436" s="0" t="s">
        <v>4521</v>
      </c>
      <c r="G436" s="0" t="s">
        <v>5670</v>
      </c>
    </row>
    <row customHeight="1" ht="11.25">
      <c r="A437" s="600" t="s">
        <v>16</v>
      </c>
      <c r="B437" s="0" t="s">
        <v>5671</v>
      </c>
      <c r="C437" s="0" t="s">
        <v>5672</v>
      </c>
      <c r="D437" s="0" t="s">
        <v>5673</v>
      </c>
      <c r="E437" s="0" t="s">
        <v>5674</v>
      </c>
      <c r="F437" s="0" t="s">
        <v>4440</v>
      </c>
      <c r="G437" s="0" t="s">
        <v>5675</v>
      </c>
    </row>
    <row customHeight="1" ht="11.25">
      <c r="A438" s="600" t="s">
        <v>16</v>
      </c>
      <c r="B438" s="0" t="s">
        <v>5671</v>
      </c>
      <c r="C438" s="0" t="s">
        <v>5672</v>
      </c>
      <c r="D438" s="0" t="s">
        <v>5676</v>
      </c>
      <c r="E438" s="0" t="s">
        <v>5677</v>
      </c>
      <c r="F438" s="0" t="s">
        <v>4440</v>
      </c>
      <c r="G438" s="0" t="s">
        <v>5678</v>
      </c>
    </row>
    <row customHeight="1" ht="11.25">
      <c r="A439" s="600" t="s">
        <v>16</v>
      </c>
      <c r="B439" s="0" t="s">
        <v>5671</v>
      </c>
      <c r="C439" s="0" t="s">
        <v>5672</v>
      </c>
      <c r="D439" s="0" t="s">
        <v>5679</v>
      </c>
      <c r="E439" s="0" t="s">
        <v>5680</v>
      </c>
      <c r="F439" s="0" t="s">
        <v>4440</v>
      </c>
      <c r="G439" s="0" t="s">
        <v>5681</v>
      </c>
    </row>
    <row customHeight="1" ht="11.25">
      <c r="A440" s="600" t="s">
        <v>16</v>
      </c>
      <c r="B440" s="0" t="s">
        <v>5671</v>
      </c>
      <c r="C440" s="0" t="s">
        <v>5672</v>
      </c>
      <c r="D440" s="0" t="s">
        <v>5682</v>
      </c>
      <c r="E440" s="0" t="s">
        <v>5683</v>
      </c>
      <c r="F440" s="0" t="s">
        <v>4440</v>
      </c>
      <c r="G440" s="0" t="s">
        <v>5684</v>
      </c>
    </row>
    <row customHeight="1" ht="11.25">
      <c r="A441" s="600" t="s">
        <v>16</v>
      </c>
      <c r="B441" s="0" t="s">
        <v>5671</v>
      </c>
      <c r="C441" s="0" t="s">
        <v>5672</v>
      </c>
      <c r="D441" s="0" t="s">
        <v>5685</v>
      </c>
      <c r="E441" s="0" t="s">
        <v>5686</v>
      </c>
      <c r="F441" s="0" t="s">
        <v>4440</v>
      </c>
      <c r="G441" s="0" t="s">
        <v>5687</v>
      </c>
    </row>
    <row customHeight="1" ht="11.25">
      <c r="A442" s="600" t="s">
        <v>16</v>
      </c>
      <c r="B442" s="0" t="s">
        <v>5671</v>
      </c>
      <c r="C442" s="0" t="s">
        <v>5672</v>
      </c>
      <c r="D442" s="0" t="s">
        <v>5671</v>
      </c>
      <c r="E442" s="0" t="s">
        <v>5672</v>
      </c>
      <c r="F442" s="0" t="s">
        <v>4437</v>
      </c>
      <c r="G442" s="0" t="s">
        <v>5688</v>
      </c>
    </row>
    <row customHeight="1" ht="11.25">
      <c r="A443" s="600" t="s">
        <v>16</v>
      </c>
      <c r="B443" s="0" t="s">
        <v>5671</v>
      </c>
      <c r="C443" s="0" t="s">
        <v>5672</v>
      </c>
      <c r="D443" s="0" t="s">
        <v>5354</v>
      </c>
      <c r="E443" s="0" t="s">
        <v>5689</v>
      </c>
      <c r="F443" s="0" t="s">
        <v>4526</v>
      </c>
      <c r="G443" s="0" t="s">
        <v>5690</v>
      </c>
    </row>
    <row customHeight="1" ht="11.25">
      <c r="A444" s="600" t="s">
        <v>16</v>
      </c>
      <c r="B444" s="0" t="s">
        <v>5691</v>
      </c>
      <c r="C444" s="0" t="s">
        <v>5692</v>
      </c>
      <c r="D444" s="0" t="s">
        <v>5693</v>
      </c>
      <c r="E444" s="0" t="s">
        <v>5694</v>
      </c>
      <c r="F444" s="0" t="s">
        <v>4440</v>
      </c>
      <c r="G444" s="0" t="s">
        <v>5695</v>
      </c>
    </row>
    <row customHeight="1" ht="11.25">
      <c r="A445" s="600" t="s">
        <v>16</v>
      </c>
      <c r="B445" s="0" t="s">
        <v>5691</v>
      </c>
      <c r="C445" s="0" t="s">
        <v>5692</v>
      </c>
      <c r="D445" s="0" t="s">
        <v>5696</v>
      </c>
      <c r="E445" s="0" t="s">
        <v>5697</v>
      </c>
      <c r="F445" s="0" t="s">
        <v>4440</v>
      </c>
      <c r="G445" s="0" t="s">
        <v>5698</v>
      </c>
    </row>
    <row customHeight="1" ht="11.25">
      <c r="A446" s="600" t="s">
        <v>16</v>
      </c>
      <c r="B446" s="0" t="s">
        <v>5691</v>
      </c>
      <c r="C446" s="0" t="s">
        <v>5692</v>
      </c>
      <c r="D446" s="0" t="s">
        <v>5699</v>
      </c>
      <c r="E446" s="0" t="s">
        <v>5700</v>
      </c>
      <c r="F446" s="0" t="s">
        <v>4440</v>
      </c>
      <c r="G446" s="0" t="s">
        <v>5701</v>
      </c>
    </row>
    <row customHeight="1" ht="11.25">
      <c r="A447" s="600" t="s">
        <v>16</v>
      </c>
      <c r="B447" s="0" t="s">
        <v>5691</v>
      </c>
      <c r="C447" s="0" t="s">
        <v>5692</v>
      </c>
      <c r="D447" s="0" t="s">
        <v>5702</v>
      </c>
      <c r="E447" s="0" t="s">
        <v>5703</v>
      </c>
      <c r="F447" s="0" t="s">
        <v>4440</v>
      </c>
      <c r="G447" s="0" t="s">
        <v>5704</v>
      </c>
    </row>
    <row customHeight="1" ht="11.25">
      <c r="A448" s="600" t="s">
        <v>16</v>
      </c>
      <c r="B448" s="0" t="s">
        <v>5691</v>
      </c>
      <c r="C448" s="0" t="s">
        <v>5692</v>
      </c>
      <c r="D448" s="0" t="s">
        <v>5705</v>
      </c>
      <c r="E448" s="0" t="s">
        <v>5706</v>
      </c>
      <c r="F448" s="0" t="s">
        <v>4440</v>
      </c>
      <c r="G448" s="0" t="s">
        <v>5707</v>
      </c>
    </row>
    <row customHeight="1" ht="11.25">
      <c r="A449" s="600" t="s">
        <v>16</v>
      </c>
      <c r="B449" s="0" t="s">
        <v>5691</v>
      </c>
      <c r="C449" s="0" t="s">
        <v>5692</v>
      </c>
      <c r="D449" s="0" t="s">
        <v>5708</v>
      </c>
      <c r="E449" s="0" t="s">
        <v>5709</v>
      </c>
      <c r="F449" s="0" t="s">
        <v>4440</v>
      </c>
      <c r="G449" s="0" t="s">
        <v>5710</v>
      </c>
    </row>
    <row customHeight="1" ht="11.25">
      <c r="A450" s="600" t="s">
        <v>16</v>
      </c>
      <c r="B450" s="0" t="s">
        <v>5691</v>
      </c>
      <c r="C450" s="0" t="s">
        <v>5692</v>
      </c>
      <c r="D450" s="0" t="s">
        <v>5711</v>
      </c>
      <c r="E450" s="0" t="s">
        <v>5712</v>
      </c>
      <c r="F450" s="0" t="s">
        <v>4440</v>
      </c>
      <c r="G450" s="0" t="s">
        <v>5713</v>
      </c>
    </row>
    <row customHeight="1" ht="11.25">
      <c r="A451" s="600" t="s">
        <v>16</v>
      </c>
      <c r="B451" s="0" t="s">
        <v>5691</v>
      </c>
      <c r="C451" s="0" t="s">
        <v>5692</v>
      </c>
      <c r="D451" s="0" t="s">
        <v>5714</v>
      </c>
      <c r="E451" s="0" t="s">
        <v>5715</v>
      </c>
      <c r="F451" s="0" t="s">
        <v>4440</v>
      </c>
      <c r="G451" s="0" t="s">
        <v>5716</v>
      </c>
    </row>
    <row customHeight="1" ht="11.25">
      <c r="A452" s="600" t="s">
        <v>16</v>
      </c>
      <c r="B452" s="0" t="s">
        <v>5691</v>
      </c>
      <c r="C452" s="0" t="s">
        <v>5692</v>
      </c>
      <c r="D452" s="0" t="s">
        <v>5717</v>
      </c>
      <c r="E452" s="0" t="s">
        <v>5718</v>
      </c>
      <c r="F452" s="0" t="s">
        <v>4440</v>
      </c>
      <c r="G452" s="0" t="s">
        <v>5719</v>
      </c>
    </row>
    <row customHeight="1" ht="11.25">
      <c r="A453" s="600" t="s">
        <v>16</v>
      </c>
      <c r="B453" s="0" t="s">
        <v>5691</v>
      </c>
      <c r="C453" s="0" t="s">
        <v>5692</v>
      </c>
      <c r="D453" s="0" t="s">
        <v>5720</v>
      </c>
      <c r="E453" s="0" t="s">
        <v>5721</v>
      </c>
      <c r="F453" s="0" t="s">
        <v>4440</v>
      </c>
      <c r="G453" s="0" t="s">
        <v>5722</v>
      </c>
    </row>
    <row customHeight="1" ht="11.25">
      <c r="A454" s="600" t="s">
        <v>16</v>
      </c>
      <c r="B454" s="0" t="s">
        <v>5691</v>
      </c>
      <c r="C454" s="0" t="s">
        <v>5692</v>
      </c>
      <c r="D454" s="0" t="s">
        <v>5723</v>
      </c>
      <c r="E454" s="0" t="s">
        <v>5724</v>
      </c>
      <c r="F454" s="0" t="s">
        <v>4440</v>
      </c>
      <c r="G454" s="0" t="s">
        <v>5725</v>
      </c>
    </row>
    <row customHeight="1" ht="11.25">
      <c r="A455" s="600" t="s">
        <v>16</v>
      </c>
      <c r="B455" s="0" t="s">
        <v>5691</v>
      </c>
      <c r="C455" s="0" t="s">
        <v>5692</v>
      </c>
      <c r="D455" s="0" t="s">
        <v>5726</v>
      </c>
      <c r="E455" s="0" t="s">
        <v>5727</v>
      </c>
      <c r="F455" s="0" t="s">
        <v>4440</v>
      </c>
      <c r="G455" s="0" t="s">
        <v>5728</v>
      </c>
    </row>
    <row customHeight="1" ht="11.25">
      <c r="A456" s="600" t="s">
        <v>16</v>
      </c>
      <c r="B456" s="0" t="s">
        <v>5691</v>
      </c>
      <c r="C456" s="0" t="s">
        <v>5692</v>
      </c>
      <c r="D456" s="0" t="s">
        <v>5729</v>
      </c>
      <c r="E456" s="0" t="s">
        <v>5730</v>
      </c>
      <c r="F456" s="0" t="s">
        <v>4440</v>
      </c>
      <c r="G456" s="0" t="s">
        <v>5731</v>
      </c>
    </row>
    <row customHeight="1" ht="11.25">
      <c r="A457" s="600" t="s">
        <v>16</v>
      </c>
      <c r="B457" s="0" t="s">
        <v>5691</v>
      </c>
      <c r="C457" s="0" t="s">
        <v>5692</v>
      </c>
      <c r="D457" s="0" t="s">
        <v>5691</v>
      </c>
      <c r="E457" s="0" t="s">
        <v>5692</v>
      </c>
      <c r="F457" s="0" t="s">
        <v>4437</v>
      </c>
      <c r="G457" s="0" t="s">
        <v>5732</v>
      </c>
    </row>
    <row customHeight="1" ht="11.25">
      <c r="A458" s="600" t="s">
        <v>16</v>
      </c>
      <c r="B458" s="0" t="s">
        <v>5733</v>
      </c>
      <c r="C458" s="0" t="s">
        <v>5734</v>
      </c>
      <c r="D458" s="0" t="s">
        <v>5733</v>
      </c>
      <c r="E458" s="0" t="s">
        <v>5734</v>
      </c>
      <c r="F458" s="0" t="s">
        <v>4474</v>
      </c>
      <c r="G458" s="0" t="s">
        <v>5735</v>
      </c>
    </row>
    <row customHeight="1" ht="11.25">
      <c r="A459" s="600" t="s">
        <v>16</v>
      </c>
      <c r="B459" s="0" t="s">
        <v>107</v>
      </c>
      <c r="C459" s="0" t="s">
        <v>108</v>
      </c>
      <c r="D459" s="0" t="s">
        <v>107</v>
      </c>
      <c r="E459" s="0" t="s">
        <v>108</v>
      </c>
      <c r="F459" s="0" t="s">
        <v>4474</v>
      </c>
      <c r="G459" s="0" t="s">
        <v>106</v>
      </c>
    </row>
    <row customHeight="1" ht="11.25">
      <c r="A460" s="600" t="s">
        <v>16</v>
      </c>
      <c r="B460" s="0" t="s">
        <v>5736</v>
      </c>
      <c r="C460" s="0" t="s">
        <v>5737</v>
      </c>
      <c r="D460" s="0" t="s">
        <v>5736</v>
      </c>
      <c r="E460" s="0" t="s">
        <v>5737</v>
      </c>
      <c r="F460" s="0" t="s">
        <v>4474</v>
      </c>
      <c r="G460" s="0" t="s">
        <v>5738</v>
      </c>
    </row>
    <row customHeight="1" ht="11.25">
      <c r="A461" s="600" t="s">
        <v>16</v>
      </c>
      <c r="B461" s="0" t="s">
        <v>5739</v>
      </c>
      <c r="C461" s="0" t="s">
        <v>5740</v>
      </c>
      <c r="D461" s="0" t="s">
        <v>5739</v>
      </c>
      <c r="E461" s="0" t="s">
        <v>5740</v>
      </c>
      <c r="F461" s="0" t="s">
        <v>4474</v>
      </c>
      <c r="G461" s="0" t="s">
        <v>5741</v>
      </c>
    </row>
    <row customHeight="1" ht="11.25">
      <c r="A462" s="600" t="s">
        <v>16</v>
      </c>
      <c r="B462" s="0" t="s">
        <v>5742</v>
      </c>
      <c r="C462" s="0" t="s">
        <v>5743</v>
      </c>
      <c r="D462" s="0" t="s">
        <v>5742</v>
      </c>
      <c r="E462" s="0" t="s">
        <v>5743</v>
      </c>
      <c r="F462" s="0" t="s">
        <v>4474</v>
      </c>
      <c r="G462" s="0" t="s">
        <v>5744</v>
      </c>
    </row>
    <row customHeight="1" ht="11.25">
      <c r="A463" s="600" t="s">
        <v>16</v>
      </c>
      <c r="B463" s="0" t="s">
        <v>5745</v>
      </c>
      <c r="C463" s="0" t="s">
        <v>5746</v>
      </c>
      <c r="D463" s="0" t="s">
        <v>5745</v>
      </c>
      <c r="E463" s="0" t="s">
        <v>5746</v>
      </c>
      <c r="F463" s="0" t="s">
        <v>4474</v>
      </c>
      <c r="G463" s="0" t="s">
        <v>5747</v>
      </c>
    </row>
    <row customHeight="1" ht="11.25">
      <c r="A464" s="600" t="s">
        <v>16</v>
      </c>
      <c r="B464" s="0" t="s">
        <v>5748</v>
      </c>
      <c r="C464" s="0" t="s">
        <v>5749</v>
      </c>
      <c r="D464" s="0" t="s">
        <v>5748</v>
      </c>
      <c r="E464" s="0" t="s">
        <v>5749</v>
      </c>
      <c r="F464" s="0" t="s">
        <v>4474</v>
      </c>
      <c r="G464" s="0" t="s">
        <v>5750</v>
      </c>
    </row>
    <row customHeight="1" ht="11.25">
      <c r="A465" s="600" t="s">
        <v>16</v>
      </c>
      <c r="B465" s="0" t="s">
        <v>5751</v>
      </c>
      <c r="C465" s="0" t="s">
        <v>5752</v>
      </c>
      <c r="D465" s="0" t="s">
        <v>5751</v>
      </c>
      <c r="E465" s="0" t="s">
        <v>5752</v>
      </c>
      <c r="F465" s="0" t="s">
        <v>4474</v>
      </c>
      <c r="G465" s="0" t="s">
        <v>5753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DA229-77C8-EEB5-CB71-09E261148D5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5896" width="13.8515625" customWidth="1"/>
    <col min="2" max="2" style="15896" width="10.421875" customWidth="1"/>
    <col min="3" max="3" style="15896" width="7.57421875" customWidth="1"/>
    <col min="4" max="4" style="15896" width="13.8515625" customWidth="1"/>
    <col min="5" max="5" style="15896" width="11.57421875" customWidth="1"/>
    <col min="6" max="6" style="15896" width="16.28125" customWidth="1"/>
    <col min="7" max="7" style="15896" width="16.00390625" customWidth="1"/>
    <col min="8" max="9" style="15896" width="16.140625" customWidth="1"/>
  </cols>
  <sheetData>
    <row customHeight="1" ht="11.25">
      <c r="A1" s="1062" t="s">
        <v>5754</v>
      </c>
      <c r="B1" s="1062" t="s">
        <v>5755</v>
      </c>
      <c r="C1" s="1386" t="s">
        <v>5756</v>
      </c>
      <c r="D1" s="1062" t="s">
        <v>5757</v>
      </c>
      <c r="E1" s="1062" t="s">
        <v>5758</v>
      </c>
      <c r="F1" s="1386" t="s">
        <v>5759</v>
      </c>
      <c r="G1" s="1386" t="s">
        <v>5760</v>
      </c>
      <c r="H1" s="1386" t="s">
        <v>5761</v>
      </c>
      <c r="I1" s="1386" t="s">
        <v>5762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0882D-3408-DA33-0AB9-1B6CB6FB49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3B50E1-F00D-81A6-4FC9-7699D4F36988}" mc:Ignorable="x14ac xr xr2 xr3">
  <sheetPr>
    <tabColor rgb="FFFFCC99"/>
  </sheetPr>
  <dimension ref="A1:B3"/>
  <sheetViews>
    <sheetView topLeftCell="A1" showGridLines="0" workbookViewId="0">
      <selection activeCell="A1" sqref="A1"/>
    </sheetView>
  </sheetViews>
  <sheetFormatPr defaultColWidth="9.140625" customHeight="1" defaultRowHeight="11.25"/>
  <cols>
    <col min="1" max="2" style="15899" width="9.140625"/>
  </cols>
  <sheetData>
    <row customHeight="1" ht="11.25">
      <c r="A1" s="410" t="s">
        <v>217</v>
      </c>
      <c r="B1" s="410" t="s">
        <v>5763</v>
      </c>
    </row>
    <row customHeight="1" ht="11.25">
      <c r="A2" s="12147" t="s">
        <v>97</v>
      </c>
      <c r="B2" s="12147" t="s">
        <v>5764</v>
      </c>
    </row>
    <row customHeight="1" ht="11.25">
      <c r="A3" s="12147" t="s">
        <v>105</v>
      </c>
      <c r="B3" s="12147" t="s">
        <v>5765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AA525-DC62-E677-C32E-C7D5BA8CE55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896" width="9.140625"/>
    <col min="2" max="2" style="15896" width="65.28125" customWidth="1"/>
  </cols>
  <sheetData>
    <row customHeight="1" ht="11.25">
      <c r="A1" s="1062" t="s">
        <v>5766</v>
      </c>
      <c r="B1" s="1062" t="s">
        <v>5767</v>
      </c>
    </row>
    <row customHeight="1" ht="11.25">
      <c r="A2" s="1062">
        <v>4213775</v>
      </c>
      <c r="B2" s="1062" t="s">
        <v>1398</v>
      </c>
    </row>
    <row customHeight="1" ht="11.25">
      <c r="A3" s="1062">
        <v>4213784</v>
      </c>
      <c r="B3" s="1062" t="s">
        <v>1432</v>
      </c>
    </row>
    <row customHeight="1" ht="11.25">
      <c r="A4" s="1062">
        <v>4213781</v>
      </c>
      <c r="B4" s="1062" t="s">
        <v>1425</v>
      </c>
    </row>
    <row customHeight="1" ht="11.25">
      <c r="A5" s="1062">
        <v>4213776</v>
      </c>
      <c r="B5" s="1062" t="s">
        <v>247</v>
      </c>
    </row>
    <row customHeight="1" ht="11.25">
      <c r="A6" s="1062">
        <v>4213777</v>
      </c>
      <c r="B6" s="1062" t="s">
        <v>253</v>
      </c>
    </row>
    <row customHeight="1" ht="11.25">
      <c r="A7" s="1062">
        <v>4213778</v>
      </c>
      <c r="B7" s="1062" t="s">
        <v>259</v>
      </c>
    </row>
    <row customHeight="1" ht="11.25">
      <c r="A8" s="1062">
        <v>4213780</v>
      </c>
      <c r="B8" s="1062" t="s">
        <v>265</v>
      </c>
    </row>
    <row customHeight="1" ht="11.25">
      <c r="A9" s="1062">
        <v>4213779</v>
      </c>
      <c r="B9" s="1062" t="s">
        <v>1566</v>
      </c>
    </row>
    <row customHeight="1" ht="11.25">
      <c r="A10" s="1062">
        <v>4213783</v>
      </c>
      <c r="B10" s="1062" t="s">
        <v>1581</v>
      </c>
    </row>
    <row customHeight="1" ht="11.25">
      <c r="A11" s="1062">
        <v>4213782</v>
      </c>
      <c r="B11" s="1062" t="s">
        <v>271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73316-DEA5-84E7-A8C6-27335E446B5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5896" width="9.140625"/>
    <col min="2" max="2" style="15896" width="65.28125" customWidth="1"/>
  </cols>
  <sheetData>
    <row customHeight="1" ht="11.25">
      <c r="A1" s="1062" t="s">
        <v>5766</v>
      </c>
      <c r="B1" s="1062" t="s">
        <v>5768</v>
      </c>
    </row>
    <row customHeight="1" ht="11.25">
      <c r="A2" s="1062" t="s">
        <v>124</v>
      </c>
      <c r="B2" s="1062" t="s">
        <v>1675</v>
      </c>
    </row>
    <row customHeight="1" ht="11.25">
      <c r="A3" s="1062" t="s">
        <v>5769</v>
      </c>
      <c r="B3" s="1062" t="s">
        <v>1684</v>
      </c>
    </row>
    <row customHeight="1" ht="11.25">
      <c r="A4" s="1062" t="s">
        <v>5770</v>
      </c>
      <c r="B4" s="1062" t="s">
        <v>1691</v>
      </c>
    </row>
    <row customHeight="1" ht="11.25">
      <c r="A5" s="1062" t="s">
        <v>195</v>
      </c>
      <c r="B5" s="1062" t="s">
        <v>1700</v>
      </c>
    </row>
    <row customHeight="1" ht="11.25">
      <c r="A6" s="1062" t="s">
        <v>201</v>
      </c>
      <c r="B6" s="1062" t="s">
        <v>1705</v>
      </c>
    </row>
    <row customHeight="1" ht="11.25">
      <c r="A7" s="1062" t="s">
        <v>198</v>
      </c>
      <c r="B7" s="1062" t="s">
        <v>1712</v>
      </c>
    </row>
    <row customHeight="1" ht="11.25">
      <c r="A8" s="1062" t="s">
        <v>5771</v>
      </c>
      <c r="B8" s="1062" t="s">
        <v>1719</v>
      </c>
    </row>
    <row customHeight="1" ht="11.25">
      <c r="A9" s="1062" t="s">
        <v>5772</v>
      </c>
      <c r="B9" s="1062" t="s">
        <v>1725</v>
      </c>
    </row>
    <row customHeight="1" ht="11.25">
      <c r="A10" s="1062" t="s">
        <v>5773</v>
      </c>
      <c r="B10" s="1062" t="s">
        <v>1729</v>
      </c>
    </row>
    <row customHeight="1" ht="11.25">
      <c r="A11" s="1062" t="s">
        <v>5774</v>
      </c>
      <c r="B11" s="1062" t="s">
        <v>1736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CAFDA-70FC-864D-2DCE-0E1A204F36DC}"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600" t="s">
        <v>4428</v>
      </c>
      <c r="B1" s="600" t="s">
        <v>4429</v>
      </c>
      <c r="C1" s="600" t="s">
        <v>4430</v>
      </c>
      <c r="D1" s="600" t="s">
        <v>4431</v>
      </c>
      <c r="E1" s="0" t="s">
        <v>4432</v>
      </c>
      <c r="F1" s="0" t="s">
        <v>4433</v>
      </c>
      <c r="G1" s="0" t="s">
        <v>4434</v>
      </c>
    </row>
    <row customHeight="1" ht="11.25">
      <c r="A2" s="0" t="s">
        <v>16</v>
      </c>
      <c r="B2" s="0" t="s">
        <v>4435</v>
      </c>
      <c r="C2" s="0" t="s">
        <v>4436</v>
      </c>
      <c r="D2" s="0" t="s">
        <v>4435</v>
      </c>
      <c r="E2" s="0" t="s">
        <v>4436</v>
      </c>
      <c r="F2" s="0" t="s">
        <v>4437</v>
      </c>
      <c r="G2" s="0" t="s">
        <v>115</v>
      </c>
    </row>
    <row customHeight="1" ht="11.25">
      <c r="A3" s="0" t="s">
        <v>16</v>
      </c>
      <c r="B3" s="0" t="s">
        <v>4435</v>
      </c>
      <c r="C3" s="0" t="s">
        <v>4436</v>
      </c>
      <c r="D3" s="0" t="s">
        <v>4438</v>
      </c>
      <c r="E3" s="0" t="s">
        <v>4439</v>
      </c>
      <c r="F3" s="0" t="s">
        <v>4440</v>
      </c>
      <c r="G3" s="0" t="s">
        <v>103</v>
      </c>
    </row>
    <row customHeight="1" ht="11.25">
      <c r="A4" s="0" t="s">
        <v>16</v>
      </c>
      <c r="B4" s="0" t="s">
        <v>4435</v>
      </c>
      <c r="C4" s="0" t="s">
        <v>4436</v>
      </c>
      <c r="D4" s="0" t="s">
        <v>4441</v>
      </c>
      <c r="E4" s="0" t="s">
        <v>4442</v>
      </c>
      <c r="F4" s="0" t="s">
        <v>4440</v>
      </c>
      <c r="G4" s="0" t="s">
        <v>89</v>
      </c>
    </row>
    <row customHeight="1" ht="11.25">
      <c r="A5" s="0" t="s">
        <v>16</v>
      </c>
      <c r="B5" s="0" t="s">
        <v>4435</v>
      </c>
      <c r="C5" s="0" t="s">
        <v>4436</v>
      </c>
      <c r="D5" s="0" t="s">
        <v>4443</v>
      </c>
      <c r="E5" s="0" t="s">
        <v>4444</v>
      </c>
      <c r="F5" s="0" t="s">
        <v>4440</v>
      </c>
      <c r="G5" s="0" t="s">
        <v>90</v>
      </c>
    </row>
    <row customHeight="1" ht="11.25">
      <c r="A6" s="0" t="s">
        <v>16</v>
      </c>
      <c r="B6" s="0" t="s">
        <v>4435</v>
      </c>
      <c r="C6" s="0" t="s">
        <v>4436</v>
      </c>
      <c r="D6" s="0" t="s">
        <v>4445</v>
      </c>
      <c r="E6" s="0" t="s">
        <v>4446</v>
      </c>
      <c r="F6" s="0" t="s">
        <v>4440</v>
      </c>
      <c r="G6" s="0" t="s">
        <v>116</v>
      </c>
    </row>
    <row customHeight="1" ht="11.25">
      <c r="A7" s="0" t="s">
        <v>16</v>
      </c>
      <c r="B7" s="0" t="s">
        <v>4435</v>
      </c>
      <c r="C7" s="0" t="s">
        <v>4436</v>
      </c>
      <c r="D7" s="0" t="s">
        <v>4447</v>
      </c>
      <c r="E7" s="0" t="s">
        <v>4448</v>
      </c>
      <c r="F7" s="0" t="s">
        <v>4440</v>
      </c>
      <c r="G7" s="0" t="s">
        <v>91</v>
      </c>
    </row>
    <row customHeight="1" ht="11.25">
      <c r="A8" s="0" t="s">
        <v>16</v>
      </c>
      <c r="B8" s="0" t="s">
        <v>4435</v>
      </c>
      <c r="C8" s="0" t="s">
        <v>4436</v>
      </c>
      <c r="D8" s="0" t="s">
        <v>4449</v>
      </c>
      <c r="E8" s="0" t="s">
        <v>4450</v>
      </c>
      <c r="F8" s="0" t="s">
        <v>4440</v>
      </c>
      <c r="G8" s="0" t="s">
        <v>92</v>
      </c>
    </row>
    <row customHeight="1" ht="11.25">
      <c r="A9" s="0" t="s">
        <v>16</v>
      </c>
      <c r="B9" s="0" t="s">
        <v>4435</v>
      </c>
      <c r="C9" s="0" t="s">
        <v>4436</v>
      </c>
      <c r="D9" s="0" t="s">
        <v>4451</v>
      </c>
      <c r="E9" s="0" t="s">
        <v>4452</v>
      </c>
      <c r="F9" s="0" t="s">
        <v>4440</v>
      </c>
      <c r="G9" s="0" t="s">
        <v>117</v>
      </c>
    </row>
    <row customHeight="1" ht="11.25">
      <c r="A10" s="0" t="s">
        <v>16</v>
      </c>
      <c r="B10" s="0" t="s">
        <v>4435</v>
      </c>
      <c r="C10" s="0" t="s">
        <v>4436</v>
      </c>
      <c r="D10" s="0" t="s">
        <v>4453</v>
      </c>
      <c r="E10" s="0" t="s">
        <v>4454</v>
      </c>
      <c r="F10" s="0" t="s">
        <v>4440</v>
      </c>
      <c r="G10" s="0" t="s">
        <v>151</v>
      </c>
    </row>
    <row customHeight="1" ht="11.25">
      <c r="A11" s="0" t="s">
        <v>16</v>
      </c>
      <c r="B11" s="0" t="s">
        <v>4435</v>
      </c>
      <c r="C11" s="0" t="s">
        <v>4436</v>
      </c>
      <c r="D11" s="0" t="s">
        <v>4455</v>
      </c>
      <c r="E11" s="0" t="s">
        <v>4456</v>
      </c>
      <c r="F11" s="0" t="s">
        <v>4440</v>
      </c>
      <c r="G11" s="0" t="s">
        <v>154</v>
      </c>
    </row>
    <row customHeight="1" ht="11.25">
      <c r="A12" s="0" t="s">
        <v>16</v>
      </c>
      <c r="B12" s="0" t="s">
        <v>4435</v>
      </c>
      <c r="C12" s="0" t="s">
        <v>4436</v>
      </c>
      <c r="D12" s="0" t="s">
        <v>4457</v>
      </c>
      <c r="E12" s="0" t="s">
        <v>4458</v>
      </c>
      <c r="F12" s="0" t="s">
        <v>4440</v>
      </c>
      <c r="G12" s="0" t="s">
        <v>157</v>
      </c>
    </row>
    <row customHeight="1" ht="11.25">
      <c r="A13" s="0" t="s">
        <v>16</v>
      </c>
      <c r="B13" s="0" t="s">
        <v>4435</v>
      </c>
      <c r="C13" s="0" t="s">
        <v>4436</v>
      </c>
      <c r="D13" s="0" t="s">
        <v>4459</v>
      </c>
      <c r="E13" s="0" t="s">
        <v>4460</v>
      </c>
      <c r="F13" s="0" t="s">
        <v>4440</v>
      </c>
      <c r="G13" s="0" t="s">
        <v>160</v>
      </c>
    </row>
    <row customHeight="1" ht="11.25">
      <c r="A14" s="0" t="s">
        <v>16</v>
      </c>
      <c r="B14" s="0" t="s">
        <v>4435</v>
      </c>
      <c r="C14" s="0" t="s">
        <v>4436</v>
      </c>
      <c r="D14" s="0" t="s">
        <v>4461</v>
      </c>
      <c r="E14" s="0" t="s">
        <v>4462</v>
      </c>
      <c r="F14" s="0" t="s">
        <v>4440</v>
      </c>
      <c r="G14" s="0" t="s">
        <v>163</v>
      </c>
    </row>
    <row customHeight="1" ht="11.25">
      <c r="A15" s="0" t="s">
        <v>16</v>
      </c>
      <c r="B15" s="0" t="s">
        <v>4435</v>
      </c>
      <c r="C15" s="0" t="s">
        <v>4436</v>
      </c>
      <c r="D15" s="0" t="s">
        <v>4463</v>
      </c>
      <c r="E15" s="0" t="s">
        <v>4464</v>
      </c>
      <c r="F15" s="0" t="s">
        <v>4440</v>
      </c>
      <c r="G15" s="0" t="s">
        <v>166</v>
      </c>
    </row>
    <row customHeight="1" ht="11.25">
      <c r="A16" s="0" t="s">
        <v>16</v>
      </c>
      <c r="B16" s="0" t="s">
        <v>4435</v>
      </c>
      <c r="C16" s="0" t="s">
        <v>4436</v>
      </c>
      <c r="D16" s="0" t="s">
        <v>4465</v>
      </c>
      <c r="E16" s="0" t="s">
        <v>4466</v>
      </c>
      <c r="F16" s="0" t="s">
        <v>4440</v>
      </c>
      <c r="G16" s="0" t="s">
        <v>169</v>
      </c>
    </row>
    <row customHeight="1" ht="11.25">
      <c r="A17" s="0" t="s">
        <v>16</v>
      </c>
      <c r="B17" s="0" t="s">
        <v>4435</v>
      </c>
      <c r="C17" s="0" t="s">
        <v>4436</v>
      </c>
      <c r="D17" s="0" t="s">
        <v>4467</v>
      </c>
      <c r="E17" s="0" t="s">
        <v>4468</v>
      </c>
      <c r="F17" s="0" t="s">
        <v>4440</v>
      </c>
      <c r="G17" s="0" t="s">
        <v>172</v>
      </c>
    </row>
    <row customHeight="1" ht="11.25">
      <c r="A18" s="0" t="s">
        <v>16</v>
      </c>
      <c r="B18" s="0" t="s">
        <v>4435</v>
      </c>
      <c r="C18" s="0" t="s">
        <v>4436</v>
      </c>
      <c r="D18" s="0" t="s">
        <v>4469</v>
      </c>
      <c r="E18" s="0" t="s">
        <v>4470</v>
      </c>
      <c r="F18" s="0" t="s">
        <v>4440</v>
      </c>
      <c r="G18" s="0" t="s">
        <v>175</v>
      </c>
    </row>
    <row customHeight="1" ht="11.25">
      <c r="A19" s="0" t="s">
        <v>16</v>
      </c>
      <c r="B19" s="0" t="s">
        <v>4435</v>
      </c>
      <c r="C19" s="0" t="s">
        <v>4436</v>
      </c>
      <c r="D19" s="0" t="s">
        <v>4471</v>
      </c>
      <c r="E19" s="0" t="s">
        <v>4472</v>
      </c>
      <c r="F19" s="0" t="s">
        <v>4440</v>
      </c>
      <c r="G19" s="0" t="s">
        <v>178</v>
      </c>
    </row>
    <row customHeight="1" ht="11.25">
      <c r="A20" s="0" t="s">
        <v>16</v>
      </c>
      <c r="B20" s="0" t="s">
        <v>4445</v>
      </c>
      <c r="C20" s="0" t="s">
        <v>4473</v>
      </c>
      <c r="D20" s="0" t="s">
        <v>4445</v>
      </c>
      <c r="E20" s="0" t="s">
        <v>4473</v>
      </c>
      <c r="F20" s="0" t="s">
        <v>4474</v>
      </c>
      <c r="G20" s="0" t="s">
        <v>181</v>
      </c>
    </row>
    <row customHeight="1" ht="11.25">
      <c r="A21" s="0" t="s">
        <v>16</v>
      </c>
      <c r="B21" s="0" t="s">
        <v>4475</v>
      </c>
      <c r="C21" s="0" t="s">
        <v>4476</v>
      </c>
      <c r="D21" s="0" t="s">
        <v>4475</v>
      </c>
      <c r="E21" s="0" t="s">
        <v>4476</v>
      </c>
      <c r="F21" s="0" t="s">
        <v>4437</v>
      </c>
      <c r="G21" s="0" t="s">
        <v>184</v>
      </c>
    </row>
    <row customHeight="1" ht="11.25">
      <c r="A22" s="0" t="s">
        <v>16</v>
      </c>
      <c r="B22" s="0" t="s">
        <v>4475</v>
      </c>
      <c r="C22" s="0" t="s">
        <v>4476</v>
      </c>
      <c r="D22" s="0" t="s">
        <v>4477</v>
      </c>
      <c r="E22" s="0" t="s">
        <v>4478</v>
      </c>
      <c r="F22" s="0" t="s">
        <v>4440</v>
      </c>
      <c r="G22" s="0" t="s">
        <v>187</v>
      </c>
    </row>
    <row customHeight="1" ht="11.25">
      <c r="A23" s="0" t="s">
        <v>16</v>
      </c>
      <c r="B23" s="0" t="s">
        <v>4475</v>
      </c>
      <c r="C23" s="0" t="s">
        <v>4476</v>
      </c>
      <c r="D23" s="0" t="s">
        <v>4479</v>
      </c>
      <c r="E23" s="0" t="s">
        <v>4480</v>
      </c>
      <c r="F23" s="0" t="s">
        <v>4440</v>
      </c>
      <c r="G23" s="0" t="s">
        <v>190</v>
      </c>
    </row>
    <row customHeight="1" ht="11.25">
      <c r="A24" s="0" t="s">
        <v>16</v>
      </c>
      <c r="B24" s="0" t="s">
        <v>4475</v>
      </c>
      <c r="C24" s="0" t="s">
        <v>4476</v>
      </c>
      <c r="D24" s="0" t="s">
        <v>4481</v>
      </c>
      <c r="E24" s="0" t="s">
        <v>4482</v>
      </c>
      <c r="F24" s="0" t="s">
        <v>4440</v>
      </c>
      <c r="G24" s="0" t="s">
        <v>1716</v>
      </c>
    </row>
    <row customHeight="1" ht="11.25">
      <c r="A25" s="0" t="s">
        <v>16</v>
      </c>
      <c r="B25" s="0" t="s">
        <v>4475</v>
      </c>
      <c r="C25" s="0" t="s">
        <v>4476</v>
      </c>
      <c r="D25" s="0" t="s">
        <v>4483</v>
      </c>
      <c r="E25" s="0" t="s">
        <v>4484</v>
      </c>
      <c r="F25" s="0" t="s">
        <v>4440</v>
      </c>
      <c r="G25" s="0" t="s">
        <v>1723</v>
      </c>
    </row>
    <row customHeight="1" ht="11.25">
      <c r="A26" s="0" t="s">
        <v>16</v>
      </c>
      <c r="B26" s="0" t="s">
        <v>4475</v>
      </c>
      <c r="C26" s="0" t="s">
        <v>4476</v>
      </c>
      <c r="D26" s="0" t="s">
        <v>4485</v>
      </c>
      <c r="E26" s="0" t="s">
        <v>4486</v>
      </c>
      <c r="F26" s="0" t="s">
        <v>4440</v>
      </c>
      <c r="G26" s="0" t="s">
        <v>1727</v>
      </c>
    </row>
    <row customHeight="1" ht="11.25">
      <c r="A27" s="0" t="s">
        <v>16</v>
      </c>
      <c r="B27" s="0" t="s">
        <v>4475</v>
      </c>
      <c r="C27" s="0" t="s">
        <v>4476</v>
      </c>
      <c r="D27" s="0" t="s">
        <v>4487</v>
      </c>
      <c r="E27" s="0" t="s">
        <v>4488</v>
      </c>
      <c r="F27" s="0" t="s">
        <v>4440</v>
      </c>
      <c r="G27" s="0" t="s">
        <v>1732</v>
      </c>
    </row>
    <row customHeight="1" ht="11.25">
      <c r="A28" s="0" t="s">
        <v>16</v>
      </c>
      <c r="B28" s="0" t="s">
        <v>4475</v>
      </c>
      <c r="C28" s="0" t="s">
        <v>4476</v>
      </c>
      <c r="D28" s="0" t="s">
        <v>4489</v>
      </c>
      <c r="E28" s="0" t="s">
        <v>4490</v>
      </c>
      <c r="F28" s="0" t="s">
        <v>4440</v>
      </c>
      <c r="G28" s="0" t="s">
        <v>1740</v>
      </c>
    </row>
    <row customHeight="1" ht="11.25">
      <c r="A29" s="0" t="s">
        <v>16</v>
      </c>
      <c r="B29" s="0" t="s">
        <v>4491</v>
      </c>
      <c r="C29" s="0" t="s">
        <v>4492</v>
      </c>
      <c r="D29" s="0" t="s">
        <v>4491</v>
      </c>
      <c r="E29" s="0" t="s">
        <v>4492</v>
      </c>
      <c r="F29" s="0" t="s">
        <v>4437</v>
      </c>
      <c r="G29" s="0" t="s">
        <v>1742</v>
      </c>
    </row>
    <row customHeight="1" ht="11.25">
      <c r="A30" s="0" t="s">
        <v>16</v>
      </c>
      <c r="B30" s="0" t="s">
        <v>4491</v>
      </c>
      <c r="C30" s="0" t="s">
        <v>4492</v>
      </c>
      <c r="D30" s="0" t="s">
        <v>4493</v>
      </c>
      <c r="E30" s="0" t="s">
        <v>4494</v>
      </c>
      <c r="F30" s="0" t="s">
        <v>4440</v>
      </c>
      <c r="G30" s="0" t="s">
        <v>1745</v>
      </c>
    </row>
    <row customHeight="1" ht="11.25">
      <c r="A31" s="0" t="s">
        <v>16</v>
      </c>
      <c r="B31" s="0" t="s">
        <v>4491</v>
      </c>
      <c r="C31" s="0" t="s">
        <v>4492</v>
      </c>
      <c r="D31" s="0" t="s">
        <v>4495</v>
      </c>
      <c r="E31" s="0" t="s">
        <v>4496</v>
      </c>
      <c r="F31" s="0" t="s">
        <v>4440</v>
      </c>
      <c r="G31" s="0" t="s">
        <v>1751</v>
      </c>
    </row>
    <row customHeight="1" ht="11.25">
      <c r="A32" s="0" t="s">
        <v>16</v>
      </c>
      <c r="B32" s="0" t="s">
        <v>4491</v>
      </c>
      <c r="C32" s="0" t="s">
        <v>4492</v>
      </c>
      <c r="D32" s="0" t="s">
        <v>4497</v>
      </c>
      <c r="E32" s="0" t="s">
        <v>4498</v>
      </c>
      <c r="F32" s="0" t="s">
        <v>4440</v>
      </c>
      <c r="G32" s="0" t="s">
        <v>1753</v>
      </c>
    </row>
    <row customHeight="1" ht="11.25">
      <c r="A33" s="0" t="s">
        <v>16</v>
      </c>
      <c r="B33" s="0" t="s">
        <v>4491</v>
      </c>
      <c r="C33" s="0" t="s">
        <v>4492</v>
      </c>
      <c r="D33" s="0" t="s">
        <v>4499</v>
      </c>
      <c r="E33" s="0" t="s">
        <v>4500</v>
      </c>
      <c r="F33" s="0" t="s">
        <v>4440</v>
      </c>
      <c r="G33" s="0" t="s">
        <v>1755</v>
      </c>
    </row>
    <row customHeight="1" ht="11.25">
      <c r="A34" s="0" t="s">
        <v>16</v>
      </c>
      <c r="B34" s="0" t="s">
        <v>4491</v>
      </c>
      <c r="C34" s="0" t="s">
        <v>4492</v>
      </c>
      <c r="D34" s="0" t="s">
        <v>4501</v>
      </c>
      <c r="E34" s="0" t="s">
        <v>4502</v>
      </c>
      <c r="F34" s="0" t="s">
        <v>4440</v>
      </c>
      <c r="G34" s="0" t="s">
        <v>1757</v>
      </c>
    </row>
    <row customHeight="1" ht="11.25">
      <c r="A35" s="0" t="s">
        <v>16</v>
      </c>
      <c r="B35" s="0" t="s">
        <v>4491</v>
      </c>
      <c r="C35" s="0" t="s">
        <v>4492</v>
      </c>
      <c r="D35" s="0" t="s">
        <v>4503</v>
      </c>
      <c r="E35" s="0" t="s">
        <v>4504</v>
      </c>
      <c r="F35" s="0" t="s">
        <v>4440</v>
      </c>
      <c r="G35" s="0" t="s">
        <v>1762</v>
      </c>
    </row>
    <row customHeight="1" ht="11.25">
      <c r="A36" s="0" t="s">
        <v>16</v>
      </c>
      <c r="B36" s="0" t="s">
        <v>4491</v>
      </c>
      <c r="C36" s="0" t="s">
        <v>4492</v>
      </c>
      <c r="D36" s="0" t="s">
        <v>4505</v>
      </c>
      <c r="E36" s="0" t="s">
        <v>4506</v>
      </c>
      <c r="F36" s="0" t="s">
        <v>4440</v>
      </c>
      <c r="G36" s="0" t="s">
        <v>1767</v>
      </c>
    </row>
    <row customHeight="1" ht="11.25">
      <c r="A37" s="0" t="s">
        <v>16</v>
      </c>
      <c r="B37" s="0" t="s">
        <v>4491</v>
      </c>
      <c r="C37" s="0" t="s">
        <v>4492</v>
      </c>
      <c r="D37" s="0" t="s">
        <v>4507</v>
      </c>
      <c r="E37" s="0" t="s">
        <v>4508</v>
      </c>
      <c r="F37" s="0" t="s">
        <v>4440</v>
      </c>
      <c r="G37" s="0" t="s">
        <v>1771</v>
      </c>
    </row>
    <row customHeight="1" ht="11.25">
      <c r="A38" s="0" t="s">
        <v>16</v>
      </c>
      <c r="B38" s="0" t="s">
        <v>4491</v>
      </c>
      <c r="C38" s="0" t="s">
        <v>4492</v>
      </c>
      <c r="D38" s="0" t="s">
        <v>4509</v>
      </c>
      <c r="E38" s="0" t="s">
        <v>4510</v>
      </c>
      <c r="F38" s="0" t="s">
        <v>4440</v>
      </c>
      <c r="G38" s="0" t="s">
        <v>1779</v>
      </c>
    </row>
    <row customHeight="1" ht="11.25">
      <c r="A39" s="0" t="s">
        <v>16</v>
      </c>
      <c r="B39" s="0" t="s">
        <v>4491</v>
      </c>
      <c r="C39" s="0" t="s">
        <v>4492</v>
      </c>
      <c r="D39" s="0" t="s">
        <v>4511</v>
      </c>
      <c r="E39" s="0" t="s">
        <v>4512</v>
      </c>
      <c r="F39" s="0" t="s">
        <v>4440</v>
      </c>
      <c r="G39" s="0" t="s">
        <v>1785</v>
      </c>
    </row>
    <row customHeight="1" ht="11.25">
      <c r="A40" s="0" t="s">
        <v>16</v>
      </c>
      <c r="B40" s="0" t="s">
        <v>4491</v>
      </c>
      <c r="C40" s="0" t="s">
        <v>4492</v>
      </c>
      <c r="D40" s="0" t="s">
        <v>4513</v>
      </c>
      <c r="E40" s="0" t="s">
        <v>4514</v>
      </c>
      <c r="F40" s="0" t="s">
        <v>4440</v>
      </c>
      <c r="G40" s="0" t="s">
        <v>1790</v>
      </c>
    </row>
    <row customHeight="1" ht="11.25">
      <c r="A41" s="0" t="s">
        <v>16</v>
      </c>
      <c r="B41" s="0" t="s">
        <v>4491</v>
      </c>
      <c r="C41" s="0" t="s">
        <v>4492</v>
      </c>
      <c r="D41" s="0" t="s">
        <v>4515</v>
      </c>
      <c r="E41" s="0" t="s">
        <v>4516</v>
      </c>
      <c r="F41" s="0" t="s">
        <v>4440</v>
      </c>
      <c r="G41" s="0" t="s">
        <v>1794</v>
      </c>
    </row>
    <row customHeight="1" ht="11.25">
      <c r="A42" s="0" t="s">
        <v>16</v>
      </c>
      <c r="B42" s="0" t="s">
        <v>4517</v>
      </c>
      <c r="C42" s="0" t="s">
        <v>4518</v>
      </c>
      <c r="D42" s="0" t="s">
        <v>4519</v>
      </c>
      <c r="E42" s="0" t="s">
        <v>4520</v>
      </c>
      <c r="F42" s="0" t="s">
        <v>4521</v>
      </c>
      <c r="G42" s="0" t="s">
        <v>1797</v>
      </c>
    </row>
    <row customHeight="1" ht="11.25">
      <c r="A43" s="0" t="s">
        <v>16</v>
      </c>
      <c r="B43" s="0" t="s">
        <v>4517</v>
      </c>
      <c r="C43" s="0" t="s">
        <v>4518</v>
      </c>
      <c r="D43" s="0" t="s">
        <v>4522</v>
      </c>
      <c r="E43" s="0" t="s">
        <v>4523</v>
      </c>
      <c r="F43" s="0" t="s">
        <v>4521</v>
      </c>
      <c r="G43" s="0" t="s">
        <v>1804</v>
      </c>
    </row>
    <row customHeight="1" ht="11.25">
      <c r="A44" s="0" t="s">
        <v>16</v>
      </c>
      <c r="B44" s="0" t="s">
        <v>4517</v>
      </c>
      <c r="C44" s="0" t="s">
        <v>4518</v>
      </c>
      <c r="D44" s="0" t="s">
        <v>4517</v>
      </c>
      <c r="E44" s="0" t="s">
        <v>4518</v>
      </c>
      <c r="F44" s="0" t="s">
        <v>4437</v>
      </c>
      <c r="G44" s="0" t="s">
        <v>1813</v>
      </c>
    </row>
    <row customHeight="1" ht="11.25">
      <c r="A45" s="0" t="s">
        <v>16</v>
      </c>
      <c r="B45" s="0" t="s">
        <v>4517</v>
      </c>
      <c r="C45" s="0" t="s">
        <v>4518</v>
      </c>
      <c r="D45" s="0" t="s">
        <v>4524</v>
      </c>
      <c r="E45" s="0" t="s">
        <v>4525</v>
      </c>
      <c r="F45" s="0" t="s">
        <v>4526</v>
      </c>
      <c r="G45" s="0" t="s">
        <v>1818</v>
      </c>
    </row>
    <row customHeight="1" ht="11.25">
      <c r="A46" s="0" t="s">
        <v>16</v>
      </c>
      <c r="B46" s="0" t="s">
        <v>4517</v>
      </c>
      <c r="C46" s="0" t="s">
        <v>4518</v>
      </c>
      <c r="D46" s="0" t="s">
        <v>4527</v>
      </c>
      <c r="E46" s="0" t="s">
        <v>4528</v>
      </c>
      <c r="F46" s="0" t="s">
        <v>4440</v>
      </c>
      <c r="G46" s="0" t="s">
        <v>1822</v>
      </c>
    </row>
    <row customHeight="1" ht="11.25">
      <c r="A47" s="0" t="s">
        <v>16</v>
      </c>
      <c r="B47" s="0" t="s">
        <v>4517</v>
      </c>
      <c r="C47" s="0" t="s">
        <v>4518</v>
      </c>
      <c r="D47" s="0" t="s">
        <v>4529</v>
      </c>
      <c r="E47" s="0" t="s">
        <v>4530</v>
      </c>
      <c r="F47" s="0" t="s">
        <v>4521</v>
      </c>
      <c r="G47" s="0" t="s">
        <v>1828</v>
      </c>
    </row>
    <row customHeight="1" ht="11.25">
      <c r="A48" s="0" t="s">
        <v>16</v>
      </c>
      <c r="B48" s="0" t="s">
        <v>4517</v>
      </c>
      <c r="C48" s="0" t="s">
        <v>4518</v>
      </c>
      <c r="D48" s="0" t="s">
        <v>4531</v>
      </c>
      <c r="E48" s="0" t="s">
        <v>4532</v>
      </c>
      <c r="F48" s="0" t="s">
        <v>4521</v>
      </c>
      <c r="G48" s="0" t="s">
        <v>1832</v>
      </c>
    </row>
    <row customHeight="1" ht="11.25">
      <c r="A49" s="0" t="s">
        <v>16</v>
      </c>
      <c r="B49" s="0" t="s">
        <v>4533</v>
      </c>
      <c r="C49" s="0" t="s">
        <v>4534</v>
      </c>
      <c r="D49" s="0" t="s">
        <v>4535</v>
      </c>
      <c r="E49" s="0" t="s">
        <v>4536</v>
      </c>
      <c r="F49" s="0" t="s">
        <v>4440</v>
      </c>
      <c r="G49" s="0" t="s">
        <v>1835</v>
      </c>
    </row>
    <row customHeight="1" ht="11.25">
      <c r="A50" s="0" t="s">
        <v>16</v>
      </c>
      <c r="B50" s="0" t="s">
        <v>4533</v>
      </c>
      <c r="C50" s="0" t="s">
        <v>4534</v>
      </c>
      <c r="D50" s="0" t="s">
        <v>4537</v>
      </c>
      <c r="E50" s="0" t="s">
        <v>4538</v>
      </c>
      <c r="F50" s="0" t="s">
        <v>4440</v>
      </c>
      <c r="G50" s="0" t="s">
        <v>1839</v>
      </c>
    </row>
    <row customHeight="1" ht="11.25">
      <c r="A51" s="0" t="s">
        <v>16</v>
      </c>
      <c r="B51" s="0" t="s">
        <v>4533</v>
      </c>
      <c r="C51" s="0" t="s">
        <v>4534</v>
      </c>
      <c r="D51" s="0" t="s">
        <v>4533</v>
      </c>
      <c r="E51" s="0" t="s">
        <v>4534</v>
      </c>
      <c r="F51" s="0" t="s">
        <v>4437</v>
      </c>
      <c r="G51" s="0" t="s">
        <v>1844</v>
      </c>
    </row>
    <row customHeight="1" ht="11.25">
      <c r="A52" s="0" t="s">
        <v>16</v>
      </c>
      <c r="B52" s="0" t="s">
        <v>4533</v>
      </c>
      <c r="C52" s="0" t="s">
        <v>4534</v>
      </c>
      <c r="D52" s="0" t="s">
        <v>4539</v>
      </c>
      <c r="E52" s="0" t="s">
        <v>4540</v>
      </c>
      <c r="F52" s="0" t="s">
        <v>4440</v>
      </c>
      <c r="G52" s="0" t="s">
        <v>1848</v>
      </c>
    </row>
    <row customHeight="1" ht="11.25">
      <c r="A53" s="0" t="s">
        <v>16</v>
      </c>
      <c r="B53" s="0" t="s">
        <v>4533</v>
      </c>
      <c r="C53" s="0" t="s">
        <v>4534</v>
      </c>
      <c r="D53" s="0" t="s">
        <v>4541</v>
      </c>
      <c r="E53" s="0" t="s">
        <v>4542</v>
      </c>
      <c r="F53" s="0" t="s">
        <v>4440</v>
      </c>
      <c r="G53" s="0" t="s">
        <v>1850</v>
      </c>
    </row>
    <row customHeight="1" ht="11.25">
      <c r="A54" s="0" t="s">
        <v>16</v>
      </c>
      <c r="B54" s="0" t="s">
        <v>4533</v>
      </c>
      <c r="C54" s="0" t="s">
        <v>4534</v>
      </c>
      <c r="D54" s="0" t="s">
        <v>4543</v>
      </c>
      <c r="E54" s="0" t="s">
        <v>4544</v>
      </c>
      <c r="F54" s="0" t="s">
        <v>4440</v>
      </c>
      <c r="G54" s="0" t="s">
        <v>1853</v>
      </c>
    </row>
    <row customHeight="1" ht="11.25">
      <c r="A55" s="0" t="s">
        <v>16</v>
      </c>
      <c r="B55" s="0" t="s">
        <v>4533</v>
      </c>
      <c r="C55" s="0" t="s">
        <v>4534</v>
      </c>
      <c r="D55" s="0" t="s">
        <v>4545</v>
      </c>
      <c r="E55" s="0" t="s">
        <v>4546</v>
      </c>
      <c r="F55" s="0" t="s">
        <v>4440</v>
      </c>
      <c r="G55" s="0" t="s">
        <v>1857</v>
      </c>
    </row>
    <row customHeight="1" ht="11.25">
      <c r="A56" s="0" t="s">
        <v>16</v>
      </c>
      <c r="B56" s="0" t="s">
        <v>4533</v>
      </c>
      <c r="C56" s="0" t="s">
        <v>4534</v>
      </c>
      <c r="D56" s="0" t="s">
        <v>4547</v>
      </c>
      <c r="E56" s="0" t="s">
        <v>4548</v>
      </c>
      <c r="F56" s="0" t="s">
        <v>4440</v>
      </c>
      <c r="G56" s="0" t="s">
        <v>1861</v>
      </c>
    </row>
    <row customHeight="1" ht="11.25">
      <c r="A57" s="0" t="s">
        <v>16</v>
      </c>
      <c r="B57" s="0" t="s">
        <v>4533</v>
      </c>
      <c r="C57" s="0" t="s">
        <v>4534</v>
      </c>
      <c r="D57" s="0" t="s">
        <v>4549</v>
      </c>
      <c r="E57" s="0" t="s">
        <v>4550</v>
      </c>
      <c r="F57" s="0" t="s">
        <v>4440</v>
      </c>
      <c r="G57" s="0" t="s">
        <v>1864</v>
      </c>
    </row>
    <row customHeight="1" ht="11.25">
      <c r="A58" s="0" t="s">
        <v>16</v>
      </c>
      <c r="B58" s="0" t="s">
        <v>4533</v>
      </c>
      <c r="C58" s="0" t="s">
        <v>4534</v>
      </c>
      <c r="D58" s="0" t="s">
        <v>4551</v>
      </c>
      <c r="E58" s="0" t="s">
        <v>4552</v>
      </c>
      <c r="F58" s="0" t="s">
        <v>4440</v>
      </c>
      <c r="G58" s="0" t="s">
        <v>1867</v>
      </c>
    </row>
    <row customHeight="1" ht="11.25">
      <c r="A59" s="0" t="s">
        <v>16</v>
      </c>
      <c r="B59" s="0" t="s">
        <v>4533</v>
      </c>
      <c r="C59" s="0" t="s">
        <v>4534</v>
      </c>
      <c r="D59" s="0" t="s">
        <v>4553</v>
      </c>
      <c r="E59" s="0" t="s">
        <v>4554</v>
      </c>
      <c r="F59" s="0" t="s">
        <v>4440</v>
      </c>
      <c r="G59" s="0" t="s">
        <v>1871</v>
      </c>
    </row>
    <row customHeight="1" ht="11.25">
      <c r="A60" s="0" t="s">
        <v>16</v>
      </c>
      <c r="B60" s="0" t="s">
        <v>4533</v>
      </c>
      <c r="C60" s="0" t="s">
        <v>4534</v>
      </c>
      <c r="D60" s="0" t="s">
        <v>4555</v>
      </c>
      <c r="E60" s="0" t="s">
        <v>4556</v>
      </c>
      <c r="F60" s="0" t="s">
        <v>4440</v>
      </c>
      <c r="G60" s="0" t="s">
        <v>1874</v>
      </c>
    </row>
    <row customHeight="1" ht="11.25">
      <c r="A61" s="0" t="s">
        <v>16</v>
      </c>
      <c r="B61" s="0" t="s">
        <v>4533</v>
      </c>
      <c r="C61" s="0" t="s">
        <v>4534</v>
      </c>
      <c r="D61" s="0" t="s">
        <v>4557</v>
      </c>
      <c r="E61" s="0" t="s">
        <v>4558</v>
      </c>
      <c r="F61" s="0" t="s">
        <v>4440</v>
      </c>
      <c r="G61" s="0" t="s">
        <v>4559</v>
      </c>
    </row>
    <row customHeight="1" ht="11.25">
      <c r="A62" s="0" t="s">
        <v>16</v>
      </c>
      <c r="B62" s="0" t="s">
        <v>4533</v>
      </c>
      <c r="C62" s="0" t="s">
        <v>4534</v>
      </c>
      <c r="D62" s="0" t="s">
        <v>4560</v>
      </c>
      <c r="E62" s="0" t="s">
        <v>4561</v>
      </c>
      <c r="F62" s="0" t="s">
        <v>4440</v>
      </c>
      <c r="G62" s="0" t="s">
        <v>4562</v>
      </c>
    </row>
    <row customHeight="1" ht="11.25">
      <c r="A63" s="0" t="s">
        <v>16</v>
      </c>
      <c r="B63" s="0" t="s">
        <v>4563</v>
      </c>
      <c r="C63" s="0" t="s">
        <v>4564</v>
      </c>
      <c r="D63" s="0" t="s">
        <v>4565</v>
      </c>
      <c r="E63" s="0" t="s">
        <v>4566</v>
      </c>
      <c r="F63" s="0" t="s">
        <v>4440</v>
      </c>
      <c r="G63" s="0" t="s">
        <v>4567</v>
      </c>
    </row>
    <row customHeight="1" ht="11.25">
      <c r="A64" s="0" t="s">
        <v>16</v>
      </c>
      <c r="B64" s="0" t="s">
        <v>4563</v>
      </c>
      <c r="C64" s="0" t="s">
        <v>4564</v>
      </c>
      <c r="D64" s="0" t="s">
        <v>4563</v>
      </c>
      <c r="E64" s="0" t="s">
        <v>4564</v>
      </c>
      <c r="F64" s="0" t="s">
        <v>4437</v>
      </c>
      <c r="G64" s="0" t="s">
        <v>4568</v>
      </c>
    </row>
    <row customHeight="1" ht="11.25">
      <c r="A65" s="0" t="s">
        <v>16</v>
      </c>
      <c r="B65" s="0" t="s">
        <v>4563</v>
      </c>
      <c r="C65" s="0" t="s">
        <v>4564</v>
      </c>
      <c r="D65" s="0" t="s">
        <v>4569</v>
      </c>
      <c r="E65" s="0" t="s">
        <v>4570</v>
      </c>
      <c r="F65" s="0" t="s">
        <v>4526</v>
      </c>
      <c r="G65" s="0" t="s">
        <v>4571</v>
      </c>
    </row>
    <row customHeight="1" ht="11.25">
      <c r="A66" s="0" t="s">
        <v>16</v>
      </c>
      <c r="B66" s="0" t="s">
        <v>4563</v>
      </c>
      <c r="C66" s="0" t="s">
        <v>4564</v>
      </c>
      <c r="D66" s="0" t="s">
        <v>4572</v>
      </c>
      <c r="E66" s="0" t="s">
        <v>4573</v>
      </c>
      <c r="F66" s="0" t="s">
        <v>4440</v>
      </c>
      <c r="G66" s="0" t="s">
        <v>4574</v>
      </c>
    </row>
    <row customHeight="1" ht="11.25">
      <c r="A67" s="0" t="s">
        <v>16</v>
      </c>
      <c r="B67" s="0" t="s">
        <v>4563</v>
      </c>
      <c r="C67" s="0" t="s">
        <v>4564</v>
      </c>
      <c r="D67" s="0" t="s">
        <v>4575</v>
      </c>
      <c r="E67" s="0" t="s">
        <v>4576</v>
      </c>
      <c r="F67" s="0" t="s">
        <v>4440</v>
      </c>
      <c r="G67" s="0" t="s">
        <v>2191</v>
      </c>
    </row>
    <row customHeight="1" ht="11.25">
      <c r="A68" s="0" t="s">
        <v>16</v>
      </c>
      <c r="B68" s="0" t="s">
        <v>4563</v>
      </c>
      <c r="C68" s="0" t="s">
        <v>4564</v>
      </c>
      <c r="D68" s="0" t="s">
        <v>4577</v>
      </c>
      <c r="E68" s="0" t="s">
        <v>4578</v>
      </c>
      <c r="F68" s="0" t="s">
        <v>4440</v>
      </c>
      <c r="G68" s="0" t="s">
        <v>4579</v>
      </c>
    </row>
    <row customHeight="1" ht="11.25">
      <c r="A69" s="0" t="s">
        <v>16</v>
      </c>
      <c r="B69" s="0" t="s">
        <v>4563</v>
      </c>
      <c r="C69" s="0" t="s">
        <v>4564</v>
      </c>
      <c r="D69" s="0" t="s">
        <v>4580</v>
      </c>
      <c r="E69" s="0" t="s">
        <v>4581</v>
      </c>
      <c r="F69" s="0" t="s">
        <v>4440</v>
      </c>
      <c r="G69" s="0" t="s">
        <v>2394</v>
      </c>
    </row>
    <row customHeight="1" ht="11.25">
      <c r="A70" s="0" t="s">
        <v>16</v>
      </c>
      <c r="B70" s="0" t="s">
        <v>4563</v>
      </c>
      <c r="C70" s="0" t="s">
        <v>4564</v>
      </c>
      <c r="D70" s="0" t="s">
        <v>4582</v>
      </c>
      <c r="E70" s="0" t="s">
        <v>4583</v>
      </c>
      <c r="F70" s="0" t="s">
        <v>4440</v>
      </c>
      <c r="G70" s="0" t="s">
        <v>4584</v>
      </c>
    </row>
    <row customHeight="1" ht="11.25">
      <c r="A71" s="0" t="s">
        <v>16</v>
      </c>
      <c r="B71" s="0" t="s">
        <v>4563</v>
      </c>
      <c r="C71" s="0" t="s">
        <v>4564</v>
      </c>
      <c r="D71" s="0" t="s">
        <v>4585</v>
      </c>
      <c r="E71" s="0" t="s">
        <v>4586</v>
      </c>
      <c r="F71" s="0" t="s">
        <v>4440</v>
      </c>
      <c r="G71" s="0" t="s">
        <v>4587</v>
      </c>
    </row>
    <row customHeight="1" ht="11.25">
      <c r="A72" s="0" t="s">
        <v>16</v>
      </c>
      <c r="B72" s="0" t="s">
        <v>4563</v>
      </c>
      <c r="C72" s="0" t="s">
        <v>4564</v>
      </c>
      <c r="D72" s="0" t="s">
        <v>4588</v>
      </c>
      <c r="E72" s="0" t="s">
        <v>4589</v>
      </c>
      <c r="F72" s="0" t="s">
        <v>4440</v>
      </c>
      <c r="G72" s="0" t="s">
        <v>4590</v>
      </c>
    </row>
    <row customHeight="1" ht="11.25">
      <c r="A73" s="0" t="s">
        <v>16</v>
      </c>
      <c r="B73" s="0" t="s">
        <v>4563</v>
      </c>
      <c r="C73" s="0" t="s">
        <v>4564</v>
      </c>
      <c r="D73" s="0" t="s">
        <v>4591</v>
      </c>
      <c r="E73" s="0" t="s">
        <v>4592</v>
      </c>
      <c r="F73" s="0" t="s">
        <v>4440</v>
      </c>
      <c r="G73" s="0" t="s">
        <v>4593</v>
      </c>
    </row>
    <row customHeight="1" ht="11.25">
      <c r="A74" s="0" t="s">
        <v>16</v>
      </c>
      <c r="B74" s="0" t="s">
        <v>4563</v>
      </c>
      <c r="C74" s="0" t="s">
        <v>4564</v>
      </c>
      <c r="D74" s="0" t="s">
        <v>4594</v>
      </c>
      <c r="E74" s="0" t="s">
        <v>4595</v>
      </c>
      <c r="F74" s="0" t="s">
        <v>4440</v>
      </c>
      <c r="G74" s="0" t="s">
        <v>4596</v>
      </c>
    </row>
    <row customHeight="1" ht="11.25">
      <c r="A75" s="0" t="s">
        <v>16</v>
      </c>
      <c r="B75" s="0" t="s">
        <v>4563</v>
      </c>
      <c r="C75" s="0" t="s">
        <v>4564</v>
      </c>
      <c r="D75" s="0" t="s">
        <v>4597</v>
      </c>
      <c r="E75" s="0" t="s">
        <v>4598</v>
      </c>
      <c r="F75" s="0" t="s">
        <v>4440</v>
      </c>
      <c r="G75" s="0" t="s">
        <v>4599</v>
      </c>
    </row>
    <row customHeight="1" ht="11.25">
      <c r="A76" s="0" t="s">
        <v>16</v>
      </c>
      <c r="B76" s="0" t="s">
        <v>4563</v>
      </c>
      <c r="C76" s="0" t="s">
        <v>4564</v>
      </c>
      <c r="D76" s="0" t="s">
        <v>4600</v>
      </c>
      <c r="E76" s="0" t="s">
        <v>4601</v>
      </c>
      <c r="F76" s="0" t="s">
        <v>4440</v>
      </c>
      <c r="G76" s="0" t="s">
        <v>4602</v>
      </c>
    </row>
    <row customHeight="1" ht="11.25">
      <c r="A77" s="0" t="s">
        <v>16</v>
      </c>
      <c r="B77" s="0" t="s">
        <v>4563</v>
      </c>
      <c r="C77" s="0" t="s">
        <v>4564</v>
      </c>
      <c r="D77" s="0" t="s">
        <v>4603</v>
      </c>
      <c r="E77" s="0" t="s">
        <v>4604</v>
      </c>
      <c r="F77" s="0" t="s">
        <v>4605</v>
      </c>
      <c r="G77" s="0" t="s">
        <v>4606</v>
      </c>
    </row>
    <row customHeight="1" ht="11.25">
      <c r="A78" s="0" t="s">
        <v>16</v>
      </c>
      <c r="B78" s="0" t="s">
        <v>4563</v>
      </c>
      <c r="C78" s="0" t="s">
        <v>4564</v>
      </c>
      <c r="D78" s="0" t="s">
        <v>4607</v>
      </c>
      <c r="E78" s="0" t="s">
        <v>4608</v>
      </c>
      <c r="F78" s="0" t="s">
        <v>4440</v>
      </c>
      <c r="G78" s="0" t="s">
        <v>4609</v>
      </c>
    </row>
    <row customHeight="1" ht="11.25">
      <c r="A79" s="0" t="s">
        <v>16</v>
      </c>
      <c r="B79" s="0" t="s">
        <v>4563</v>
      </c>
      <c r="C79" s="0" t="s">
        <v>4564</v>
      </c>
      <c r="D79" s="0" t="s">
        <v>4610</v>
      </c>
      <c r="E79" s="0" t="s">
        <v>4611</v>
      </c>
      <c r="F79" s="0" t="s">
        <v>4440</v>
      </c>
      <c r="G79" s="0" t="s">
        <v>4612</v>
      </c>
    </row>
    <row customHeight="1" ht="11.25">
      <c r="A80" s="0" t="s">
        <v>16</v>
      </c>
      <c r="B80" s="0" t="s">
        <v>4563</v>
      </c>
      <c r="C80" s="0" t="s">
        <v>4564</v>
      </c>
      <c r="D80" s="0" t="s">
        <v>4613</v>
      </c>
      <c r="E80" s="0" t="s">
        <v>4614</v>
      </c>
      <c r="F80" s="0" t="s">
        <v>4440</v>
      </c>
      <c r="G80" s="0" t="s">
        <v>4615</v>
      </c>
    </row>
    <row customHeight="1" ht="11.25">
      <c r="A81" s="0" t="s">
        <v>16</v>
      </c>
      <c r="B81" s="0" t="s">
        <v>4563</v>
      </c>
      <c r="C81" s="0" t="s">
        <v>4564</v>
      </c>
      <c r="D81" s="0" t="s">
        <v>4616</v>
      </c>
      <c r="E81" s="0" t="s">
        <v>4617</v>
      </c>
      <c r="F81" s="0" t="s">
        <v>4440</v>
      </c>
      <c r="G81" s="0" t="s">
        <v>4618</v>
      </c>
    </row>
    <row customHeight="1" ht="11.25">
      <c r="A82" s="0" t="s">
        <v>16</v>
      </c>
      <c r="B82" s="0" t="s">
        <v>4563</v>
      </c>
      <c r="C82" s="0" t="s">
        <v>4564</v>
      </c>
      <c r="D82" s="0" t="s">
        <v>4619</v>
      </c>
      <c r="E82" s="0" t="s">
        <v>4620</v>
      </c>
      <c r="F82" s="0" t="s">
        <v>4440</v>
      </c>
      <c r="G82" s="0" t="s">
        <v>4621</v>
      </c>
    </row>
    <row customHeight="1" ht="11.25">
      <c r="A83" s="0" t="s">
        <v>16</v>
      </c>
      <c r="B83" s="0" t="s">
        <v>4563</v>
      </c>
      <c r="C83" s="0" t="s">
        <v>4564</v>
      </c>
      <c r="D83" s="0" t="s">
        <v>4622</v>
      </c>
      <c r="E83" s="0" t="s">
        <v>4623</v>
      </c>
      <c r="F83" s="0" t="s">
        <v>4440</v>
      </c>
      <c r="G83" s="0" t="s">
        <v>4624</v>
      </c>
    </row>
    <row customHeight="1" ht="11.25">
      <c r="A84" s="0" t="s">
        <v>16</v>
      </c>
      <c r="B84" s="0" t="s">
        <v>4563</v>
      </c>
      <c r="C84" s="0" t="s">
        <v>4564</v>
      </c>
      <c r="D84" s="0" t="s">
        <v>4625</v>
      </c>
      <c r="E84" s="0" t="s">
        <v>4626</v>
      </c>
      <c r="F84" s="0" t="s">
        <v>4440</v>
      </c>
      <c r="G84" s="0" t="s">
        <v>4627</v>
      </c>
    </row>
    <row customHeight="1" ht="11.25">
      <c r="A85" s="0" t="s">
        <v>16</v>
      </c>
      <c r="B85" s="0" t="s">
        <v>4563</v>
      </c>
      <c r="C85" s="0" t="s">
        <v>4564</v>
      </c>
      <c r="D85" s="0" t="s">
        <v>4628</v>
      </c>
      <c r="E85" s="0" t="s">
        <v>4629</v>
      </c>
      <c r="F85" s="0" t="s">
        <v>4440</v>
      </c>
      <c r="G85" s="0" t="s">
        <v>4630</v>
      </c>
    </row>
    <row customHeight="1" ht="11.25">
      <c r="A86" s="0" t="s">
        <v>16</v>
      </c>
      <c r="B86" s="0" t="s">
        <v>4563</v>
      </c>
      <c r="C86" s="0" t="s">
        <v>4564</v>
      </c>
      <c r="D86" s="0" t="s">
        <v>4631</v>
      </c>
      <c r="E86" s="0" t="s">
        <v>4632</v>
      </c>
      <c r="F86" s="0" t="s">
        <v>4440</v>
      </c>
      <c r="G86" s="0" t="s">
        <v>4633</v>
      </c>
    </row>
    <row customHeight="1" ht="11.25">
      <c r="A87" s="0" t="s">
        <v>16</v>
      </c>
      <c r="B87" s="0" t="s">
        <v>4563</v>
      </c>
      <c r="C87" s="0" t="s">
        <v>4564</v>
      </c>
      <c r="D87" s="0" t="s">
        <v>4634</v>
      </c>
      <c r="E87" s="0" t="s">
        <v>4635</v>
      </c>
      <c r="F87" s="0" t="s">
        <v>4440</v>
      </c>
      <c r="G87" s="0" t="s">
        <v>4636</v>
      </c>
    </row>
    <row customHeight="1" ht="11.25">
      <c r="A88" s="0" t="s">
        <v>16</v>
      </c>
      <c r="B88" s="0" t="s">
        <v>4563</v>
      </c>
      <c r="C88" s="0" t="s">
        <v>4564</v>
      </c>
      <c r="D88" s="0" t="s">
        <v>4637</v>
      </c>
      <c r="E88" s="0" t="s">
        <v>4638</v>
      </c>
      <c r="F88" s="0" t="s">
        <v>4440</v>
      </c>
      <c r="G88" s="0" t="s">
        <v>4639</v>
      </c>
    </row>
    <row customHeight="1" ht="11.25">
      <c r="A89" s="0" t="s">
        <v>16</v>
      </c>
      <c r="B89" s="0" t="s">
        <v>4640</v>
      </c>
      <c r="C89" s="0" t="s">
        <v>4641</v>
      </c>
      <c r="D89" s="0" t="s">
        <v>4642</v>
      </c>
      <c r="E89" s="0" t="s">
        <v>4643</v>
      </c>
      <c r="F89" s="0" t="s">
        <v>4440</v>
      </c>
      <c r="G89" s="0" t="s">
        <v>4644</v>
      </c>
    </row>
    <row customHeight="1" ht="11.25">
      <c r="A90" s="0" t="s">
        <v>16</v>
      </c>
      <c r="B90" s="0" t="s">
        <v>4640</v>
      </c>
      <c r="C90" s="0" t="s">
        <v>4641</v>
      </c>
      <c r="D90" s="0" t="s">
        <v>4640</v>
      </c>
      <c r="E90" s="0" t="s">
        <v>4641</v>
      </c>
      <c r="F90" s="0" t="s">
        <v>4437</v>
      </c>
      <c r="G90" s="0" t="s">
        <v>4645</v>
      </c>
    </row>
    <row customHeight="1" ht="11.25">
      <c r="A91" s="0" t="s">
        <v>16</v>
      </c>
      <c r="B91" s="0" t="s">
        <v>4640</v>
      </c>
      <c r="C91" s="0" t="s">
        <v>4641</v>
      </c>
      <c r="D91" s="0" t="s">
        <v>4646</v>
      </c>
      <c r="E91" s="0" t="s">
        <v>4647</v>
      </c>
      <c r="F91" s="0" t="s">
        <v>4521</v>
      </c>
      <c r="G91" s="0" t="s">
        <v>4648</v>
      </c>
    </row>
    <row customHeight="1" ht="11.25">
      <c r="A92" s="0" t="s">
        <v>16</v>
      </c>
      <c r="B92" s="0" t="s">
        <v>4640</v>
      </c>
      <c r="C92" s="0" t="s">
        <v>4641</v>
      </c>
      <c r="D92" s="0" t="s">
        <v>4649</v>
      </c>
      <c r="E92" s="0" t="s">
        <v>4650</v>
      </c>
      <c r="F92" s="0" t="s">
        <v>4440</v>
      </c>
      <c r="G92" s="0" t="s">
        <v>4651</v>
      </c>
    </row>
    <row customHeight="1" ht="11.25">
      <c r="A93" s="0" t="s">
        <v>16</v>
      </c>
      <c r="B93" s="0" t="s">
        <v>4640</v>
      </c>
      <c r="C93" s="0" t="s">
        <v>4641</v>
      </c>
      <c r="D93" s="0" t="s">
        <v>4652</v>
      </c>
      <c r="E93" s="0" t="s">
        <v>4653</v>
      </c>
      <c r="F93" s="0" t="s">
        <v>4440</v>
      </c>
      <c r="G93" s="0" t="s">
        <v>4654</v>
      </c>
    </row>
    <row customHeight="1" ht="11.25">
      <c r="A94" s="0" t="s">
        <v>16</v>
      </c>
      <c r="B94" s="0" t="s">
        <v>4640</v>
      </c>
      <c r="C94" s="0" t="s">
        <v>4641</v>
      </c>
      <c r="D94" s="0" t="s">
        <v>4655</v>
      </c>
      <c r="E94" s="0" t="s">
        <v>4656</v>
      </c>
      <c r="F94" s="0" t="s">
        <v>4605</v>
      </c>
      <c r="G94" s="0" t="s">
        <v>4657</v>
      </c>
    </row>
    <row customHeight="1" ht="11.25">
      <c r="A95" s="0" t="s">
        <v>16</v>
      </c>
      <c r="B95" s="0" t="s">
        <v>4640</v>
      </c>
      <c r="C95" s="0" t="s">
        <v>4641</v>
      </c>
      <c r="D95" s="0" t="s">
        <v>4658</v>
      </c>
      <c r="E95" s="0" t="s">
        <v>4659</v>
      </c>
      <c r="F95" s="0" t="s">
        <v>4440</v>
      </c>
      <c r="G95" s="0" t="s">
        <v>4660</v>
      </c>
    </row>
    <row customHeight="1" ht="11.25">
      <c r="A96" s="0" t="s">
        <v>16</v>
      </c>
      <c r="B96" s="0" t="s">
        <v>4640</v>
      </c>
      <c r="C96" s="0" t="s">
        <v>4641</v>
      </c>
      <c r="D96" s="0" t="s">
        <v>4661</v>
      </c>
      <c r="E96" s="0" t="s">
        <v>4662</v>
      </c>
      <c r="F96" s="0" t="s">
        <v>4440</v>
      </c>
      <c r="G96" s="0" t="s">
        <v>4663</v>
      </c>
    </row>
    <row customHeight="1" ht="11.25">
      <c r="A97" s="0" t="s">
        <v>16</v>
      </c>
      <c r="B97" s="0" t="s">
        <v>4640</v>
      </c>
      <c r="C97" s="0" t="s">
        <v>4641</v>
      </c>
      <c r="D97" s="0" t="s">
        <v>4664</v>
      </c>
      <c r="E97" s="0" t="s">
        <v>4665</v>
      </c>
      <c r="F97" s="0" t="s">
        <v>4440</v>
      </c>
      <c r="G97" s="0" t="s">
        <v>4666</v>
      </c>
    </row>
    <row customHeight="1" ht="11.25">
      <c r="A98" s="0" t="s">
        <v>16</v>
      </c>
      <c r="B98" s="0" t="s">
        <v>4640</v>
      </c>
      <c r="C98" s="0" t="s">
        <v>4641</v>
      </c>
      <c r="D98" s="0" t="s">
        <v>4667</v>
      </c>
      <c r="E98" s="0" t="s">
        <v>4668</v>
      </c>
      <c r="F98" s="0" t="s">
        <v>4440</v>
      </c>
      <c r="G98" s="0" t="s">
        <v>4669</v>
      </c>
    </row>
    <row customHeight="1" ht="11.25">
      <c r="A99" s="0" t="s">
        <v>16</v>
      </c>
      <c r="B99" s="0" t="s">
        <v>4640</v>
      </c>
      <c r="C99" s="0" t="s">
        <v>4641</v>
      </c>
      <c r="D99" s="0" t="s">
        <v>4670</v>
      </c>
      <c r="E99" s="0" t="s">
        <v>4671</v>
      </c>
      <c r="F99" s="0" t="s">
        <v>4440</v>
      </c>
      <c r="G99" s="0" t="s">
        <v>4672</v>
      </c>
    </row>
    <row customHeight="1" ht="11.25">
      <c r="A100" s="0" t="s">
        <v>16</v>
      </c>
      <c r="B100" s="0" t="s">
        <v>4640</v>
      </c>
      <c r="C100" s="0" t="s">
        <v>4641</v>
      </c>
      <c r="D100" s="0" t="s">
        <v>4673</v>
      </c>
      <c r="E100" s="0" t="s">
        <v>4674</v>
      </c>
      <c r="F100" s="0" t="s">
        <v>4440</v>
      </c>
      <c r="G100" s="0" t="s">
        <v>4675</v>
      </c>
    </row>
    <row customHeight="1" ht="11.25">
      <c r="A101" s="0" t="s">
        <v>16</v>
      </c>
      <c r="B101" s="0" t="s">
        <v>4676</v>
      </c>
      <c r="C101" s="0" t="s">
        <v>4677</v>
      </c>
      <c r="D101" s="0" t="s">
        <v>4678</v>
      </c>
      <c r="E101" s="0" t="s">
        <v>4679</v>
      </c>
      <c r="F101" s="0" t="s">
        <v>4440</v>
      </c>
      <c r="G101" s="0" t="s">
        <v>4680</v>
      </c>
    </row>
    <row customHeight="1" ht="11.25">
      <c r="A102" s="0" t="s">
        <v>16</v>
      </c>
      <c r="B102" s="0" t="s">
        <v>4676</v>
      </c>
      <c r="C102" s="0" t="s">
        <v>4677</v>
      </c>
      <c r="D102" s="0" t="s">
        <v>4681</v>
      </c>
      <c r="E102" s="0" t="s">
        <v>4682</v>
      </c>
      <c r="F102" s="0" t="s">
        <v>4440</v>
      </c>
      <c r="G102" s="0" t="s">
        <v>4683</v>
      </c>
    </row>
    <row customHeight="1" ht="11.25">
      <c r="A103" s="0" t="s">
        <v>16</v>
      </c>
      <c r="B103" s="0" t="s">
        <v>4676</v>
      </c>
      <c r="C103" s="0" t="s">
        <v>4677</v>
      </c>
      <c r="D103" s="0" t="s">
        <v>4684</v>
      </c>
      <c r="E103" s="0" t="s">
        <v>4685</v>
      </c>
      <c r="F103" s="0" t="s">
        <v>4440</v>
      </c>
      <c r="G103" s="0" t="s">
        <v>4686</v>
      </c>
    </row>
    <row customHeight="1" ht="11.25">
      <c r="A104" s="0" t="s">
        <v>16</v>
      </c>
      <c r="B104" s="0" t="s">
        <v>4676</v>
      </c>
      <c r="C104" s="0" t="s">
        <v>4677</v>
      </c>
      <c r="D104" s="0" t="s">
        <v>4687</v>
      </c>
      <c r="E104" s="0" t="s">
        <v>4688</v>
      </c>
      <c r="F104" s="0" t="s">
        <v>4440</v>
      </c>
      <c r="G104" s="0" t="s">
        <v>4689</v>
      </c>
    </row>
    <row customHeight="1" ht="11.25">
      <c r="A105" s="0" t="s">
        <v>16</v>
      </c>
      <c r="B105" s="0" t="s">
        <v>4676</v>
      </c>
      <c r="C105" s="0" t="s">
        <v>4677</v>
      </c>
      <c r="D105" s="0" t="s">
        <v>4676</v>
      </c>
      <c r="E105" s="0" t="s">
        <v>4677</v>
      </c>
      <c r="F105" s="0" t="s">
        <v>4437</v>
      </c>
      <c r="G105" s="0" t="s">
        <v>4690</v>
      </c>
    </row>
    <row customHeight="1" ht="11.25">
      <c r="A106" s="0" t="s">
        <v>16</v>
      </c>
      <c r="B106" s="0" t="s">
        <v>4676</v>
      </c>
      <c r="C106" s="0" t="s">
        <v>4677</v>
      </c>
      <c r="D106" s="0" t="s">
        <v>4691</v>
      </c>
      <c r="E106" s="0" t="s">
        <v>4692</v>
      </c>
      <c r="F106" s="0" t="s">
        <v>4521</v>
      </c>
      <c r="G106" s="0" t="s">
        <v>4693</v>
      </c>
    </row>
    <row customHeight="1" ht="11.25">
      <c r="A107" s="0" t="s">
        <v>16</v>
      </c>
      <c r="B107" s="0" t="s">
        <v>4676</v>
      </c>
      <c r="C107" s="0" t="s">
        <v>4677</v>
      </c>
      <c r="D107" s="0" t="s">
        <v>4694</v>
      </c>
      <c r="E107" s="0" t="s">
        <v>4695</v>
      </c>
      <c r="F107" s="0" t="s">
        <v>4440</v>
      </c>
      <c r="G107" s="0" t="s">
        <v>4696</v>
      </c>
    </row>
    <row customHeight="1" ht="11.25">
      <c r="A108" s="0" t="s">
        <v>16</v>
      </c>
      <c r="B108" s="0" t="s">
        <v>4676</v>
      </c>
      <c r="C108" s="0" t="s">
        <v>4677</v>
      </c>
      <c r="D108" s="0" t="s">
        <v>4697</v>
      </c>
      <c r="E108" s="0" t="s">
        <v>4698</v>
      </c>
      <c r="F108" s="0" t="s">
        <v>4440</v>
      </c>
      <c r="G108" s="0" t="s">
        <v>4699</v>
      </c>
    </row>
    <row customHeight="1" ht="11.25">
      <c r="A109" s="0" t="s">
        <v>16</v>
      </c>
      <c r="B109" s="0" t="s">
        <v>4676</v>
      </c>
      <c r="C109" s="0" t="s">
        <v>4677</v>
      </c>
      <c r="D109" s="0" t="s">
        <v>4700</v>
      </c>
      <c r="E109" s="0" t="s">
        <v>4701</v>
      </c>
      <c r="F109" s="0" t="s">
        <v>4440</v>
      </c>
      <c r="G109" s="0" t="s">
        <v>4702</v>
      </c>
    </row>
    <row customHeight="1" ht="11.25">
      <c r="A110" s="0" t="s">
        <v>16</v>
      </c>
      <c r="B110" s="0" t="s">
        <v>4676</v>
      </c>
      <c r="C110" s="0" t="s">
        <v>4677</v>
      </c>
      <c r="D110" s="0" t="s">
        <v>4703</v>
      </c>
      <c r="E110" s="0" t="s">
        <v>4704</v>
      </c>
      <c r="F110" s="0" t="s">
        <v>4440</v>
      </c>
      <c r="G110" s="0" t="s">
        <v>4705</v>
      </c>
    </row>
    <row customHeight="1" ht="11.25">
      <c r="A111" s="0" t="s">
        <v>16</v>
      </c>
      <c r="B111" s="0" t="s">
        <v>4676</v>
      </c>
      <c r="C111" s="0" t="s">
        <v>4677</v>
      </c>
      <c r="D111" s="0" t="s">
        <v>4706</v>
      </c>
      <c r="E111" s="0" t="s">
        <v>4707</v>
      </c>
      <c r="F111" s="0" t="s">
        <v>4440</v>
      </c>
      <c r="G111" s="0" t="s">
        <v>4708</v>
      </c>
    </row>
    <row customHeight="1" ht="11.25">
      <c r="A112" s="0" t="s">
        <v>16</v>
      </c>
      <c r="B112" s="0" t="s">
        <v>4676</v>
      </c>
      <c r="C112" s="0" t="s">
        <v>4677</v>
      </c>
      <c r="D112" s="0" t="s">
        <v>4709</v>
      </c>
      <c r="E112" s="0" t="s">
        <v>4710</v>
      </c>
      <c r="F112" s="0" t="s">
        <v>4521</v>
      </c>
      <c r="G112" s="0" t="s">
        <v>716</v>
      </c>
    </row>
    <row customHeight="1" ht="11.25">
      <c r="A113" s="0" t="s">
        <v>16</v>
      </c>
      <c r="B113" s="0" t="s">
        <v>4676</v>
      </c>
      <c r="C113" s="0" t="s">
        <v>4677</v>
      </c>
      <c r="D113" s="0" t="s">
        <v>4711</v>
      </c>
      <c r="E113" s="0" t="s">
        <v>4712</v>
      </c>
      <c r="F113" s="0" t="s">
        <v>4440</v>
      </c>
      <c r="G113" s="0" t="s">
        <v>4713</v>
      </c>
    </row>
    <row customHeight="1" ht="11.25">
      <c r="A114" s="0" t="s">
        <v>16</v>
      </c>
      <c r="B114" s="0" t="s">
        <v>4676</v>
      </c>
      <c r="C114" s="0" t="s">
        <v>4677</v>
      </c>
      <c r="D114" s="0" t="s">
        <v>4714</v>
      </c>
      <c r="E114" s="0" t="s">
        <v>4715</v>
      </c>
      <c r="F114" s="0" t="s">
        <v>4440</v>
      </c>
      <c r="G114" s="0" t="s">
        <v>4716</v>
      </c>
    </row>
    <row customHeight="1" ht="11.25">
      <c r="A115" s="0" t="s">
        <v>16</v>
      </c>
      <c r="B115" s="0" t="s">
        <v>4676</v>
      </c>
      <c r="C115" s="0" t="s">
        <v>4677</v>
      </c>
      <c r="D115" s="0" t="s">
        <v>4717</v>
      </c>
      <c r="E115" s="0" t="s">
        <v>4718</v>
      </c>
      <c r="F115" s="0" t="s">
        <v>4440</v>
      </c>
      <c r="G115" s="0" t="s">
        <v>4719</v>
      </c>
    </row>
    <row customHeight="1" ht="11.25">
      <c r="A116" s="0" t="s">
        <v>16</v>
      </c>
      <c r="B116" s="0" t="s">
        <v>4676</v>
      </c>
      <c r="C116" s="0" t="s">
        <v>4677</v>
      </c>
      <c r="D116" s="0" t="s">
        <v>4720</v>
      </c>
      <c r="E116" s="0" t="s">
        <v>4721</v>
      </c>
      <c r="F116" s="0" t="s">
        <v>4440</v>
      </c>
      <c r="G116" s="0" t="s">
        <v>4722</v>
      </c>
    </row>
    <row customHeight="1" ht="11.25">
      <c r="A117" s="0" t="s">
        <v>16</v>
      </c>
      <c r="B117" s="0" t="s">
        <v>4723</v>
      </c>
      <c r="C117" s="0" t="s">
        <v>4724</v>
      </c>
      <c r="D117" s="0" t="s">
        <v>4725</v>
      </c>
      <c r="E117" s="0" t="s">
        <v>4726</v>
      </c>
      <c r="F117" s="0" t="s">
        <v>4440</v>
      </c>
      <c r="G117" s="0" t="s">
        <v>4727</v>
      </c>
    </row>
    <row customHeight="1" ht="11.25">
      <c r="A118" s="0" t="s">
        <v>16</v>
      </c>
      <c r="B118" s="0" t="s">
        <v>4723</v>
      </c>
      <c r="C118" s="0" t="s">
        <v>4724</v>
      </c>
      <c r="D118" s="0" t="s">
        <v>4723</v>
      </c>
      <c r="E118" s="0" t="s">
        <v>4724</v>
      </c>
      <c r="F118" s="0" t="s">
        <v>4437</v>
      </c>
      <c r="G118" s="0" t="s">
        <v>4728</v>
      </c>
    </row>
    <row customHeight="1" ht="11.25">
      <c r="A119" s="0" t="s">
        <v>16</v>
      </c>
      <c r="B119" s="0" t="s">
        <v>4723</v>
      </c>
      <c r="C119" s="0" t="s">
        <v>4724</v>
      </c>
      <c r="D119" s="0" t="s">
        <v>4729</v>
      </c>
      <c r="E119" s="0" t="s">
        <v>4730</v>
      </c>
      <c r="F119" s="0" t="s">
        <v>4440</v>
      </c>
      <c r="G119" s="0" t="s">
        <v>4731</v>
      </c>
    </row>
    <row customHeight="1" ht="11.25">
      <c r="A120" s="0" t="s">
        <v>16</v>
      </c>
      <c r="B120" s="0" t="s">
        <v>4723</v>
      </c>
      <c r="C120" s="0" t="s">
        <v>4724</v>
      </c>
      <c r="D120" s="0" t="s">
        <v>4732</v>
      </c>
      <c r="E120" s="0" t="s">
        <v>4733</v>
      </c>
      <c r="F120" s="0" t="s">
        <v>4440</v>
      </c>
      <c r="G120" s="0" t="s">
        <v>4734</v>
      </c>
    </row>
    <row customHeight="1" ht="11.25">
      <c r="A121" s="0" t="s">
        <v>16</v>
      </c>
      <c r="B121" s="0" t="s">
        <v>4723</v>
      </c>
      <c r="C121" s="0" t="s">
        <v>4724</v>
      </c>
      <c r="D121" s="0" t="s">
        <v>4735</v>
      </c>
      <c r="E121" s="0" t="s">
        <v>4736</v>
      </c>
      <c r="F121" s="0" t="s">
        <v>4440</v>
      </c>
      <c r="G121" s="0" t="s">
        <v>4737</v>
      </c>
    </row>
    <row customHeight="1" ht="11.25">
      <c r="A122" s="0" t="s">
        <v>16</v>
      </c>
      <c r="B122" s="0" t="s">
        <v>4723</v>
      </c>
      <c r="C122" s="0" t="s">
        <v>4724</v>
      </c>
      <c r="D122" s="0" t="s">
        <v>4738</v>
      </c>
      <c r="E122" s="0" t="s">
        <v>4739</v>
      </c>
      <c r="F122" s="0" t="s">
        <v>4440</v>
      </c>
      <c r="G122" s="0" t="s">
        <v>4740</v>
      </c>
    </row>
    <row customHeight="1" ht="11.25">
      <c r="A123" s="0" t="s">
        <v>16</v>
      </c>
      <c r="B123" s="0" t="s">
        <v>4723</v>
      </c>
      <c r="C123" s="0" t="s">
        <v>4724</v>
      </c>
      <c r="D123" s="0" t="s">
        <v>4741</v>
      </c>
      <c r="E123" s="0" t="s">
        <v>4742</v>
      </c>
      <c r="F123" s="0" t="s">
        <v>4440</v>
      </c>
      <c r="G123" s="0" t="s">
        <v>4743</v>
      </c>
    </row>
    <row customHeight="1" ht="11.25">
      <c r="A124" s="0" t="s">
        <v>16</v>
      </c>
      <c r="B124" s="0" t="s">
        <v>4723</v>
      </c>
      <c r="C124" s="0" t="s">
        <v>4724</v>
      </c>
      <c r="D124" s="0" t="s">
        <v>4744</v>
      </c>
      <c r="E124" s="0" t="s">
        <v>4745</v>
      </c>
      <c r="F124" s="0" t="s">
        <v>4440</v>
      </c>
      <c r="G124" s="0" t="s">
        <v>4746</v>
      </c>
    </row>
    <row customHeight="1" ht="11.25">
      <c r="A125" s="0" t="s">
        <v>16</v>
      </c>
      <c r="B125" s="0" t="s">
        <v>4723</v>
      </c>
      <c r="C125" s="0" t="s">
        <v>4724</v>
      </c>
      <c r="D125" s="0" t="s">
        <v>4747</v>
      </c>
      <c r="E125" s="0" t="s">
        <v>4748</v>
      </c>
      <c r="F125" s="0" t="s">
        <v>4440</v>
      </c>
      <c r="G125" s="0" t="s">
        <v>4749</v>
      </c>
    </row>
    <row customHeight="1" ht="11.25">
      <c r="A126" s="0" t="s">
        <v>16</v>
      </c>
      <c r="B126" s="0" t="s">
        <v>4723</v>
      </c>
      <c r="C126" s="0" t="s">
        <v>4724</v>
      </c>
      <c r="D126" s="0" t="s">
        <v>4750</v>
      </c>
      <c r="E126" s="0" t="s">
        <v>4751</v>
      </c>
      <c r="F126" s="0" t="s">
        <v>4440</v>
      </c>
      <c r="G126" s="0" t="s">
        <v>4752</v>
      </c>
    </row>
    <row customHeight="1" ht="11.25">
      <c r="A127" s="0" t="s">
        <v>16</v>
      </c>
      <c r="B127" s="0" t="s">
        <v>4723</v>
      </c>
      <c r="C127" s="0" t="s">
        <v>4724</v>
      </c>
      <c r="D127" s="0" t="s">
        <v>4753</v>
      </c>
      <c r="E127" s="0" t="s">
        <v>4754</v>
      </c>
      <c r="F127" s="0" t="s">
        <v>4440</v>
      </c>
      <c r="G127" s="0" t="s">
        <v>4755</v>
      </c>
    </row>
    <row customHeight="1" ht="11.25">
      <c r="A128" s="0" t="s">
        <v>16</v>
      </c>
      <c r="B128" s="0" t="s">
        <v>4756</v>
      </c>
      <c r="C128" s="0" t="s">
        <v>4757</v>
      </c>
      <c r="D128" s="0" t="s">
        <v>4756</v>
      </c>
      <c r="E128" s="0" t="s">
        <v>4757</v>
      </c>
      <c r="F128" s="0" t="s">
        <v>4474</v>
      </c>
      <c r="G128" s="0" t="s">
        <v>4758</v>
      </c>
    </row>
    <row customHeight="1" ht="11.25">
      <c r="A129" s="0" t="s">
        <v>16</v>
      </c>
      <c r="B129" s="0" t="s">
        <v>4759</v>
      </c>
      <c r="C129" s="0" t="s">
        <v>4760</v>
      </c>
      <c r="D129" s="0" t="s">
        <v>4761</v>
      </c>
      <c r="E129" s="0" t="s">
        <v>4762</v>
      </c>
      <c r="F129" s="0" t="s">
        <v>4521</v>
      </c>
      <c r="G129" s="0" t="s">
        <v>4763</v>
      </c>
    </row>
    <row customHeight="1" ht="11.25">
      <c r="A130" s="0" t="s">
        <v>16</v>
      </c>
      <c r="B130" s="0" t="s">
        <v>4759</v>
      </c>
      <c r="C130" s="0" t="s">
        <v>4760</v>
      </c>
      <c r="D130" s="0" t="s">
        <v>4764</v>
      </c>
      <c r="E130" s="0" t="s">
        <v>4765</v>
      </c>
      <c r="F130" s="0" t="s">
        <v>4440</v>
      </c>
      <c r="G130" s="0" t="s">
        <v>4766</v>
      </c>
    </row>
    <row customHeight="1" ht="11.25">
      <c r="A131" s="0" t="s">
        <v>16</v>
      </c>
      <c r="B131" s="0" t="s">
        <v>4759</v>
      </c>
      <c r="C131" s="0" t="s">
        <v>4760</v>
      </c>
      <c r="D131" s="0" t="s">
        <v>4767</v>
      </c>
      <c r="E131" s="0" t="s">
        <v>4768</v>
      </c>
      <c r="F131" s="0" t="s">
        <v>4440</v>
      </c>
      <c r="G131" s="0" t="s">
        <v>4769</v>
      </c>
    </row>
    <row customHeight="1" ht="11.25">
      <c r="A132" s="0" t="s">
        <v>16</v>
      </c>
      <c r="B132" s="0" t="s">
        <v>4759</v>
      </c>
      <c r="C132" s="0" t="s">
        <v>4760</v>
      </c>
      <c r="D132" s="0" t="s">
        <v>4770</v>
      </c>
      <c r="E132" s="0" t="s">
        <v>4771</v>
      </c>
      <c r="F132" s="0" t="s">
        <v>4440</v>
      </c>
      <c r="G132" s="0" t="s">
        <v>4772</v>
      </c>
    </row>
    <row customHeight="1" ht="11.25">
      <c r="A133" s="0" t="s">
        <v>16</v>
      </c>
      <c r="B133" s="0" t="s">
        <v>4759</v>
      </c>
      <c r="C133" s="0" t="s">
        <v>4760</v>
      </c>
      <c r="D133" s="0" t="s">
        <v>4759</v>
      </c>
      <c r="E133" s="0" t="s">
        <v>4760</v>
      </c>
      <c r="F133" s="0" t="s">
        <v>4437</v>
      </c>
      <c r="G133" s="0" t="s">
        <v>4773</v>
      </c>
    </row>
    <row customHeight="1" ht="11.25">
      <c r="A134" s="0" t="s">
        <v>16</v>
      </c>
      <c r="B134" s="0" t="s">
        <v>4759</v>
      </c>
      <c r="C134" s="0" t="s">
        <v>4760</v>
      </c>
      <c r="D134" s="0" t="s">
        <v>4774</v>
      </c>
      <c r="E134" s="0" t="s">
        <v>4775</v>
      </c>
      <c r="F134" s="0" t="s">
        <v>4440</v>
      </c>
      <c r="G134" s="0" t="s">
        <v>4776</v>
      </c>
    </row>
    <row customHeight="1" ht="11.25">
      <c r="A135" s="0" t="s">
        <v>16</v>
      </c>
      <c r="B135" s="0" t="s">
        <v>4759</v>
      </c>
      <c r="C135" s="0" t="s">
        <v>4760</v>
      </c>
      <c r="D135" s="0" t="s">
        <v>4777</v>
      </c>
      <c r="E135" s="0" t="s">
        <v>4778</v>
      </c>
      <c r="F135" s="0" t="s">
        <v>4521</v>
      </c>
      <c r="G135" s="0" t="s">
        <v>4779</v>
      </c>
    </row>
    <row customHeight="1" ht="11.25">
      <c r="A136" s="0" t="s">
        <v>16</v>
      </c>
      <c r="B136" s="0" t="s">
        <v>4759</v>
      </c>
      <c r="C136" s="0" t="s">
        <v>4760</v>
      </c>
      <c r="D136" s="0" t="s">
        <v>4780</v>
      </c>
      <c r="E136" s="0" t="s">
        <v>4781</v>
      </c>
      <c r="F136" s="0" t="s">
        <v>4440</v>
      </c>
      <c r="G136" s="0" t="s">
        <v>4782</v>
      </c>
    </row>
    <row customHeight="1" ht="11.25">
      <c r="A137" s="0" t="s">
        <v>16</v>
      </c>
      <c r="B137" s="0" t="s">
        <v>4759</v>
      </c>
      <c r="C137" s="0" t="s">
        <v>4760</v>
      </c>
      <c r="D137" s="0" t="s">
        <v>4783</v>
      </c>
      <c r="E137" s="0" t="s">
        <v>4784</v>
      </c>
      <c r="F137" s="0" t="s">
        <v>4440</v>
      </c>
      <c r="G137" s="0" t="s">
        <v>4785</v>
      </c>
    </row>
    <row customHeight="1" ht="11.25">
      <c r="A138" s="0" t="s">
        <v>16</v>
      </c>
      <c r="B138" s="0" t="s">
        <v>4759</v>
      </c>
      <c r="C138" s="0" t="s">
        <v>4760</v>
      </c>
      <c r="D138" s="0" t="s">
        <v>4786</v>
      </c>
      <c r="E138" s="0" t="s">
        <v>4787</v>
      </c>
      <c r="F138" s="0" t="s">
        <v>4521</v>
      </c>
      <c r="G138" s="0" t="s">
        <v>4788</v>
      </c>
    </row>
    <row customHeight="1" ht="11.25">
      <c r="A139" s="0" t="s">
        <v>16</v>
      </c>
      <c r="B139" s="0" t="s">
        <v>4759</v>
      </c>
      <c r="C139" s="0" t="s">
        <v>4760</v>
      </c>
      <c r="D139" s="0" t="s">
        <v>4789</v>
      </c>
      <c r="E139" s="0" t="s">
        <v>4790</v>
      </c>
      <c r="F139" s="0" t="s">
        <v>4440</v>
      </c>
      <c r="G139" s="0" t="s">
        <v>4791</v>
      </c>
    </row>
    <row customHeight="1" ht="11.25">
      <c r="A140" s="0" t="s">
        <v>16</v>
      </c>
      <c r="B140" s="0" t="s">
        <v>4759</v>
      </c>
      <c r="C140" s="0" t="s">
        <v>4760</v>
      </c>
      <c r="D140" s="0" t="s">
        <v>4792</v>
      </c>
      <c r="E140" s="0" t="s">
        <v>4793</v>
      </c>
      <c r="F140" s="0" t="s">
        <v>4440</v>
      </c>
      <c r="G140" s="0" t="s">
        <v>4794</v>
      </c>
    </row>
    <row customHeight="1" ht="11.25">
      <c r="A141" s="0" t="s">
        <v>16</v>
      </c>
      <c r="B141" s="0" t="s">
        <v>4759</v>
      </c>
      <c r="C141" s="0" t="s">
        <v>4760</v>
      </c>
      <c r="D141" s="0" t="s">
        <v>4795</v>
      </c>
      <c r="E141" s="0" t="s">
        <v>4796</v>
      </c>
      <c r="F141" s="0" t="s">
        <v>4440</v>
      </c>
      <c r="G141" s="0" t="s">
        <v>4797</v>
      </c>
    </row>
    <row customHeight="1" ht="11.25">
      <c r="A142" s="0" t="s">
        <v>16</v>
      </c>
      <c r="B142" s="0" t="s">
        <v>4759</v>
      </c>
      <c r="C142" s="0" t="s">
        <v>4760</v>
      </c>
      <c r="D142" s="0" t="s">
        <v>4798</v>
      </c>
      <c r="E142" s="0" t="s">
        <v>4799</v>
      </c>
      <c r="F142" s="0" t="s">
        <v>4440</v>
      </c>
      <c r="G142" s="0" t="s">
        <v>4800</v>
      </c>
    </row>
    <row customHeight="1" ht="11.25">
      <c r="A143" s="0" t="s">
        <v>16</v>
      </c>
      <c r="B143" s="0" t="s">
        <v>4759</v>
      </c>
      <c r="C143" s="0" t="s">
        <v>4760</v>
      </c>
      <c r="D143" s="0" t="s">
        <v>4801</v>
      </c>
      <c r="E143" s="0" t="s">
        <v>4802</v>
      </c>
      <c r="F143" s="0" t="s">
        <v>4440</v>
      </c>
      <c r="G143" s="0" t="s">
        <v>4803</v>
      </c>
    </row>
    <row customHeight="1" ht="11.25">
      <c r="A144" s="0" t="s">
        <v>16</v>
      </c>
      <c r="B144" s="0" t="s">
        <v>4759</v>
      </c>
      <c r="C144" s="0" t="s">
        <v>4760</v>
      </c>
      <c r="D144" s="0" t="s">
        <v>4804</v>
      </c>
      <c r="E144" s="0" t="s">
        <v>4805</v>
      </c>
      <c r="F144" s="0" t="s">
        <v>4440</v>
      </c>
      <c r="G144" s="0" t="s">
        <v>4806</v>
      </c>
    </row>
    <row customHeight="1" ht="11.25">
      <c r="A145" s="0" t="s">
        <v>16</v>
      </c>
      <c r="B145" s="0" t="s">
        <v>4759</v>
      </c>
      <c r="C145" s="0" t="s">
        <v>4760</v>
      </c>
      <c r="D145" s="0" t="s">
        <v>4807</v>
      </c>
      <c r="E145" s="0" t="s">
        <v>4808</v>
      </c>
      <c r="F145" s="0" t="s">
        <v>4440</v>
      </c>
      <c r="G145" s="0" t="s">
        <v>4809</v>
      </c>
    </row>
    <row customHeight="1" ht="11.25">
      <c r="A146" s="0" t="s">
        <v>16</v>
      </c>
      <c r="B146" s="0" t="s">
        <v>4759</v>
      </c>
      <c r="C146" s="0" t="s">
        <v>4760</v>
      </c>
      <c r="D146" s="0" t="s">
        <v>4810</v>
      </c>
      <c r="E146" s="0" t="s">
        <v>4811</v>
      </c>
      <c r="F146" s="0" t="s">
        <v>4440</v>
      </c>
      <c r="G146" s="0" t="s">
        <v>4812</v>
      </c>
    </row>
    <row customHeight="1" ht="11.25">
      <c r="A147" s="0" t="s">
        <v>16</v>
      </c>
      <c r="B147" s="0" t="s">
        <v>4759</v>
      </c>
      <c r="C147" s="0" t="s">
        <v>4760</v>
      </c>
      <c r="D147" s="0" t="s">
        <v>4813</v>
      </c>
      <c r="E147" s="0" t="s">
        <v>4814</v>
      </c>
      <c r="F147" s="0" t="s">
        <v>4440</v>
      </c>
      <c r="G147" s="0" t="s">
        <v>4815</v>
      </c>
    </row>
    <row customHeight="1" ht="11.25">
      <c r="A148" s="0" t="s">
        <v>16</v>
      </c>
      <c r="B148" s="0" t="s">
        <v>4759</v>
      </c>
      <c r="C148" s="0" t="s">
        <v>4760</v>
      </c>
      <c r="D148" s="0" t="s">
        <v>4816</v>
      </c>
      <c r="E148" s="0" t="s">
        <v>4817</v>
      </c>
      <c r="F148" s="0" t="s">
        <v>4440</v>
      </c>
      <c r="G148" s="0" t="s">
        <v>4818</v>
      </c>
    </row>
    <row customHeight="1" ht="11.25">
      <c r="A149" s="0" t="s">
        <v>16</v>
      </c>
      <c r="B149" s="0" t="s">
        <v>4759</v>
      </c>
      <c r="C149" s="0" t="s">
        <v>4760</v>
      </c>
      <c r="D149" s="0" t="s">
        <v>4819</v>
      </c>
      <c r="E149" s="0" t="s">
        <v>4820</v>
      </c>
      <c r="F149" s="0" t="s">
        <v>4440</v>
      </c>
      <c r="G149" s="0" t="s">
        <v>4821</v>
      </c>
    </row>
    <row customHeight="1" ht="11.25">
      <c r="A150" s="0" t="s">
        <v>16</v>
      </c>
      <c r="B150" s="0" t="s">
        <v>4759</v>
      </c>
      <c r="C150" s="0" t="s">
        <v>4760</v>
      </c>
      <c r="D150" s="0" t="s">
        <v>4822</v>
      </c>
      <c r="E150" s="0" t="s">
        <v>4823</v>
      </c>
      <c r="F150" s="0" t="s">
        <v>4440</v>
      </c>
      <c r="G150" s="0" t="s">
        <v>4824</v>
      </c>
    </row>
    <row customHeight="1" ht="11.25">
      <c r="A151" s="0" t="s">
        <v>16</v>
      </c>
      <c r="B151" s="0" t="s">
        <v>4825</v>
      </c>
      <c r="C151" s="0" t="s">
        <v>4826</v>
      </c>
      <c r="D151" s="0" t="s">
        <v>4825</v>
      </c>
      <c r="E151" s="0" t="s">
        <v>4826</v>
      </c>
      <c r="F151" s="0" t="s">
        <v>4437</v>
      </c>
      <c r="G151" s="0" t="s">
        <v>4827</v>
      </c>
    </row>
    <row customHeight="1" ht="11.25">
      <c r="A152" s="0" t="s">
        <v>16</v>
      </c>
      <c r="B152" s="0" t="s">
        <v>4825</v>
      </c>
      <c r="C152" s="0" t="s">
        <v>4826</v>
      </c>
      <c r="D152" s="0" t="s">
        <v>4828</v>
      </c>
      <c r="E152" s="0" t="s">
        <v>4829</v>
      </c>
      <c r="F152" s="0" t="s">
        <v>4440</v>
      </c>
      <c r="G152" s="0" t="s">
        <v>4830</v>
      </c>
    </row>
    <row customHeight="1" ht="11.25">
      <c r="A153" s="0" t="s">
        <v>16</v>
      </c>
      <c r="B153" s="0" t="s">
        <v>4825</v>
      </c>
      <c r="C153" s="0" t="s">
        <v>4826</v>
      </c>
      <c r="D153" s="0" t="s">
        <v>4831</v>
      </c>
      <c r="E153" s="0" t="s">
        <v>4832</v>
      </c>
      <c r="F153" s="0" t="s">
        <v>4440</v>
      </c>
      <c r="G153" s="0" t="s">
        <v>4833</v>
      </c>
    </row>
    <row customHeight="1" ht="11.25">
      <c r="A154" s="0" t="s">
        <v>16</v>
      </c>
      <c r="B154" s="0" t="s">
        <v>4825</v>
      </c>
      <c r="C154" s="0" t="s">
        <v>4826</v>
      </c>
      <c r="D154" s="0" t="s">
        <v>4834</v>
      </c>
      <c r="E154" s="0" t="s">
        <v>4835</v>
      </c>
      <c r="F154" s="0" t="s">
        <v>4440</v>
      </c>
      <c r="G154" s="0" t="s">
        <v>4836</v>
      </c>
    </row>
    <row customHeight="1" ht="11.25">
      <c r="A155" s="0" t="s">
        <v>16</v>
      </c>
      <c r="B155" s="0" t="s">
        <v>4825</v>
      </c>
      <c r="C155" s="0" t="s">
        <v>4826</v>
      </c>
      <c r="D155" s="0" t="s">
        <v>4837</v>
      </c>
      <c r="E155" s="0" t="s">
        <v>4838</v>
      </c>
      <c r="F155" s="0" t="s">
        <v>4440</v>
      </c>
      <c r="G155" s="0" t="s">
        <v>4839</v>
      </c>
    </row>
    <row customHeight="1" ht="11.25">
      <c r="A156" s="0" t="s">
        <v>16</v>
      </c>
      <c r="B156" s="0" t="s">
        <v>4825</v>
      </c>
      <c r="C156" s="0" t="s">
        <v>4826</v>
      </c>
      <c r="D156" s="0" t="s">
        <v>4840</v>
      </c>
      <c r="E156" s="0" t="s">
        <v>4841</v>
      </c>
      <c r="F156" s="0" t="s">
        <v>4521</v>
      </c>
      <c r="G156" s="0" t="s">
        <v>4842</v>
      </c>
    </row>
    <row customHeight="1" ht="11.25">
      <c r="A157" s="0" t="s">
        <v>16</v>
      </c>
      <c r="B157" s="0" t="s">
        <v>4825</v>
      </c>
      <c r="C157" s="0" t="s">
        <v>4826</v>
      </c>
      <c r="D157" s="0" t="s">
        <v>4843</v>
      </c>
      <c r="E157" s="0" t="s">
        <v>4844</v>
      </c>
      <c r="F157" s="0" t="s">
        <v>4440</v>
      </c>
      <c r="G157" s="0" t="s">
        <v>4845</v>
      </c>
    </row>
    <row customHeight="1" ht="11.25">
      <c r="A158" s="0" t="s">
        <v>16</v>
      </c>
      <c r="B158" s="0" t="s">
        <v>4825</v>
      </c>
      <c r="C158" s="0" t="s">
        <v>4826</v>
      </c>
      <c r="D158" s="0" t="s">
        <v>4846</v>
      </c>
      <c r="E158" s="0" t="s">
        <v>4847</v>
      </c>
      <c r="F158" s="0" t="s">
        <v>4605</v>
      </c>
      <c r="G158" s="0" t="s">
        <v>4848</v>
      </c>
    </row>
    <row customHeight="1" ht="11.25">
      <c r="A159" s="0" t="s">
        <v>16</v>
      </c>
      <c r="B159" s="0" t="s">
        <v>4825</v>
      </c>
      <c r="C159" s="0" t="s">
        <v>4826</v>
      </c>
      <c r="D159" s="0" t="s">
        <v>4849</v>
      </c>
      <c r="E159" s="0" t="s">
        <v>4850</v>
      </c>
      <c r="F159" s="0" t="s">
        <v>4440</v>
      </c>
      <c r="G159" s="0" t="s">
        <v>4851</v>
      </c>
    </row>
    <row customHeight="1" ht="11.25">
      <c r="A160" s="0" t="s">
        <v>16</v>
      </c>
      <c r="B160" s="0" t="s">
        <v>4825</v>
      </c>
      <c r="C160" s="0" t="s">
        <v>4826</v>
      </c>
      <c r="D160" s="0" t="s">
        <v>4852</v>
      </c>
      <c r="E160" s="0" t="s">
        <v>4853</v>
      </c>
      <c r="F160" s="0" t="s">
        <v>4440</v>
      </c>
      <c r="G160" s="0" t="s">
        <v>4854</v>
      </c>
    </row>
    <row customHeight="1" ht="11.25">
      <c r="A161" s="0" t="s">
        <v>16</v>
      </c>
      <c r="B161" s="0" t="s">
        <v>4825</v>
      </c>
      <c r="C161" s="0" t="s">
        <v>4826</v>
      </c>
      <c r="D161" s="0" t="s">
        <v>4855</v>
      </c>
      <c r="E161" s="0" t="s">
        <v>4856</v>
      </c>
      <c r="F161" s="0" t="s">
        <v>4521</v>
      </c>
      <c r="G161" s="0" t="s">
        <v>4857</v>
      </c>
    </row>
    <row customHeight="1" ht="11.25">
      <c r="A162" s="0" t="s">
        <v>16</v>
      </c>
      <c r="B162" s="0" t="s">
        <v>4858</v>
      </c>
      <c r="C162" s="0" t="s">
        <v>4859</v>
      </c>
      <c r="D162" s="0" t="s">
        <v>4860</v>
      </c>
      <c r="E162" s="0" t="s">
        <v>4861</v>
      </c>
      <c r="F162" s="0" t="s">
        <v>4440</v>
      </c>
      <c r="G162" s="0" t="s">
        <v>4862</v>
      </c>
    </row>
    <row customHeight="1" ht="11.25">
      <c r="A163" s="0" t="s">
        <v>16</v>
      </c>
      <c r="B163" s="0" t="s">
        <v>4858</v>
      </c>
      <c r="C163" s="0" t="s">
        <v>4859</v>
      </c>
      <c r="D163" s="0" t="s">
        <v>4858</v>
      </c>
      <c r="E163" s="0" t="s">
        <v>4859</v>
      </c>
      <c r="F163" s="0" t="s">
        <v>4437</v>
      </c>
      <c r="G163" s="0" t="s">
        <v>4863</v>
      </c>
    </row>
    <row customHeight="1" ht="11.25">
      <c r="A164" s="0" t="s">
        <v>16</v>
      </c>
      <c r="B164" s="0" t="s">
        <v>4858</v>
      </c>
      <c r="C164" s="0" t="s">
        <v>4859</v>
      </c>
      <c r="D164" s="0" t="s">
        <v>4864</v>
      </c>
      <c r="E164" s="0" t="s">
        <v>4865</v>
      </c>
      <c r="F164" s="0" t="s">
        <v>4440</v>
      </c>
      <c r="G164" s="0" t="s">
        <v>4866</v>
      </c>
    </row>
    <row customHeight="1" ht="11.25">
      <c r="A165" s="0" t="s">
        <v>16</v>
      </c>
      <c r="B165" s="0" t="s">
        <v>4858</v>
      </c>
      <c r="C165" s="0" t="s">
        <v>4859</v>
      </c>
      <c r="D165" s="0" t="s">
        <v>4867</v>
      </c>
      <c r="E165" s="0" t="s">
        <v>4868</v>
      </c>
      <c r="F165" s="0" t="s">
        <v>4440</v>
      </c>
      <c r="G165" s="0" t="s">
        <v>4869</v>
      </c>
    </row>
    <row customHeight="1" ht="11.25">
      <c r="A166" s="0" t="s">
        <v>16</v>
      </c>
      <c r="B166" s="0" t="s">
        <v>4858</v>
      </c>
      <c r="C166" s="0" t="s">
        <v>4859</v>
      </c>
      <c r="D166" s="0" t="s">
        <v>4870</v>
      </c>
      <c r="E166" s="0" t="s">
        <v>4871</v>
      </c>
      <c r="F166" s="0" t="s">
        <v>4440</v>
      </c>
      <c r="G166" s="0" t="s">
        <v>4872</v>
      </c>
    </row>
    <row customHeight="1" ht="11.25">
      <c r="A167" s="0" t="s">
        <v>16</v>
      </c>
      <c r="B167" s="0" t="s">
        <v>4873</v>
      </c>
      <c r="C167" s="0" t="s">
        <v>4874</v>
      </c>
      <c r="D167" s="0" t="s">
        <v>4875</v>
      </c>
      <c r="E167" s="0" t="s">
        <v>4876</v>
      </c>
      <c r="F167" s="0" t="s">
        <v>4440</v>
      </c>
      <c r="G167" s="0" t="s">
        <v>4877</v>
      </c>
    </row>
    <row customHeight="1" ht="11.25">
      <c r="A168" s="0" t="s">
        <v>16</v>
      </c>
      <c r="B168" s="0" t="s">
        <v>4873</v>
      </c>
      <c r="C168" s="0" t="s">
        <v>4874</v>
      </c>
      <c r="D168" s="0" t="s">
        <v>4878</v>
      </c>
      <c r="E168" s="0" t="s">
        <v>4879</v>
      </c>
      <c r="F168" s="0" t="s">
        <v>4440</v>
      </c>
      <c r="G168" s="0" t="s">
        <v>4880</v>
      </c>
    </row>
    <row customHeight="1" ht="11.25">
      <c r="A169" s="0" t="s">
        <v>16</v>
      </c>
      <c r="B169" s="0" t="s">
        <v>4873</v>
      </c>
      <c r="C169" s="0" t="s">
        <v>4874</v>
      </c>
      <c r="D169" s="0" t="s">
        <v>4881</v>
      </c>
      <c r="E169" s="0" t="s">
        <v>4882</v>
      </c>
      <c r="F169" s="0" t="s">
        <v>4440</v>
      </c>
      <c r="G169" s="0" t="s">
        <v>4883</v>
      </c>
    </row>
    <row customHeight="1" ht="11.25">
      <c r="A170" s="0" t="s">
        <v>16</v>
      </c>
      <c r="B170" s="0" t="s">
        <v>4873</v>
      </c>
      <c r="C170" s="0" t="s">
        <v>4874</v>
      </c>
      <c r="D170" s="0" t="s">
        <v>4884</v>
      </c>
      <c r="E170" s="0" t="s">
        <v>4885</v>
      </c>
      <c r="F170" s="0" t="s">
        <v>4440</v>
      </c>
      <c r="G170" s="0" t="s">
        <v>4886</v>
      </c>
    </row>
    <row customHeight="1" ht="11.25">
      <c r="A171" s="0" t="s">
        <v>16</v>
      </c>
      <c r="B171" s="0" t="s">
        <v>4873</v>
      </c>
      <c r="C171" s="0" t="s">
        <v>4874</v>
      </c>
      <c r="D171" s="0" t="s">
        <v>4887</v>
      </c>
      <c r="E171" s="0" t="s">
        <v>4888</v>
      </c>
      <c r="F171" s="0" t="s">
        <v>4440</v>
      </c>
      <c r="G171" s="0" t="s">
        <v>4889</v>
      </c>
    </row>
    <row customHeight="1" ht="11.25">
      <c r="A172" s="0" t="s">
        <v>16</v>
      </c>
      <c r="B172" s="0" t="s">
        <v>4873</v>
      </c>
      <c r="C172" s="0" t="s">
        <v>4874</v>
      </c>
      <c r="D172" s="0" t="s">
        <v>4890</v>
      </c>
      <c r="E172" s="0" t="s">
        <v>4891</v>
      </c>
      <c r="F172" s="0" t="s">
        <v>4440</v>
      </c>
      <c r="G172" s="0" t="s">
        <v>4892</v>
      </c>
    </row>
    <row customHeight="1" ht="11.25">
      <c r="A173" s="0" t="s">
        <v>16</v>
      </c>
      <c r="B173" s="0" t="s">
        <v>4873</v>
      </c>
      <c r="C173" s="0" t="s">
        <v>4874</v>
      </c>
      <c r="D173" s="0" t="s">
        <v>4893</v>
      </c>
      <c r="E173" s="0" t="s">
        <v>4894</v>
      </c>
      <c r="F173" s="0" t="s">
        <v>4440</v>
      </c>
      <c r="G173" s="0" t="s">
        <v>4895</v>
      </c>
    </row>
    <row customHeight="1" ht="11.25">
      <c r="A174" s="0" t="s">
        <v>16</v>
      </c>
      <c r="B174" s="0" t="s">
        <v>4873</v>
      </c>
      <c r="C174" s="0" t="s">
        <v>4874</v>
      </c>
      <c r="D174" s="0" t="s">
        <v>4896</v>
      </c>
      <c r="E174" s="0" t="s">
        <v>4897</v>
      </c>
      <c r="F174" s="0" t="s">
        <v>4440</v>
      </c>
      <c r="G174" s="0" t="s">
        <v>4898</v>
      </c>
    </row>
    <row customHeight="1" ht="11.25">
      <c r="A175" s="0" t="s">
        <v>16</v>
      </c>
      <c r="B175" s="0" t="s">
        <v>4873</v>
      </c>
      <c r="C175" s="0" t="s">
        <v>4874</v>
      </c>
      <c r="D175" s="0" t="s">
        <v>4899</v>
      </c>
      <c r="E175" s="0" t="s">
        <v>4900</v>
      </c>
      <c r="F175" s="0" t="s">
        <v>4440</v>
      </c>
      <c r="G175" s="0" t="s">
        <v>4901</v>
      </c>
    </row>
    <row customHeight="1" ht="11.25">
      <c r="A176" s="0" t="s">
        <v>16</v>
      </c>
      <c r="B176" s="0" t="s">
        <v>4873</v>
      </c>
      <c r="C176" s="0" t="s">
        <v>4874</v>
      </c>
      <c r="D176" s="0" t="s">
        <v>4774</v>
      </c>
      <c r="E176" s="0" t="s">
        <v>4902</v>
      </c>
      <c r="F176" s="0" t="s">
        <v>4440</v>
      </c>
      <c r="G176" s="0" t="s">
        <v>4903</v>
      </c>
    </row>
    <row customHeight="1" ht="11.25">
      <c r="A177" s="0" t="s">
        <v>16</v>
      </c>
      <c r="B177" s="0" t="s">
        <v>4873</v>
      </c>
      <c r="C177" s="0" t="s">
        <v>4874</v>
      </c>
      <c r="D177" s="0" t="s">
        <v>4873</v>
      </c>
      <c r="E177" s="0" t="s">
        <v>4874</v>
      </c>
      <c r="F177" s="0" t="s">
        <v>4437</v>
      </c>
      <c r="G177" s="0" t="s">
        <v>4904</v>
      </c>
    </row>
    <row customHeight="1" ht="11.25">
      <c r="A178" s="0" t="s">
        <v>16</v>
      </c>
      <c r="B178" s="0" t="s">
        <v>4873</v>
      </c>
      <c r="C178" s="0" t="s">
        <v>4874</v>
      </c>
      <c r="D178" s="0" t="s">
        <v>4905</v>
      </c>
      <c r="E178" s="0" t="s">
        <v>4906</v>
      </c>
      <c r="F178" s="0" t="s">
        <v>4521</v>
      </c>
      <c r="G178" s="0" t="s">
        <v>4907</v>
      </c>
    </row>
    <row customHeight="1" ht="11.25">
      <c r="A179" s="0" t="s">
        <v>16</v>
      </c>
      <c r="B179" s="0" t="s">
        <v>4873</v>
      </c>
      <c r="C179" s="0" t="s">
        <v>4874</v>
      </c>
      <c r="D179" s="0" t="s">
        <v>4908</v>
      </c>
      <c r="E179" s="0" t="s">
        <v>4909</v>
      </c>
      <c r="F179" s="0" t="s">
        <v>4440</v>
      </c>
      <c r="G179" s="0" t="s">
        <v>4910</v>
      </c>
    </row>
    <row customHeight="1" ht="11.25">
      <c r="A180" s="0" t="s">
        <v>16</v>
      </c>
      <c r="B180" s="0" t="s">
        <v>4873</v>
      </c>
      <c r="C180" s="0" t="s">
        <v>4874</v>
      </c>
      <c r="D180" s="0" t="s">
        <v>4911</v>
      </c>
      <c r="E180" s="0" t="s">
        <v>4912</v>
      </c>
      <c r="F180" s="0" t="s">
        <v>4440</v>
      </c>
      <c r="G180" s="0" t="s">
        <v>4913</v>
      </c>
    </row>
    <row customHeight="1" ht="11.25">
      <c r="A181" s="0" t="s">
        <v>16</v>
      </c>
      <c r="B181" s="0" t="s">
        <v>4873</v>
      </c>
      <c r="C181" s="0" t="s">
        <v>4874</v>
      </c>
      <c r="D181" s="0" t="s">
        <v>4914</v>
      </c>
      <c r="E181" s="0" t="s">
        <v>4915</v>
      </c>
      <c r="F181" s="0" t="s">
        <v>4440</v>
      </c>
      <c r="G181" s="0" t="s">
        <v>4916</v>
      </c>
    </row>
    <row customHeight="1" ht="11.25">
      <c r="A182" s="0" t="s">
        <v>16</v>
      </c>
      <c r="B182" s="0" t="s">
        <v>4917</v>
      </c>
      <c r="C182" s="0" t="s">
        <v>4918</v>
      </c>
      <c r="D182" s="0" t="s">
        <v>4919</v>
      </c>
      <c r="E182" s="0" t="s">
        <v>4920</v>
      </c>
      <c r="F182" s="0" t="s">
        <v>4521</v>
      </c>
      <c r="G182" s="0" t="s">
        <v>4921</v>
      </c>
    </row>
    <row customHeight="1" ht="11.25">
      <c r="A183" s="0" t="s">
        <v>16</v>
      </c>
      <c r="B183" s="0" t="s">
        <v>4917</v>
      </c>
      <c r="C183" s="0" t="s">
        <v>4918</v>
      </c>
      <c r="D183" s="0" t="s">
        <v>4922</v>
      </c>
      <c r="E183" s="0" t="s">
        <v>4923</v>
      </c>
      <c r="F183" s="0" t="s">
        <v>4440</v>
      </c>
      <c r="G183" s="0" t="s">
        <v>4924</v>
      </c>
    </row>
    <row customHeight="1" ht="11.25">
      <c r="A184" s="0" t="s">
        <v>16</v>
      </c>
      <c r="B184" s="0" t="s">
        <v>4917</v>
      </c>
      <c r="C184" s="0" t="s">
        <v>4918</v>
      </c>
      <c r="D184" s="0" t="s">
        <v>4917</v>
      </c>
      <c r="E184" s="0" t="s">
        <v>4918</v>
      </c>
      <c r="F184" s="0" t="s">
        <v>4437</v>
      </c>
      <c r="G184" s="0" t="s">
        <v>4925</v>
      </c>
    </row>
    <row customHeight="1" ht="11.25">
      <c r="A185" s="0" t="s">
        <v>16</v>
      </c>
      <c r="B185" s="0" t="s">
        <v>4917</v>
      </c>
      <c r="C185" s="0" t="s">
        <v>4918</v>
      </c>
      <c r="D185" s="0" t="s">
        <v>4926</v>
      </c>
      <c r="E185" s="0" t="s">
        <v>4927</v>
      </c>
      <c r="F185" s="0" t="s">
        <v>4526</v>
      </c>
      <c r="G185" s="0" t="s">
        <v>4928</v>
      </c>
    </row>
    <row customHeight="1" ht="11.25">
      <c r="A186" s="0" t="s">
        <v>16</v>
      </c>
      <c r="B186" s="0" t="s">
        <v>4917</v>
      </c>
      <c r="C186" s="0" t="s">
        <v>4918</v>
      </c>
      <c r="D186" s="0" t="s">
        <v>4929</v>
      </c>
      <c r="E186" s="0" t="s">
        <v>4930</v>
      </c>
      <c r="F186" s="0" t="s">
        <v>4440</v>
      </c>
      <c r="G186" s="0" t="s">
        <v>4931</v>
      </c>
    </row>
    <row customHeight="1" ht="11.25">
      <c r="A187" s="0" t="s">
        <v>16</v>
      </c>
      <c r="B187" s="0" t="s">
        <v>4917</v>
      </c>
      <c r="C187" s="0" t="s">
        <v>4918</v>
      </c>
      <c r="D187" s="0" t="s">
        <v>4932</v>
      </c>
      <c r="E187" s="0" t="s">
        <v>4933</v>
      </c>
      <c r="F187" s="0" t="s">
        <v>4440</v>
      </c>
      <c r="G187" s="0" t="s">
        <v>4934</v>
      </c>
    </row>
    <row customHeight="1" ht="11.25">
      <c r="A188" s="0" t="s">
        <v>16</v>
      </c>
      <c r="B188" s="0" t="s">
        <v>4917</v>
      </c>
      <c r="C188" s="0" t="s">
        <v>4918</v>
      </c>
      <c r="D188" s="0" t="s">
        <v>4935</v>
      </c>
      <c r="E188" s="0" t="s">
        <v>4936</v>
      </c>
      <c r="F188" s="0" t="s">
        <v>4440</v>
      </c>
      <c r="G188" s="0" t="s">
        <v>4937</v>
      </c>
    </row>
    <row customHeight="1" ht="11.25">
      <c r="A189" s="0" t="s">
        <v>16</v>
      </c>
      <c r="B189" s="0" t="s">
        <v>4917</v>
      </c>
      <c r="C189" s="0" t="s">
        <v>4918</v>
      </c>
      <c r="D189" s="0" t="s">
        <v>4938</v>
      </c>
      <c r="E189" s="0" t="s">
        <v>4939</v>
      </c>
      <c r="F189" s="0" t="s">
        <v>4605</v>
      </c>
      <c r="G189" s="0" t="s">
        <v>4940</v>
      </c>
    </row>
    <row customHeight="1" ht="11.25">
      <c r="A190" s="0" t="s">
        <v>16</v>
      </c>
      <c r="B190" s="0" t="s">
        <v>4917</v>
      </c>
      <c r="C190" s="0" t="s">
        <v>4918</v>
      </c>
      <c r="D190" s="0" t="s">
        <v>4849</v>
      </c>
      <c r="E190" s="0" t="s">
        <v>4941</v>
      </c>
      <c r="F190" s="0" t="s">
        <v>4440</v>
      </c>
      <c r="G190" s="0" t="s">
        <v>4942</v>
      </c>
    </row>
    <row customHeight="1" ht="11.25">
      <c r="A191" s="0" t="s">
        <v>16</v>
      </c>
      <c r="B191" s="0" t="s">
        <v>4917</v>
      </c>
      <c r="C191" s="0" t="s">
        <v>4918</v>
      </c>
      <c r="D191" s="0" t="s">
        <v>4943</v>
      </c>
      <c r="E191" s="0" t="s">
        <v>4944</v>
      </c>
      <c r="F191" s="0" t="s">
        <v>4440</v>
      </c>
      <c r="G191" s="0" t="s">
        <v>4945</v>
      </c>
    </row>
    <row customHeight="1" ht="11.25">
      <c r="A192" s="0" t="s">
        <v>16</v>
      </c>
      <c r="B192" s="0" t="s">
        <v>4917</v>
      </c>
      <c r="C192" s="0" t="s">
        <v>4918</v>
      </c>
      <c r="D192" s="0" t="s">
        <v>4946</v>
      </c>
      <c r="E192" s="0" t="s">
        <v>4947</v>
      </c>
      <c r="F192" s="0" t="s">
        <v>4440</v>
      </c>
      <c r="G192" s="0" t="s">
        <v>4948</v>
      </c>
    </row>
    <row customHeight="1" ht="11.25">
      <c r="A193" s="0" t="s">
        <v>16</v>
      </c>
      <c r="B193" s="0" t="s">
        <v>4949</v>
      </c>
      <c r="C193" s="0" t="s">
        <v>4950</v>
      </c>
      <c r="D193" s="0" t="s">
        <v>4951</v>
      </c>
      <c r="E193" s="0" t="s">
        <v>4952</v>
      </c>
      <c r="F193" s="0" t="s">
        <v>4440</v>
      </c>
      <c r="G193" s="0" t="s">
        <v>4953</v>
      </c>
    </row>
    <row customHeight="1" ht="11.25">
      <c r="A194" s="0" t="s">
        <v>16</v>
      </c>
      <c r="B194" s="0" t="s">
        <v>4949</v>
      </c>
      <c r="C194" s="0" t="s">
        <v>4950</v>
      </c>
      <c r="D194" s="0" t="s">
        <v>4954</v>
      </c>
      <c r="E194" s="0" t="s">
        <v>4955</v>
      </c>
      <c r="F194" s="0" t="s">
        <v>4440</v>
      </c>
      <c r="G194" s="0" t="s">
        <v>4956</v>
      </c>
    </row>
    <row customHeight="1" ht="11.25">
      <c r="A195" s="0" t="s">
        <v>16</v>
      </c>
      <c r="B195" s="0" t="s">
        <v>4949</v>
      </c>
      <c r="C195" s="0" t="s">
        <v>4950</v>
      </c>
      <c r="D195" s="0" t="s">
        <v>4957</v>
      </c>
      <c r="E195" s="0" t="s">
        <v>4958</v>
      </c>
      <c r="F195" s="0" t="s">
        <v>4440</v>
      </c>
      <c r="G195" s="0" t="s">
        <v>4959</v>
      </c>
    </row>
    <row customHeight="1" ht="11.25">
      <c r="A196" s="0" t="s">
        <v>16</v>
      </c>
      <c r="B196" s="0" t="s">
        <v>4949</v>
      </c>
      <c r="C196" s="0" t="s">
        <v>4950</v>
      </c>
      <c r="D196" s="0" t="s">
        <v>4960</v>
      </c>
      <c r="E196" s="0" t="s">
        <v>4961</v>
      </c>
      <c r="F196" s="0" t="s">
        <v>4440</v>
      </c>
      <c r="G196" s="0" t="s">
        <v>4962</v>
      </c>
    </row>
    <row customHeight="1" ht="11.25">
      <c r="A197" s="0" t="s">
        <v>16</v>
      </c>
      <c r="B197" s="0" t="s">
        <v>4949</v>
      </c>
      <c r="C197" s="0" t="s">
        <v>4950</v>
      </c>
      <c r="D197" s="0" t="s">
        <v>4963</v>
      </c>
      <c r="E197" s="0" t="s">
        <v>4964</v>
      </c>
      <c r="F197" s="0" t="s">
        <v>4440</v>
      </c>
      <c r="G197" s="0" t="s">
        <v>4965</v>
      </c>
    </row>
    <row customHeight="1" ht="11.25">
      <c r="A198" s="0" t="s">
        <v>16</v>
      </c>
      <c r="B198" s="0" t="s">
        <v>4949</v>
      </c>
      <c r="C198" s="0" t="s">
        <v>4950</v>
      </c>
      <c r="D198" s="0" t="s">
        <v>4966</v>
      </c>
      <c r="E198" s="0" t="s">
        <v>4967</v>
      </c>
      <c r="F198" s="0" t="s">
        <v>4440</v>
      </c>
      <c r="G198" s="0" t="s">
        <v>4968</v>
      </c>
    </row>
    <row customHeight="1" ht="11.25">
      <c r="A199" s="0" t="s">
        <v>16</v>
      </c>
      <c r="B199" s="0" t="s">
        <v>4949</v>
      </c>
      <c r="C199" s="0" t="s">
        <v>4950</v>
      </c>
      <c r="D199" s="0" t="s">
        <v>4969</v>
      </c>
      <c r="E199" s="0" t="s">
        <v>4970</v>
      </c>
      <c r="F199" s="0" t="s">
        <v>4440</v>
      </c>
      <c r="G199" s="0" t="s">
        <v>4971</v>
      </c>
    </row>
    <row customHeight="1" ht="11.25">
      <c r="A200" s="0" t="s">
        <v>16</v>
      </c>
      <c r="B200" s="0" t="s">
        <v>4949</v>
      </c>
      <c r="C200" s="0" t="s">
        <v>4950</v>
      </c>
      <c r="D200" s="0" t="s">
        <v>4949</v>
      </c>
      <c r="E200" s="0" t="s">
        <v>4950</v>
      </c>
      <c r="F200" s="0" t="s">
        <v>4437</v>
      </c>
      <c r="G200" s="0" t="s">
        <v>4972</v>
      </c>
    </row>
    <row customHeight="1" ht="11.25">
      <c r="A201" s="0" t="s">
        <v>16</v>
      </c>
      <c r="B201" s="0" t="s">
        <v>4949</v>
      </c>
      <c r="C201" s="0" t="s">
        <v>4950</v>
      </c>
      <c r="D201" s="0" t="s">
        <v>4973</v>
      </c>
      <c r="E201" s="0" t="s">
        <v>4974</v>
      </c>
      <c r="F201" s="0" t="s">
        <v>4521</v>
      </c>
      <c r="G201" s="0" t="s">
        <v>4975</v>
      </c>
    </row>
    <row customHeight="1" ht="11.25">
      <c r="A202" s="0" t="s">
        <v>16</v>
      </c>
      <c r="B202" s="0" t="s">
        <v>4949</v>
      </c>
      <c r="C202" s="0" t="s">
        <v>4950</v>
      </c>
      <c r="D202" s="0" t="s">
        <v>4976</v>
      </c>
      <c r="E202" s="0" t="s">
        <v>4977</v>
      </c>
      <c r="F202" s="0" t="s">
        <v>4440</v>
      </c>
      <c r="G202" s="0" t="s">
        <v>4978</v>
      </c>
    </row>
    <row customHeight="1" ht="11.25">
      <c r="A203" s="0" t="s">
        <v>16</v>
      </c>
      <c r="B203" s="0" t="s">
        <v>4949</v>
      </c>
      <c r="C203" s="0" t="s">
        <v>4950</v>
      </c>
      <c r="D203" s="0" t="s">
        <v>4979</v>
      </c>
      <c r="E203" s="0" t="s">
        <v>4980</v>
      </c>
      <c r="F203" s="0" t="s">
        <v>4440</v>
      </c>
      <c r="G203" s="0" t="s">
        <v>4981</v>
      </c>
    </row>
    <row customHeight="1" ht="11.25">
      <c r="A204" s="0" t="s">
        <v>16</v>
      </c>
      <c r="B204" s="0" t="s">
        <v>4949</v>
      </c>
      <c r="C204" s="0" t="s">
        <v>4950</v>
      </c>
      <c r="D204" s="0" t="s">
        <v>4982</v>
      </c>
      <c r="E204" s="0" t="s">
        <v>4983</v>
      </c>
      <c r="F204" s="0" t="s">
        <v>4440</v>
      </c>
      <c r="G204" s="0" t="s">
        <v>4984</v>
      </c>
    </row>
    <row customHeight="1" ht="11.25">
      <c r="A205" s="0" t="s">
        <v>16</v>
      </c>
      <c r="B205" s="0" t="s">
        <v>4949</v>
      </c>
      <c r="C205" s="0" t="s">
        <v>4950</v>
      </c>
      <c r="D205" s="0" t="s">
        <v>4985</v>
      </c>
      <c r="E205" s="0" t="s">
        <v>4986</v>
      </c>
      <c r="F205" s="0" t="s">
        <v>4440</v>
      </c>
      <c r="G205" s="0" t="s">
        <v>4987</v>
      </c>
    </row>
    <row customHeight="1" ht="11.25">
      <c r="A206" s="0" t="s">
        <v>16</v>
      </c>
      <c r="B206" s="0" t="s">
        <v>4949</v>
      </c>
      <c r="C206" s="0" t="s">
        <v>4950</v>
      </c>
      <c r="D206" s="0" t="s">
        <v>4988</v>
      </c>
      <c r="E206" s="0" t="s">
        <v>4989</v>
      </c>
      <c r="F206" s="0" t="s">
        <v>4440</v>
      </c>
      <c r="G206" s="0" t="s">
        <v>4990</v>
      </c>
    </row>
    <row customHeight="1" ht="11.25">
      <c r="A207" s="0" t="s">
        <v>16</v>
      </c>
      <c r="B207" s="0" t="s">
        <v>4949</v>
      </c>
      <c r="C207" s="0" t="s">
        <v>4950</v>
      </c>
      <c r="D207" s="0" t="s">
        <v>4991</v>
      </c>
      <c r="E207" s="0" t="s">
        <v>4992</v>
      </c>
      <c r="F207" s="0" t="s">
        <v>4440</v>
      </c>
      <c r="G207" s="0" t="s">
        <v>4993</v>
      </c>
    </row>
    <row customHeight="1" ht="11.25">
      <c r="A208" s="0" t="s">
        <v>16</v>
      </c>
      <c r="B208" s="0" t="s">
        <v>4949</v>
      </c>
      <c r="C208" s="0" t="s">
        <v>4950</v>
      </c>
      <c r="D208" s="0" t="s">
        <v>4994</v>
      </c>
      <c r="E208" s="0" t="s">
        <v>4995</v>
      </c>
      <c r="F208" s="0" t="s">
        <v>4440</v>
      </c>
      <c r="G208" s="0" t="s">
        <v>4996</v>
      </c>
    </row>
    <row customHeight="1" ht="11.25">
      <c r="A209" s="0" t="s">
        <v>16</v>
      </c>
      <c r="B209" s="0" t="s">
        <v>4949</v>
      </c>
      <c r="C209" s="0" t="s">
        <v>4950</v>
      </c>
      <c r="D209" s="0" t="s">
        <v>4997</v>
      </c>
      <c r="E209" s="0" t="s">
        <v>4998</v>
      </c>
      <c r="F209" s="0" t="s">
        <v>4440</v>
      </c>
      <c r="G209" s="0" t="s">
        <v>4999</v>
      </c>
    </row>
    <row customHeight="1" ht="11.25">
      <c r="A210" s="0" t="s">
        <v>16</v>
      </c>
      <c r="B210" s="0" t="s">
        <v>4949</v>
      </c>
      <c r="C210" s="0" t="s">
        <v>4950</v>
      </c>
      <c r="D210" s="0" t="s">
        <v>5000</v>
      </c>
      <c r="E210" s="0" t="s">
        <v>5001</v>
      </c>
      <c r="F210" s="0" t="s">
        <v>4440</v>
      </c>
      <c r="G210" s="0" t="s">
        <v>5002</v>
      </c>
    </row>
    <row customHeight="1" ht="11.25">
      <c r="A211" s="0" t="s">
        <v>16</v>
      </c>
      <c r="B211" s="0" t="s">
        <v>4949</v>
      </c>
      <c r="C211" s="0" t="s">
        <v>4950</v>
      </c>
      <c r="D211" s="0" t="s">
        <v>5003</v>
      </c>
      <c r="E211" s="0" t="s">
        <v>5004</v>
      </c>
      <c r="F211" s="0" t="s">
        <v>4440</v>
      </c>
      <c r="G211" s="0" t="s">
        <v>5005</v>
      </c>
    </row>
    <row customHeight="1" ht="11.25">
      <c r="A212" s="0" t="s">
        <v>16</v>
      </c>
      <c r="B212" s="0" t="s">
        <v>4949</v>
      </c>
      <c r="C212" s="0" t="s">
        <v>4950</v>
      </c>
      <c r="D212" s="0" t="s">
        <v>5006</v>
      </c>
      <c r="E212" s="0" t="s">
        <v>5007</v>
      </c>
      <c r="F212" s="0" t="s">
        <v>4440</v>
      </c>
      <c r="G212" s="0" t="s">
        <v>5008</v>
      </c>
    </row>
    <row customHeight="1" ht="11.25">
      <c r="A213" s="0" t="s">
        <v>16</v>
      </c>
      <c r="B213" s="0" t="s">
        <v>4949</v>
      </c>
      <c r="C213" s="0" t="s">
        <v>4950</v>
      </c>
      <c r="D213" s="0" t="s">
        <v>5009</v>
      </c>
      <c r="E213" s="0" t="s">
        <v>5010</v>
      </c>
      <c r="F213" s="0" t="s">
        <v>4440</v>
      </c>
      <c r="G213" s="0" t="s">
        <v>5011</v>
      </c>
    </row>
    <row customHeight="1" ht="11.25">
      <c r="A214" s="0" t="s">
        <v>16</v>
      </c>
      <c r="B214" s="0" t="s">
        <v>5012</v>
      </c>
      <c r="C214" s="0" t="s">
        <v>5013</v>
      </c>
      <c r="D214" s="0" t="s">
        <v>5014</v>
      </c>
      <c r="E214" s="0" t="s">
        <v>5015</v>
      </c>
      <c r="F214" s="0" t="s">
        <v>4521</v>
      </c>
      <c r="G214" s="0" t="s">
        <v>5016</v>
      </c>
    </row>
    <row customHeight="1" ht="11.25">
      <c r="A215" s="0" t="s">
        <v>16</v>
      </c>
      <c r="B215" s="0" t="s">
        <v>5012</v>
      </c>
      <c r="C215" s="0" t="s">
        <v>5013</v>
      </c>
      <c r="D215" s="0" t="s">
        <v>5017</v>
      </c>
      <c r="E215" s="0" t="s">
        <v>5018</v>
      </c>
      <c r="F215" s="0" t="s">
        <v>4521</v>
      </c>
      <c r="G215" s="0" t="s">
        <v>5019</v>
      </c>
    </row>
    <row customHeight="1" ht="11.25">
      <c r="A216" s="0" t="s">
        <v>16</v>
      </c>
      <c r="B216" s="0" t="s">
        <v>5012</v>
      </c>
      <c r="C216" s="0" t="s">
        <v>5013</v>
      </c>
      <c r="D216" s="0" t="s">
        <v>5012</v>
      </c>
      <c r="E216" s="0" t="s">
        <v>5013</v>
      </c>
      <c r="F216" s="0" t="s">
        <v>4437</v>
      </c>
      <c r="G216" s="0" t="s">
        <v>5020</v>
      </c>
    </row>
    <row customHeight="1" ht="11.25">
      <c r="A217" s="0" t="s">
        <v>16</v>
      </c>
      <c r="B217" s="0" t="s">
        <v>5012</v>
      </c>
      <c r="C217" s="0" t="s">
        <v>5013</v>
      </c>
      <c r="D217" s="0" t="s">
        <v>5021</v>
      </c>
      <c r="E217" s="0" t="s">
        <v>5022</v>
      </c>
      <c r="F217" s="0" t="s">
        <v>4521</v>
      </c>
      <c r="G217" s="0" t="s">
        <v>5023</v>
      </c>
    </row>
    <row customHeight="1" ht="11.25">
      <c r="A218" s="0" t="s">
        <v>16</v>
      </c>
      <c r="B218" s="0" t="s">
        <v>5012</v>
      </c>
      <c r="C218" s="0" t="s">
        <v>5013</v>
      </c>
      <c r="D218" s="0" t="s">
        <v>5024</v>
      </c>
      <c r="E218" s="0" t="s">
        <v>5025</v>
      </c>
      <c r="F218" s="0" t="s">
        <v>4605</v>
      </c>
      <c r="G218" s="0" t="s">
        <v>5026</v>
      </c>
    </row>
    <row customHeight="1" ht="11.25">
      <c r="A219" s="0" t="s">
        <v>16</v>
      </c>
      <c r="B219" s="0" t="s">
        <v>5027</v>
      </c>
      <c r="C219" s="0" t="s">
        <v>5028</v>
      </c>
      <c r="D219" s="0" t="s">
        <v>5029</v>
      </c>
      <c r="E219" s="0" t="s">
        <v>5030</v>
      </c>
      <c r="F219" s="0" t="s">
        <v>4440</v>
      </c>
      <c r="G219" s="0" t="s">
        <v>5031</v>
      </c>
    </row>
    <row customHeight="1" ht="11.25">
      <c r="A220" s="0" t="s">
        <v>16</v>
      </c>
      <c r="B220" s="0" t="s">
        <v>5027</v>
      </c>
      <c r="C220" s="0" t="s">
        <v>5028</v>
      </c>
      <c r="D220" s="0" t="s">
        <v>5032</v>
      </c>
      <c r="E220" s="0" t="s">
        <v>5033</v>
      </c>
      <c r="F220" s="0" t="s">
        <v>4440</v>
      </c>
      <c r="G220" s="0" t="s">
        <v>5034</v>
      </c>
    </row>
    <row customHeight="1" ht="11.25">
      <c r="A221" s="0" t="s">
        <v>16</v>
      </c>
      <c r="B221" s="0" t="s">
        <v>5027</v>
      </c>
      <c r="C221" s="0" t="s">
        <v>5028</v>
      </c>
      <c r="D221" s="0" t="s">
        <v>5035</v>
      </c>
      <c r="E221" s="0" t="s">
        <v>5036</v>
      </c>
      <c r="F221" s="0" t="s">
        <v>4521</v>
      </c>
      <c r="G221" s="0" t="s">
        <v>5037</v>
      </c>
    </row>
    <row customHeight="1" ht="11.25">
      <c r="A222" s="0" t="s">
        <v>16</v>
      </c>
      <c r="B222" s="0" t="s">
        <v>5027</v>
      </c>
      <c r="C222" s="0" t="s">
        <v>5028</v>
      </c>
      <c r="D222" s="0" t="s">
        <v>5038</v>
      </c>
      <c r="E222" s="0" t="s">
        <v>5039</v>
      </c>
      <c r="F222" s="0" t="s">
        <v>4440</v>
      </c>
      <c r="G222" s="0" t="s">
        <v>5040</v>
      </c>
    </row>
    <row customHeight="1" ht="11.25">
      <c r="A223" s="0" t="s">
        <v>16</v>
      </c>
      <c r="B223" s="0" t="s">
        <v>5027</v>
      </c>
      <c r="C223" s="0" t="s">
        <v>5028</v>
      </c>
      <c r="D223" s="0" t="s">
        <v>5041</v>
      </c>
      <c r="E223" s="0" t="s">
        <v>5042</v>
      </c>
      <c r="F223" s="0" t="s">
        <v>4526</v>
      </c>
      <c r="G223" s="0" t="s">
        <v>5043</v>
      </c>
    </row>
    <row customHeight="1" ht="11.25">
      <c r="A224" s="0" t="s">
        <v>16</v>
      </c>
      <c r="B224" s="0" t="s">
        <v>5027</v>
      </c>
      <c r="C224" s="0" t="s">
        <v>5028</v>
      </c>
      <c r="D224" s="0" t="s">
        <v>5044</v>
      </c>
      <c r="E224" s="0" t="s">
        <v>5045</v>
      </c>
      <c r="F224" s="0" t="s">
        <v>4440</v>
      </c>
      <c r="G224" s="0" t="s">
        <v>5046</v>
      </c>
    </row>
    <row customHeight="1" ht="11.25">
      <c r="A225" s="0" t="s">
        <v>16</v>
      </c>
      <c r="B225" s="0" t="s">
        <v>5027</v>
      </c>
      <c r="C225" s="0" t="s">
        <v>5028</v>
      </c>
      <c r="D225" s="0" t="s">
        <v>4929</v>
      </c>
      <c r="E225" s="0" t="s">
        <v>5047</v>
      </c>
      <c r="F225" s="0" t="s">
        <v>4440</v>
      </c>
      <c r="G225" s="0" t="s">
        <v>5048</v>
      </c>
    </row>
    <row customHeight="1" ht="11.25">
      <c r="A226" s="0" t="s">
        <v>16</v>
      </c>
      <c r="B226" s="0" t="s">
        <v>5027</v>
      </c>
      <c r="C226" s="0" t="s">
        <v>5028</v>
      </c>
      <c r="D226" s="0" t="s">
        <v>5049</v>
      </c>
      <c r="E226" s="0" t="s">
        <v>5050</v>
      </c>
      <c r="F226" s="0" t="s">
        <v>4605</v>
      </c>
      <c r="G226" s="0" t="s">
        <v>5051</v>
      </c>
    </row>
    <row customHeight="1" ht="11.25">
      <c r="A227" s="0" t="s">
        <v>16</v>
      </c>
      <c r="B227" s="0" t="s">
        <v>5027</v>
      </c>
      <c r="C227" s="0" t="s">
        <v>5028</v>
      </c>
      <c r="D227" s="0" t="s">
        <v>5027</v>
      </c>
      <c r="E227" s="0" t="s">
        <v>5028</v>
      </c>
      <c r="F227" s="0" t="s">
        <v>4437</v>
      </c>
      <c r="G227" s="0" t="s">
        <v>5052</v>
      </c>
    </row>
    <row customHeight="1" ht="11.25">
      <c r="A228" s="0" t="s">
        <v>16</v>
      </c>
      <c r="B228" s="0" t="s">
        <v>5027</v>
      </c>
      <c r="C228" s="0" t="s">
        <v>5028</v>
      </c>
      <c r="D228" s="0" t="s">
        <v>5053</v>
      </c>
      <c r="E228" s="0" t="s">
        <v>5054</v>
      </c>
      <c r="F228" s="0" t="s">
        <v>4521</v>
      </c>
      <c r="G228" s="0" t="s">
        <v>5055</v>
      </c>
    </row>
    <row customHeight="1" ht="11.25">
      <c r="A229" s="0" t="s">
        <v>16</v>
      </c>
      <c r="B229" s="0" t="s">
        <v>5027</v>
      </c>
      <c r="C229" s="0" t="s">
        <v>5028</v>
      </c>
      <c r="D229" s="0" t="s">
        <v>5056</v>
      </c>
      <c r="E229" s="0" t="s">
        <v>5057</v>
      </c>
      <c r="F229" s="0" t="s">
        <v>4440</v>
      </c>
      <c r="G229" s="0" t="s">
        <v>5058</v>
      </c>
    </row>
    <row customHeight="1" ht="11.25">
      <c r="A230" s="0" t="s">
        <v>16</v>
      </c>
      <c r="B230" s="0" t="s">
        <v>5027</v>
      </c>
      <c r="C230" s="0" t="s">
        <v>5028</v>
      </c>
      <c r="D230" s="0" t="s">
        <v>5059</v>
      </c>
      <c r="E230" s="0" t="s">
        <v>5060</v>
      </c>
      <c r="F230" s="0" t="s">
        <v>4521</v>
      </c>
      <c r="G230" s="0" t="s">
        <v>5061</v>
      </c>
    </row>
    <row customHeight="1" ht="11.25">
      <c r="A231" s="0" t="s">
        <v>16</v>
      </c>
      <c r="B231" s="0" t="s">
        <v>5027</v>
      </c>
      <c r="C231" s="0" t="s">
        <v>5028</v>
      </c>
      <c r="D231" s="0" t="s">
        <v>5062</v>
      </c>
      <c r="E231" s="0" t="s">
        <v>5063</v>
      </c>
      <c r="F231" s="0" t="s">
        <v>4440</v>
      </c>
      <c r="G231" s="0" t="s">
        <v>5064</v>
      </c>
    </row>
    <row customHeight="1" ht="11.25">
      <c r="A232" s="0" t="s">
        <v>16</v>
      </c>
      <c r="B232" s="0" t="s">
        <v>5027</v>
      </c>
      <c r="C232" s="0" t="s">
        <v>5028</v>
      </c>
      <c r="D232" s="0" t="s">
        <v>5065</v>
      </c>
      <c r="E232" s="0" t="s">
        <v>5066</v>
      </c>
      <c r="F232" s="0" t="s">
        <v>4521</v>
      </c>
      <c r="G232" s="0" t="s">
        <v>5067</v>
      </c>
    </row>
    <row customHeight="1" ht="11.25">
      <c r="A233" s="0" t="s">
        <v>16</v>
      </c>
      <c r="B233" s="0" t="s">
        <v>5027</v>
      </c>
      <c r="C233" s="0" t="s">
        <v>5028</v>
      </c>
      <c r="D233" s="0" t="s">
        <v>5068</v>
      </c>
      <c r="E233" s="0" t="s">
        <v>5069</v>
      </c>
      <c r="F233" s="0" t="s">
        <v>4440</v>
      </c>
      <c r="G233" s="0" t="s">
        <v>5070</v>
      </c>
    </row>
    <row customHeight="1" ht="11.25">
      <c r="A234" s="0" t="s">
        <v>16</v>
      </c>
      <c r="B234" s="0" t="s">
        <v>5027</v>
      </c>
      <c r="C234" s="0" t="s">
        <v>5028</v>
      </c>
      <c r="D234" s="0" t="s">
        <v>5071</v>
      </c>
      <c r="E234" s="0" t="s">
        <v>5072</v>
      </c>
      <c r="F234" s="0" t="s">
        <v>4440</v>
      </c>
      <c r="G234" s="0" t="s">
        <v>5073</v>
      </c>
    </row>
    <row customHeight="1" ht="11.25">
      <c r="A235" s="0" t="s">
        <v>16</v>
      </c>
      <c r="B235" s="0" t="s">
        <v>5027</v>
      </c>
      <c r="C235" s="0" t="s">
        <v>5028</v>
      </c>
      <c r="D235" s="0" t="s">
        <v>5074</v>
      </c>
      <c r="E235" s="0" t="s">
        <v>5075</v>
      </c>
      <c r="F235" s="0" t="s">
        <v>4440</v>
      </c>
      <c r="G235" s="0" t="s">
        <v>5076</v>
      </c>
    </row>
    <row customHeight="1" ht="11.25">
      <c r="A236" s="0" t="s">
        <v>16</v>
      </c>
      <c r="B236" s="0" t="s">
        <v>5027</v>
      </c>
      <c r="C236" s="0" t="s">
        <v>5028</v>
      </c>
      <c r="D236" s="0" t="s">
        <v>5077</v>
      </c>
      <c r="E236" s="0" t="s">
        <v>5078</v>
      </c>
      <c r="F236" s="0" t="s">
        <v>4521</v>
      </c>
      <c r="G236" s="0" t="s">
        <v>5079</v>
      </c>
    </row>
    <row customHeight="1" ht="11.25">
      <c r="A237" s="0" t="s">
        <v>16</v>
      </c>
      <c r="B237" s="0" t="s">
        <v>5027</v>
      </c>
      <c r="C237" s="0" t="s">
        <v>5028</v>
      </c>
      <c r="D237" s="0" t="s">
        <v>5080</v>
      </c>
      <c r="E237" s="0" t="s">
        <v>5081</v>
      </c>
      <c r="F237" s="0" t="s">
        <v>4440</v>
      </c>
      <c r="G237" s="0" t="s">
        <v>5082</v>
      </c>
    </row>
    <row customHeight="1" ht="11.25">
      <c r="A238" s="0" t="s">
        <v>16</v>
      </c>
      <c r="B238" s="0" t="s">
        <v>5027</v>
      </c>
      <c r="C238" s="0" t="s">
        <v>5028</v>
      </c>
      <c r="D238" s="0" t="s">
        <v>5083</v>
      </c>
      <c r="E238" s="0" t="s">
        <v>5084</v>
      </c>
      <c r="F238" s="0" t="s">
        <v>4521</v>
      </c>
      <c r="G238" s="0" t="s">
        <v>5085</v>
      </c>
    </row>
    <row customHeight="1" ht="11.25">
      <c r="A239" s="0" t="s">
        <v>16</v>
      </c>
      <c r="B239" s="0" t="s">
        <v>5086</v>
      </c>
      <c r="C239" s="0" t="s">
        <v>5087</v>
      </c>
      <c r="D239" s="0" t="s">
        <v>5088</v>
      </c>
      <c r="E239" s="0" t="s">
        <v>5089</v>
      </c>
      <c r="F239" s="0" t="s">
        <v>4526</v>
      </c>
      <c r="G239" s="0" t="s">
        <v>5090</v>
      </c>
    </row>
    <row customHeight="1" ht="11.25">
      <c r="A240" s="0" t="s">
        <v>16</v>
      </c>
      <c r="B240" s="0" t="s">
        <v>5086</v>
      </c>
      <c r="C240" s="0" t="s">
        <v>5087</v>
      </c>
      <c r="D240" s="0" t="s">
        <v>5091</v>
      </c>
      <c r="E240" s="0" t="s">
        <v>5092</v>
      </c>
      <c r="F240" s="0" t="s">
        <v>4521</v>
      </c>
      <c r="G240" s="0" t="s">
        <v>5093</v>
      </c>
    </row>
    <row customHeight="1" ht="11.25">
      <c r="A241" s="0" t="s">
        <v>16</v>
      </c>
      <c r="B241" s="0" t="s">
        <v>5086</v>
      </c>
      <c r="C241" s="0" t="s">
        <v>5087</v>
      </c>
      <c r="D241" s="0" t="s">
        <v>5094</v>
      </c>
      <c r="E241" s="0" t="s">
        <v>5095</v>
      </c>
      <c r="F241" s="0" t="s">
        <v>4440</v>
      </c>
      <c r="G241" s="0" t="s">
        <v>5096</v>
      </c>
    </row>
    <row customHeight="1" ht="11.25">
      <c r="A242" s="0" t="s">
        <v>16</v>
      </c>
      <c r="B242" s="0" t="s">
        <v>5086</v>
      </c>
      <c r="C242" s="0" t="s">
        <v>5087</v>
      </c>
      <c r="D242" s="0" t="s">
        <v>5097</v>
      </c>
      <c r="E242" s="0" t="s">
        <v>5098</v>
      </c>
      <c r="F242" s="0" t="s">
        <v>4440</v>
      </c>
      <c r="G242" s="0" t="s">
        <v>5099</v>
      </c>
    </row>
    <row customHeight="1" ht="11.25">
      <c r="A243" s="0" t="s">
        <v>16</v>
      </c>
      <c r="B243" s="0" t="s">
        <v>5086</v>
      </c>
      <c r="C243" s="0" t="s">
        <v>5087</v>
      </c>
      <c r="D243" s="0" t="s">
        <v>5100</v>
      </c>
      <c r="E243" s="0" t="s">
        <v>5101</v>
      </c>
      <c r="F243" s="0" t="s">
        <v>4440</v>
      </c>
      <c r="G243" s="0" t="s">
        <v>5102</v>
      </c>
    </row>
    <row customHeight="1" ht="11.25">
      <c r="A244" s="0" t="s">
        <v>16</v>
      </c>
      <c r="B244" s="0" t="s">
        <v>5086</v>
      </c>
      <c r="C244" s="0" t="s">
        <v>5087</v>
      </c>
      <c r="D244" s="0" t="s">
        <v>5103</v>
      </c>
      <c r="E244" s="0" t="s">
        <v>5104</v>
      </c>
      <c r="F244" s="0" t="s">
        <v>4440</v>
      </c>
      <c r="G244" s="0" t="s">
        <v>5105</v>
      </c>
    </row>
    <row customHeight="1" ht="11.25">
      <c r="A245" s="0" t="s">
        <v>16</v>
      </c>
      <c r="B245" s="0" t="s">
        <v>5086</v>
      </c>
      <c r="C245" s="0" t="s">
        <v>5087</v>
      </c>
      <c r="D245" s="0" t="s">
        <v>5106</v>
      </c>
      <c r="E245" s="0" t="s">
        <v>5107</v>
      </c>
      <c r="F245" s="0" t="s">
        <v>4440</v>
      </c>
      <c r="G245" s="0" t="s">
        <v>5108</v>
      </c>
    </row>
    <row customHeight="1" ht="11.25">
      <c r="A246" s="0" t="s">
        <v>16</v>
      </c>
      <c r="B246" s="0" t="s">
        <v>5086</v>
      </c>
      <c r="C246" s="0" t="s">
        <v>5087</v>
      </c>
      <c r="D246" s="0" t="s">
        <v>5109</v>
      </c>
      <c r="E246" s="0" t="s">
        <v>5110</v>
      </c>
      <c r="F246" s="0" t="s">
        <v>4440</v>
      </c>
      <c r="G246" s="0" t="s">
        <v>5111</v>
      </c>
    </row>
    <row customHeight="1" ht="11.25">
      <c r="A247" s="0" t="s">
        <v>16</v>
      </c>
      <c r="B247" s="0" t="s">
        <v>5086</v>
      </c>
      <c r="C247" s="0" t="s">
        <v>5087</v>
      </c>
      <c r="D247" s="0" t="s">
        <v>5112</v>
      </c>
      <c r="E247" s="0" t="s">
        <v>5113</v>
      </c>
      <c r="F247" s="0" t="s">
        <v>4440</v>
      </c>
      <c r="G247" s="0" t="s">
        <v>5114</v>
      </c>
    </row>
    <row customHeight="1" ht="11.25">
      <c r="A248" s="0" t="s">
        <v>16</v>
      </c>
      <c r="B248" s="0" t="s">
        <v>5086</v>
      </c>
      <c r="C248" s="0" t="s">
        <v>5087</v>
      </c>
      <c r="D248" s="0" t="s">
        <v>5115</v>
      </c>
      <c r="E248" s="0" t="s">
        <v>5116</v>
      </c>
      <c r="F248" s="0" t="s">
        <v>4440</v>
      </c>
      <c r="G248" s="0" t="s">
        <v>5117</v>
      </c>
    </row>
    <row customHeight="1" ht="11.25">
      <c r="A249" s="0" t="s">
        <v>16</v>
      </c>
      <c r="B249" s="0" t="s">
        <v>5086</v>
      </c>
      <c r="C249" s="0" t="s">
        <v>5087</v>
      </c>
      <c r="D249" s="0" t="s">
        <v>5118</v>
      </c>
      <c r="E249" s="0" t="s">
        <v>5119</v>
      </c>
      <c r="F249" s="0" t="s">
        <v>4440</v>
      </c>
      <c r="G249" s="0" t="s">
        <v>5120</v>
      </c>
    </row>
    <row customHeight="1" ht="11.25">
      <c r="A250" s="0" t="s">
        <v>16</v>
      </c>
      <c r="B250" s="0" t="s">
        <v>5086</v>
      </c>
      <c r="C250" s="0" t="s">
        <v>5087</v>
      </c>
      <c r="D250" s="0" t="s">
        <v>5086</v>
      </c>
      <c r="E250" s="0" t="s">
        <v>5087</v>
      </c>
      <c r="F250" s="0" t="s">
        <v>4437</v>
      </c>
      <c r="G250" s="0" t="s">
        <v>5121</v>
      </c>
    </row>
    <row customHeight="1" ht="11.25">
      <c r="A251" s="0" t="s">
        <v>16</v>
      </c>
      <c r="B251" s="0" t="s">
        <v>5086</v>
      </c>
      <c r="C251" s="0" t="s">
        <v>5087</v>
      </c>
      <c r="D251" s="0" t="s">
        <v>5122</v>
      </c>
      <c r="E251" s="0" t="s">
        <v>5123</v>
      </c>
      <c r="F251" s="0" t="s">
        <v>4526</v>
      </c>
      <c r="G251" s="0" t="s">
        <v>5124</v>
      </c>
    </row>
    <row customHeight="1" ht="11.25">
      <c r="A252" s="0" t="s">
        <v>16</v>
      </c>
      <c r="B252" s="0" t="s">
        <v>5086</v>
      </c>
      <c r="C252" s="0" t="s">
        <v>5087</v>
      </c>
      <c r="D252" s="0" t="s">
        <v>5125</v>
      </c>
      <c r="E252" s="0" t="s">
        <v>5126</v>
      </c>
      <c r="F252" s="0" t="s">
        <v>4440</v>
      </c>
      <c r="G252" s="0" t="s">
        <v>5127</v>
      </c>
    </row>
    <row customHeight="1" ht="11.25">
      <c r="A253" s="0" t="s">
        <v>16</v>
      </c>
      <c r="B253" s="0" t="s">
        <v>5086</v>
      </c>
      <c r="C253" s="0" t="s">
        <v>5087</v>
      </c>
      <c r="D253" s="0" t="s">
        <v>5128</v>
      </c>
      <c r="E253" s="0" t="s">
        <v>5129</v>
      </c>
      <c r="F253" s="0" t="s">
        <v>4440</v>
      </c>
      <c r="G253" s="0" t="s">
        <v>5130</v>
      </c>
    </row>
    <row customHeight="1" ht="11.25">
      <c r="A254" s="0" t="s">
        <v>16</v>
      </c>
      <c r="B254" s="0" t="s">
        <v>5086</v>
      </c>
      <c r="C254" s="0" t="s">
        <v>5087</v>
      </c>
      <c r="D254" s="0" t="s">
        <v>5131</v>
      </c>
      <c r="E254" s="0" t="s">
        <v>5132</v>
      </c>
      <c r="F254" s="0" t="s">
        <v>4440</v>
      </c>
      <c r="G254" s="0" t="s">
        <v>5133</v>
      </c>
    </row>
    <row customHeight="1" ht="11.25">
      <c r="A255" s="0" t="s">
        <v>16</v>
      </c>
      <c r="B255" s="0" t="s">
        <v>5086</v>
      </c>
      <c r="C255" s="0" t="s">
        <v>5087</v>
      </c>
      <c r="D255" s="0" t="s">
        <v>5134</v>
      </c>
      <c r="E255" s="0" t="s">
        <v>5135</v>
      </c>
      <c r="F255" s="0" t="s">
        <v>4440</v>
      </c>
      <c r="G255" s="0" t="s">
        <v>5136</v>
      </c>
    </row>
    <row customHeight="1" ht="11.25">
      <c r="A256" s="0" t="s">
        <v>16</v>
      </c>
      <c r="B256" s="0" t="s">
        <v>5086</v>
      </c>
      <c r="C256" s="0" t="s">
        <v>5087</v>
      </c>
      <c r="D256" s="0" t="s">
        <v>5137</v>
      </c>
      <c r="E256" s="0" t="s">
        <v>5138</v>
      </c>
      <c r="F256" s="0" t="s">
        <v>4521</v>
      </c>
      <c r="G256" s="0" t="s">
        <v>5139</v>
      </c>
    </row>
    <row customHeight="1" ht="11.25">
      <c r="A257" s="0" t="s">
        <v>16</v>
      </c>
      <c r="B257" s="0" t="s">
        <v>5086</v>
      </c>
      <c r="C257" s="0" t="s">
        <v>5087</v>
      </c>
      <c r="D257" s="0" t="s">
        <v>5140</v>
      </c>
      <c r="E257" s="0" t="s">
        <v>5141</v>
      </c>
      <c r="F257" s="0" t="s">
        <v>4440</v>
      </c>
      <c r="G257" s="0" t="s">
        <v>5142</v>
      </c>
    </row>
    <row customHeight="1" ht="11.25">
      <c r="A258" s="0" t="s">
        <v>16</v>
      </c>
      <c r="B258" s="0" t="s">
        <v>5086</v>
      </c>
      <c r="C258" s="0" t="s">
        <v>5087</v>
      </c>
      <c r="D258" s="0" t="s">
        <v>5143</v>
      </c>
      <c r="E258" s="0" t="s">
        <v>5144</v>
      </c>
      <c r="F258" s="0" t="s">
        <v>4440</v>
      </c>
      <c r="G258" s="0" t="s">
        <v>5145</v>
      </c>
    </row>
    <row customHeight="1" ht="11.25">
      <c r="A259" s="0" t="s">
        <v>16</v>
      </c>
      <c r="B259" s="0" t="s">
        <v>5086</v>
      </c>
      <c r="C259" s="0" t="s">
        <v>5087</v>
      </c>
      <c r="D259" s="0" t="s">
        <v>5146</v>
      </c>
      <c r="E259" s="0" t="s">
        <v>5147</v>
      </c>
      <c r="F259" s="0" t="s">
        <v>4440</v>
      </c>
      <c r="G259" s="0" t="s">
        <v>5148</v>
      </c>
    </row>
    <row customHeight="1" ht="11.25">
      <c r="A260" s="0" t="s">
        <v>16</v>
      </c>
      <c r="B260" s="0" t="s">
        <v>5086</v>
      </c>
      <c r="C260" s="0" t="s">
        <v>5087</v>
      </c>
      <c r="D260" s="0" t="s">
        <v>5149</v>
      </c>
      <c r="E260" s="0" t="s">
        <v>5150</v>
      </c>
      <c r="F260" s="0" t="s">
        <v>4440</v>
      </c>
      <c r="G260" s="0" t="s">
        <v>5151</v>
      </c>
    </row>
    <row customHeight="1" ht="11.25">
      <c r="A261" s="0" t="s">
        <v>16</v>
      </c>
      <c r="B261" s="0" t="s">
        <v>5086</v>
      </c>
      <c r="C261" s="0" t="s">
        <v>5087</v>
      </c>
      <c r="D261" s="0" t="s">
        <v>5152</v>
      </c>
      <c r="E261" s="0" t="s">
        <v>5153</v>
      </c>
      <c r="F261" s="0" t="s">
        <v>4440</v>
      </c>
      <c r="G261" s="0" t="s">
        <v>5154</v>
      </c>
    </row>
    <row customHeight="1" ht="11.25">
      <c r="A262" s="0" t="s">
        <v>16</v>
      </c>
      <c r="B262" s="0" t="s">
        <v>5086</v>
      </c>
      <c r="C262" s="0" t="s">
        <v>5087</v>
      </c>
      <c r="D262" s="0" t="s">
        <v>5155</v>
      </c>
      <c r="E262" s="0" t="s">
        <v>5156</v>
      </c>
      <c r="F262" s="0" t="s">
        <v>4521</v>
      </c>
      <c r="G262" s="0" t="s">
        <v>5157</v>
      </c>
    </row>
    <row customHeight="1" ht="11.25">
      <c r="A263" s="0" t="s">
        <v>16</v>
      </c>
      <c r="B263" s="0" t="s">
        <v>5158</v>
      </c>
      <c r="C263" s="0" t="s">
        <v>5159</v>
      </c>
      <c r="D263" s="0" t="s">
        <v>5160</v>
      </c>
      <c r="E263" s="0" t="s">
        <v>5161</v>
      </c>
      <c r="F263" s="0" t="s">
        <v>4440</v>
      </c>
      <c r="G263" s="0" t="s">
        <v>5162</v>
      </c>
    </row>
    <row customHeight="1" ht="11.25">
      <c r="A264" s="0" t="s">
        <v>16</v>
      </c>
      <c r="B264" s="0" t="s">
        <v>5158</v>
      </c>
      <c r="C264" s="0" t="s">
        <v>5159</v>
      </c>
      <c r="D264" s="0" t="s">
        <v>5163</v>
      </c>
      <c r="E264" s="0" t="s">
        <v>5164</v>
      </c>
      <c r="F264" s="0" t="s">
        <v>4440</v>
      </c>
      <c r="G264" s="0" t="s">
        <v>5165</v>
      </c>
    </row>
    <row customHeight="1" ht="11.25">
      <c r="A265" s="0" t="s">
        <v>16</v>
      </c>
      <c r="B265" s="0" t="s">
        <v>5158</v>
      </c>
      <c r="C265" s="0" t="s">
        <v>5159</v>
      </c>
      <c r="D265" s="0" t="s">
        <v>5166</v>
      </c>
      <c r="E265" s="0" t="s">
        <v>5167</v>
      </c>
      <c r="F265" s="0" t="s">
        <v>4440</v>
      </c>
      <c r="G265" s="0" t="s">
        <v>5168</v>
      </c>
    </row>
    <row customHeight="1" ht="11.25">
      <c r="A266" s="0" t="s">
        <v>16</v>
      </c>
      <c r="B266" s="0" t="s">
        <v>5158</v>
      </c>
      <c r="C266" s="0" t="s">
        <v>5159</v>
      </c>
      <c r="D266" s="0" t="s">
        <v>5169</v>
      </c>
      <c r="E266" s="0" t="s">
        <v>5170</v>
      </c>
      <c r="F266" s="0" t="s">
        <v>4440</v>
      </c>
      <c r="G266" s="0" t="s">
        <v>5171</v>
      </c>
    </row>
    <row customHeight="1" ht="11.25">
      <c r="A267" s="0" t="s">
        <v>16</v>
      </c>
      <c r="B267" s="0" t="s">
        <v>5158</v>
      </c>
      <c r="C267" s="0" t="s">
        <v>5159</v>
      </c>
      <c r="D267" s="0" t="s">
        <v>5158</v>
      </c>
      <c r="E267" s="0" t="s">
        <v>5159</v>
      </c>
      <c r="F267" s="0" t="s">
        <v>4437</v>
      </c>
      <c r="G267" s="0" t="s">
        <v>5172</v>
      </c>
    </row>
    <row customHeight="1" ht="11.25">
      <c r="A268" s="0" t="s">
        <v>16</v>
      </c>
      <c r="B268" s="0" t="s">
        <v>5158</v>
      </c>
      <c r="C268" s="0" t="s">
        <v>5159</v>
      </c>
      <c r="D268" s="0" t="s">
        <v>5173</v>
      </c>
      <c r="E268" s="0" t="s">
        <v>5174</v>
      </c>
      <c r="F268" s="0" t="s">
        <v>4440</v>
      </c>
      <c r="G268" s="0" t="s">
        <v>5175</v>
      </c>
    </row>
    <row customHeight="1" ht="11.25">
      <c r="A269" s="0" t="s">
        <v>16</v>
      </c>
      <c r="B269" s="0" t="s">
        <v>5158</v>
      </c>
      <c r="C269" s="0" t="s">
        <v>5159</v>
      </c>
      <c r="D269" s="0" t="s">
        <v>5176</v>
      </c>
      <c r="E269" s="0" t="s">
        <v>5177</v>
      </c>
      <c r="F269" s="0" t="s">
        <v>4440</v>
      </c>
      <c r="G269" s="0" t="s">
        <v>5178</v>
      </c>
    </row>
    <row customHeight="1" ht="11.25">
      <c r="A270" s="0" t="s">
        <v>16</v>
      </c>
      <c r="B270" s="0" t="s">
        <v>5158</v>
      </c>
      <c r="C270" s="0" t="s">
        <v>5159</v>
      </c>
      <c r="D270" s="0" t="s">
        <v>5179</v>
      </c>
      <c r="E270" s="0" t="s">
        <v>5180</v>
      </c>
      <c r="F270" s="0" t="s">
        <v>4440</v>
      </c>
      <c r="G270" s="0" t="s">
        <v>5181</v>
      </c>
    </row>
    <row customHeight="1" ht="11.25">
      <c r="A271" s="0" t="s">
        <v>16</v>
      </c>
      <c r="B271" s="0" t="s">
        <v>5158</v>
      </c>
      <c r="C271" s="0" t="s">
        <v>5159</v>
      </c>
      <c r="D271" s="0" t="s">
        <v>5182</v>
      </c>
      <c r="E271" s="0" t="s">
        <v>5183</v>
      </c>
      <c r="F271" s="0" t="s">
        <v>4440</v>
      </c>
      <c r="G271" s="0" t="s">
        <v>5184</v>
      </c>
    </row>
    <row customHeight="1" ht="11.25">
      <c r="A272" s="0" t="s">
        <v>16</v>
      </c>
      <c r="B272" s="0" t="s">
        <v>5158</v>
      </c>
      <c r="C272" s="0" t="s">
        <v>5159</v>
      </c>
      <c r="D272" s="0" t="s">
        <v>5185</v>
      </c>
      <c r="E272" s="0" t="s">
        <v>5186</v>
      </c>
      <c r="F272" s="0" t="s">
        <v>4440</v>
      </c>
      <c r="G272" s="0" t="s">
        <v>5187</v>
      </c>
    </row>
    <row customHeight="1" ht="11.25">
      <c r="A273" s="0" t="s">
        <v>16</v>
      </c>
      <c r="B273" s="0" t="s">
        <v>5158</v>
      </c>
      <c r="C273" s="0" t="s">
        <v>5159</v>
      </c>
      <c r="D273" s="0" t="s">
        <v>5188</v>
      </c>
      <c r="E273" s="0" t="s">
        <v>5189</v>
      </c>
      <c r="F273" s="0" t="s">
        <v>4440</v>
      </c>
      <c r="G273" s="0" t="s">
        <v>5190</v>
      </c>
    </row>
    <row customHeight="1" ht="11.25">
      <c r="A274" s="0" t="s">
        <v>16</v>
      </c>
      <c r="B274" s="0" t="s">
        <v>5191</v>
      </c>
      <c r="C274" s="0" t="s">
        <v>5192</v>
      </c>
      <c r="D274" s="0" t="s">
        <v>5193</v>
      </c>
      <c r="E274" s="0" t="s">
        <v>5194</v>
      </c>
      <c r="F274" s="0" t="s">
        <v>4440</v>
      </c>
      <c r="G274" s="0" t="s">
        <v>5195</v>
      </c>
    </row>
    <row customHeight="1" ht="11.25">
      <c r="A275" s="0" t="s">
        <v>16</v>
      </c>
      <c r="B275" s="0" t="s">
        <v>5191</v>
      </c>
      <c r="C275" s="0" t="s">
        <v>5192</v>
      </c>
      <c r="D275" s="0" t="s">
        <v>5196</v>
      </c>
      <c r="E275" s="0" t="s">
        <v>5197</v>
      </c>
      <c r="F275" s="0" t="s">
        <v>4440</v>
      </c>
      <c r="G275" s="0" t="s">
        <v>5198</v>
      </c>
    </row>
    <row customHeight="1" ht="11.25">
      <c r="A276" s="0" t="s">
        <v>16</v>
      </c>
      <c r="B276" s="0" t="s">
        <v>5191</v>
      </c>
      <c r="C276" s="0" t="s">
        <v>5192</v>
      </c>
      <c r="D276" s="0" t="s">
        <v>5199</v>
      </c>
      <c r="E276" s="0" t="s">
        <v>5200</v>
      </c>
      <c r="F276" s="0" t="s">
        <v>4440</v>
      </c>
      <c r="G276" s="0" t="s">
        <v>5201</v>
      </c>
    </row>
    <row customHeight="1" ht="11.25">
      <c r="A277" s="0" t="s">
        <v>16</v>
      </c>
      <c r="B277" s="0" t="s">
        <v>5191</v>
      </c>
      <c r="C277" s="0" t="s">
        <v>5192</v>
      </c>
      <c r="D277" s="0" t="s">
        <v>5191</v>
      </c>
      <c r="E277" s="0" t="s">
        <v>5192</v>
      </c>
      <c r="F277" s="0" t="s">
        <v>4437</v>
      </c>
      <c r="G277" s="0" t="s">
        <v>5202</v>
      </c>
    </row>
    <row customHeight="1" ht="11.25">
      <c r="A278" s="0" t="s">
        <v>16</v>
      </c>
      <c r="B278" s="0" t="s">
        <v>5191</v>
      </c>
      <c r="C278" s="0" t="s">
        <v>5192</v>
      </c>
      <c r="D278" s="0" t="s">
        <v>5203</v>
      </c>
      <c r="E278" s="0" t="s">
        <v>5204</v>
      </c>
      <c r="F278" s="0" t="s">
        <v>4440</v>
      </c>
      <c r="G278" s="0" t="s">
        <v>5205</v>
      </c>
    </row>
    <row customHeight="1" ht="11.25">
      <c r="A279" s="0" t="s">
        <v>16</v>
      </c>
      <c r="B279" s="0" t="s">
        <v>5191</v>
      </c>
      <c r="C279" s="0" t="s">
        <v>5192</v>
      </c>
      <c r="D279" s="0" t="s">
        <v>5206</v>
      </c>
      <c r="E279" s="0" t="s">
        <v>5207</v>
      </c>
      <c r="F279" s="0" t="s">
        <v>4440</v>
      </c>
      <c r="G279" s="0" t="s">
        <v>5208</v>
      </c>
    </row>
    <row customHeight="1" ht="11.25">
      <c r="A280" s="0" t="s">
        <v>16</v>
      </c>
      <c r="B280" s="0" t="s">
        <v>5191</v>
      </c>
      <c r="C280" s="0" t="s">
        <v>5192</v>
      </c>
      <c r="D280" s="0" t="s">
        <v>5209</v>
      </c>
      <c r="E280" s="0" t="s">
        <v>5210</v>
      </c>
      <c r="F280" s="0" t="s">
        <v>4440</v>
      </c>
      <c r="G280" s="0" t="s">
        <v>5211</v>
      </c>
    </row>
    <row customHeight="1" ht="11.25">
      <c r="A281" s="0" t="s">
        <v>16</v>
      </c>
      <c r="B281" s="0" t="s">
        <v>5212</v>
      </c>
      <c r="C281" s="0" t="s">
        <v>5213</v>
      </c>
      <c r="D281" s="0" t="s">
        <v>5214</v>
      </c>
      <c r="E281" s="0" t="s">
        <v>5215</v>
      </c>
      <c r="F281" s="0" t="s">
        <v>4440</v>
      </c>
      <c r="G281" s="0" t="s">
        <v>5216</v>
      </c>
    </row>
    <row customHeight="1" ht="11.25">
      <c r="A282" s="0" t="s">
        <v>16</v>
      </c>
      <c r="B282" s="0" t="s">
        <v>5212</v>
      </c>
      <c r="C282" s="0" t="s">
        <v>5213</v>
      </c>
      <c r="D282" s="0" t="s">
        <v>5217</v>
      </c>
      <c r="E282" s="0" t="s">
        <v>5218</v>
      </c>
      <c r="F282" s="0" t="s">
        <v>4440</v>
      </c>
      <c r="G282" s="0" t="s">
        <v>5219</v>
      </c>
    </row>
    <row customHeight="1" ht="11.25">
      <c r="A283" s="0" t="s">
        <v>16</v>
      </c>
      <c r="B283" s="0" t="s">
        <v>5212</v>
      </c>
      <c r="C283" s="0" t="s">
        <v>5213</v>
      </c>
      <c r="D283" s="0" t="s">
        <v>5220</v>
      </c>
      <c r="E283" s="0" t="s">
        <v>5221</v>
      </c>
      <c r="F283" s="0" t="s">
        <v>4440</v>
      </c>
      <c r="G283" s="0" t="s">
        <v>5222</v>
      </c>
    </row>
    <row customHeight="1" ht="11.25">
      <c r="A284" s="0" t="s">
        <v>16</v>
      </c>
      <c r="B284" s="0" t="s">
        <v>5212</v>
      </c>
      <c r="C284" s="0" t="s">
        <v>5213</v>
      </c>
      <c r="D284" s="0" t="s">
        <v>5223</v>
      </c>
      <c r="E284" s="0" t="s">
        <v>5224</v>
      </c>
      <c r="F284" s="0" t="s">
        <v>4440</v>
      </c>
      <c r="G284" s="0" t="s">
        <v>5225</v>
      </c>
    </row>
    <row customHeight="1" ht="11.25">
      <c r="A285" s="0" t="s">
        <v>16</v>
      </c>
      <c r="B285" s="0" t="s">
        <v>5212</v>
      </c>
      <c r="C285" s="0" t="s">
        <v>5213</v>
      </c>
      <c r="D285" s="0" t="s">
        <v>5226</v>
      </c>
      <c r="E285" s="0" t="s">
        <v>5227</v>
      </c>
      <c r="F285" s="0" t="s">
        <v>4440</v>
      </c>
      <c r="G285" s="0" t="s">
        <v>5228</v>
      </c>
    </row>
    <row customHeight="1" ht="11.25">
      <c r="A286" s="0" t="s">
        <v>16</v>
      </c>
      <c r="B286" s="0" t="s">
        <v>5212</v>
      </c>
      <c r="C286" s="0" t="s">
        <v>5213</v>
      </c>
      <c r="D286" s="0" t="s">
        <v>5229</v>
      </c>
      <c r="E286" s="0" t="s">
        <v>5230</v>
      </c>
      <c r="F286" s="0" t="s">
        <v>4440</v>
      </c>
      <c r="G286" s="0" t="s">
        <v>5231</v>
      </c>
    </row>
    <row customHeight="1" ht="11.25">
      <c r="A287" s="0" t="s">
        <v>16</v>
      </c>
      <c r="B287" s="0" t="s">
        <v>5212</v>
      </c>
      <c r="C287" s="0" t="s">
        <v>5213</v>
      </c>
      <c r="D287" s="0" t="s">
        <v>5232</v>
      </c>
      <c r="E287" s="0" t="s">
        <v>5233</v>
      </c>
      <c r="F287" s="0" t="s">
        <v>4440</v>
      </c>
      <c r="G287" s="0" t="s">
        <v>5234</v>
      </c>
    </row>
    <row customHeight="1" ht="11.25">
      <c r="A288" s="0" t="s">
        <v>16</v>
      </c>
      <c r="B288" s="0" t="s">
        <v>5212</v>
      </c>
      <c r="C288" s="0" t="s">
        <v>5213</v>
      </c>
      <c r="D288" s="0" t="s">
        <v>5235</v>
      </c>
      <c r="E288" s="0" t="s">
        <v>5236</v>
      </c>
      <c r="F288" s="0" t="s">
        <v>4440</v>
      </c>
      <c r="G288" s="0" t="s">
        <v>5237</v>
      </c>
    </row>
    <row customHeight="1" ht="11.25">
      <c r="A289" s="0" t="s">
        <v>16</v>
      </c>
      <c r="B289" s="0" t="s">
        <v>5212</v>
      </c>
      <c r="C289" s="0" t="s">
        <v>5213</v>
      </c>
      <c r="D289" s="0" t="s">
        <v>5212</v>
      </c>
      <c r="E289" s="0" t="s">
        <v>5213</v>
      </c>
      <c r="F289" s="0" t="s">
        <v>4437</v>
      </c>
      <c r="G289" s="0" t="s">
        <v>5238</v>
      </c>
    </row>
    <row customHeight="1" ht="11.25">
      <c r="A290" s="0" t="s">
        <v>16</v>
      </c>
      <c r="B290" s="0" t="s">
        <v>5212</v>
      </c>
      <c r="C290" s="0" t="s">
        <v>5213</v>
      </c>
      <c r="D290" s="0" t="s">
        <v>5239</v>
      </c>
      <c r="E290" s="0" t="s">
        <v>5240</v>
      </c>
      <c r="F290" s="0" t="s">
        <v>4440</v>
      </c>
      <c r="G290" s="0" t="s">
        <v>5241</v>
      </c>
    </row>
    <row customHeight="1" ht="11.25">
      <c r="A291" s="0" t="s">
        <v>16</v>
      </c>
      <c r="B291" s="0" t="s">
        <v>5212</v>
      </c>
      <c r="C291" s="0" t="s">
        <v>5213</v>
      </c>
      <c r="D291" s="0" t="s">
        <v>5242</v>
      </c>
      <c r="E291" s="0" t="s">
        <v>5243</v>
      </c>
      <c r="F291" s="0" t="s">
        <v>4440</v>
      </c>
      <c r="G291" s="0" t="s">
        <v>5244</v>
      </c>
    </row>
    <row customHeight="1" ht="11.25">
      <c r="A292" s="0" t="s">
        <v>16</v>
      </c>
      <c r="B292" s="0" t="s">
        <v>5212</v>
      </c>
      <c r="C292" s="0" t="s">
        <v>5213</v>
      </c>
      <c r="D292" s="0" t="s">
        <v>5245</v>
      </c>
      <c r="E292" s="0" t="s">
        <v>5246</v>
      </c>
      <c r="F292" s="0" t="s">
        <v>4440</v>
      </c>
      <c r="G292" s="0" t="s">
        <v>5247</v>
      </c>
    </row>
    <row customHeight="1" ht="11.25">
      <c r="A293" s="0" t="s">
        <v>16</v>
      </c>
      <c r="B293" s="0" t="s">
        <v>5212</v>
      </c>
      <c r="C293" s="0" t="s">
        <v>5213</v>
      </c>
      <c r="D293" s="0" t="s">
        <v>5248</v>
      </c>
      <c r="E293" s="0" t="s">
        <v>5249</v>
      </c>
      <c r="F293" s="0" t="s">
        <v>4440</v>
      </c>
      <c r="G293" s="0" t="s">
        <v>5250</v>
      </c>
    </row>
    <row customHeight="1" ht="11.25">
      <c r="A294" s="0" t="s">
        <v>16</v>
      </c>
      <c r="B294" s="0" t="s">
        <v>5251</v>
      </c>
      <c r="C294" s="0" t="s">
        <v>5252</v>
      </c>
      <c r="D294" s="0" t="s">
        <v>5253</v>
      </c>
      <c r="E294" s="0" t="s">
        <v>5254</v>
      </c>
      <c r="F294" s="0" t="s">
        <v>4526</v>
      </c>
      <c r="G294" s="0" t="s">
        <v>5255</v>
      </c>
    </row>
    <row customHeight="1" ht="11.25">
      <c r="A295" s="0" t="s">
        <v>16</v>
      </c>
      <c r="B295" s="0" t="s">
        <v>5251</v>
      </c>
      <c r="C295" s="0" t="s">
        <v>5252</v>
      </c>
      <c r="D295" s="0" t="s">
        <v>5256</v>
      </c>
      <c r="E295" s="0" t="s">
        <v>5257</v>
      </c>
      <c r="F295" s="0" t="s">
        <v>4440</v>
      </c>
      <c r="G295" s="0" t="s">
        <v>5258</v>
      </c>
    </row>
    <row customHeight="1" ht="11.25">
      <c r="A296" s="0" t="s">
        <v>16</v>
      </c>
      <c r="B296" s="0" t="s">
        <v>5251</v>
      </c>
      <c r="C296" s="0" t="s">
        <v>5252</v>
      </c>
      <c r="D296" s="0" t="s">
        <v>5259</v>
      </c>
      <c r="E296" s="0" t="s">
        <v>5260</v>
      </c>
      <c r="F296" s="0" t="s">
        <v>4521</v>
      </c>
      <c r="G296" s="0" t="s">
        <v>5261</v>
      </c>
    </row>
    <row customHeight="1" ht="11.25">
      <c r="A297" s="0" t="s">
        <v>16</v>
      </c>
      <c r="B297" s="0" t="s">
        <v>5251</v>
      </c>
      <c r="C297" s="0" t="s">
        <v>5252</v>
      </c>
      <c r="D297" s="0" t="s">
        <v>5262</v>
      </c>
      <c r="E297" s="0" t="s">
        <v>5263</v>
      </c>
      <c r="F297" s="0" t="s">
        <v>4440</v>
      </c>
      <c r="G297" s="0" t="s">
        <v>5264</v>
      </c>
    </row>
    <row customHeight="1" ht="11.25">
      <c r="A298" s="0" t="s">
        <v>16</v>
      </c>
      <c r="B298" s="0" t="s">
        <v>5251</v>
      </c>
      <c r="C298" s="0" t="s">
        <v>5252</v>
      </c>
      <c r="D298" s="0" t="s">
        <v>5265</v>
      </c>
      <c r="E298" s="0" t="s">
        <v>5266</v>
      </c>
      <c r="F298" s="0" t="s">
        <v>4440</v>
      </c>
      <c r="G298" s="0" t="s">
        <v>5267</v>
      </c>
    </row>
    <row customHeight="1" ht="11.25">
      <c r="A299" s="0" t="s">
        <v>16</v>
      </c>
      <c r="B299" s="0" t="s">
        <v>5251</v>
      </c>
      <c r="C299" s="0" t="s">
        <v>5252</v>
      </c>
      <c r="D299" s="0" t="s">
        <v>5268</v>
      </c>
      <c r="E299" s="0" t="s">
        <v>5269</v>
      </c>
      <c r="F299" s="0" t="s">
        <v>4440</v>
      </c>
      <c r="G299" s="0" t="s">
        <v>5270</v>
      </c>
    </row>
    <row customHeight="1" ht="11.25">
      <c r="A300" s="0" t="s">
        <v>16</v>
      </c>
      <c r="B300" s="0" t="s">
        <v>5251</v>
      </c>
      <c r="C300" s="0" t="s">
        <v>5252</v>
      </c>
      <c r="D300" s="0" t="s">
        <v>5251</v>
      </c>
      <c r="E300" s="0" t="s">
        <v>5252</v>
      </c>
      <c r="F300" s="0" t="s">
        <v>4437</v>
      </c>
      <c r="G300" s="0" t="s">
        <v>5271</v>
      </c>
    </row>
    <row customHeight="1" ht="11.25">
      <c r="A301" s="0" t="s">
        <v>16</v>
      </c>
      <c r="B301" s="0" t="s">
        <v>5251</v>
      </c>
      <c r="C301" s="0" t="s">
        <v>5252</v>
      </c>
      <c r="D301" s="0" t="s">
        <v>5272</v>
      </c>
      <c r="E301" s="0" t="s">
        <v>5273</v>
      </c>
      <c r="F301" s="0" t="s">
        <v>4526</v>
      </c>
      <c r="G301" s="0" t="s">
        <v>5274</v>
      </c>
    </row>
    <row customHeight="1" ht="11.25">
      <c r="A302" s="0" t="s">
        <v>16</v>
      </c>
      <c r="B302" s="0" t="s">
        <v>5251</v>
      </c>
      <c r="C302" s="0" t="s">
        <v>5252</v>
      </c>
      <c r="D302" s="0" t="s">
        <v>5275</v>
      </c>
      <c r="E302" s="0" t="s">
        <v>5276</v>
      </c>
      <c r="F302" s="0" t="s">
        <v>4440</v>
      </c>
      <c r="G302" s="0" t="s">
        <v>5277</v>
      </c>
    </row>
    <row customHeight="1" ht="11.25">
      <c r="A303" s="0" t="s">
        <v>16</v>
      </c>
      <c r="B303" s="0" t="s">
        <v>99</v>
      </c>
      <c r="C303" s="0" t="s">
        <v>5278</v>
      </c>
      <c r="D303" s="0" t="s">
        <v>5279</v>
      </c>
      <c r="E303" s="0" t="s">
        <v>5280</v>
      </c>
      <c r="F303" s="0" t="s">
        <v>4440</v>
      </c>
      <c r="G303" s="0" t="s">
        <v>5281</v>
      </c>
    </row>
    <row customHeight="1" ht="11.25">
      <c r="A304" s="0" t="s">
        <v>16</v>
      </c>
      <c r="B304" s="0" t="s">
        <v>99</v>
      </c>
      <c r="C304" s="0" t="s">
        <v>5278</v>
      </c>
      <c r="D304" s="0" t="s">
        <v>5282</v>
      </c>
      <c r="E304" s="0" t="s">
        <v>5283</v>
      </c>
      <c r="F304" s="0" t="s">
        <v>4440</v>
      </c>
      <c r="G304" s="0" t="s">
        <v>5284</v>
      </c>
    </row>
    <row customHeight="1" ht="11.25">
      <c r="A305" s="0" t="s">
        <v>16</v>
      </c>
      <c r="B305" s="0" t="s">
        <v>99</v>
      </c>
      <c r="C305" s="0" t="s">
        <v>5278</v>
      </c>
      <c r="D305" s="0" t="s">
        <v>5285</v>
      </c>
      <c r="E305" s="0" t="s">
        <v>5286</v>
      </c>
      <c r="F305" s="0" t="s">
        <v>4526</v>
      </c>
      <c r="G305" s="0" t="s">
        <v>5287</v>
      </c>
    </row>
    <row customHeight="1" ht="11.25">
      <c r="A306" s="0" t="s">
        <v>16</v>
      </c>
      <c r="B306" s="0" t="s">
        <v>99</v>
      </c>
      <c r="C306" s="0" t="s">
        <v>5278</v>
      </c>
      <c r="D306" s="0" t="s">
        <v>5288</v>
      </c>
      <c r="E306" s="0" t="s">
        <v>5289</v>
      </c>
      <c r="F306" s="0" t="s">
        <v>4440</v>
      </c>
      <c r="G306" s="0" t="s">
        <v>5290</v>
      </c>
    </row>
    <row customHeight="1" ht="11.25">
      <c r="A307" s="0" t="s">
        <v>16</v>
      </c>
      <c r="B307" s="0" t="s">
        <v>99</v>
      </c>
      <c r="C307" s="0" t="s">
        <v>5278</v>
      </c>
      <c r="D307" s="0" t="s">
        <v>5291</v>
      </c>
      <c r="E307" s="0" t="s">
        <v>5292</v>
      </c>
      <c r="F307" s="0" t="s">
        <v>4440</v>
      </c>
      <c r="G307" s="0" t="s">
        <v>5293</v>
      </c>
    </row>
    <row customHeight="1" ht="11.25">
      <c r="A308" s="0" t="s">
        <v>16</v>
      </c>
      <c r="B308" s="0" t="s">
        <v>99</v>
      </c>
      <c r="C308" s="0" t="s">
        <v>5278</v>
      </c>
      <c r="D308" s="0" t="s">
        <v>5294</v>
      </c>
      <c r="E308" s="0" t="s">
        <v>5295</v>
      </c>
      <c r="F308" s="0" t="s">
        <v>4440</v>
      </c>
      <c r="G308" s="0" t="s">
        <v>5296</v>
      </c>
    </row>
    <row customHeight="1" ht="11.25">
      <c r="A309" s="0" t="s">
        <v>16</v>
      </c>
      <c r="B309" s="0" t="s">
        <v>99</v>
      </c>
      <c r="C309" s="0" t="s">
        <v>5278</v>
      </c>
      <c r="D309" s="0" t="s">
        <v>5297</v>
      </c>
      <c r="E309" s="0" t="s">
        <v>5298</v>
      </c>
      <c r="F309" s="0" t="s">
        <v>4440</v>
      </c>
      <c r="G309" s="0" t="s">
        <v>5299</v>
      </c>
    </row>
    <row customHeight="1" ht="11.25">
      <c r="A310" s="0" t="s">
        <v>16</v>
      </c>
      <c r="B310" s="0" t="s">
        <v>99</v>
      </c>
      <c r="C310" s="0" t="s">
        <v>5278</v>
      </c>
      <c r="D310" s="0" t="s">
        <v>4899</v>
      </c>
      <c r="E310" s="0" t="s">
        <v>5300</v>
      </c>
      <c r="F310" s="0" t="s">
        <v>4440</v>
      </c>
      <c r="G310" s="0" t="s">
        <v>5301</v>
      </c>
    </row>
    <row customHeight="1" ht="11.25">
      <c r="A311" s="0" t="s">
        <v>16</v>
      </c>
      <c r="B311" s="0" t="s">
        <v>99</v>
      </c>
      <c r="C311" s="0" t="s">
        <v>5278</v>
      </c>
      <c r="D311" s="0" t="s">
        <v>5302</v>
      </c>
      <c r="E311" s="0" t="s">
        <v>5303</v>
      </c>
      <c r="F311" s="0" t="s">
        <v>4521</v>
      </c>
      <c r="G311" s="0" t="s">
        <v>5304</v>
      </c>
    </row>
    <row customHeight="1" ht="11.25">
      <c r="A312" s="0" t="s">
        <v>16</v>
      </c>
      <c r="B312" s="0" t="s">
        <v>99</v>
      </c>
      <c r="C312" s="0" t="s">
        <v>5278</v>
      </c>
      <c r="D312" s="0" t="s">
        <v>5305</v>
      </c>
      <c r="E312" s="0" t="s">
        <v>5306</v>
      </c>
      <c r="F312" s="0" t="s">
        <v>4605</v>
      </c>
      <c r="G312" s="0" t="s">
        <v>5307</v>
      </c>
    </row>
    <row customHeight="1" ht="11.25">
      <c r="A313" s="0" t="s">
        <v>16</v>
      </c>
      <c r="B313" s="0" t="s">
        <v>99</v>
      </c>
      <c r="C313" s="0" t="s">
        <v>5278</v>
      </c>
      <c r="D313" s="0" t="s">
        <v>5308</v>
      </c>
      <c r="E313" s="0" t="s">
        <v>5309</v>
      </c>
      <c r="F313" s="0" t="s">
        <v>4440</v>
      </c>
      <c r="G313" s="0" t="s">
        <v>5310</v>
      </c>
    </row>
    <row customHeight="1" ht="11.25">
      <c r="A314" s="0" t="s">
        <v>16</v>
      </c>
      <c r="B314" s="0" t="s">
        <v>99</v>
      </c>
      <c r="C314" s="0" t="s">
        <v>5278</v>
      </c>
      <c r="D314" s="0" t="s">
        <v>5311</v>
      </c>
      <c r="E314" s="0" t="s">
        <v>5312</v>
      </c>
      <c r="F314" s="0" t="s">
        <v>4440</v>
      </c>
      <c r="G314" s="0" t="s">
        <v>5313</v>
      </c>
    </row>
    <row customHeight="1" ht="11.25">
      <c r="A315" s="0" t="s">
        <v>16</v>
      </c>
      <c r="B315" s="0" t="s">
        <v>99</v>
      </c>
      <c r="C315" s="0" t="s">
        <v>5278</v>
      </c>
      <c r="D315" s="0" t="s">
        <v>5314</v>
      </c>
      <c r="E315" s="0" t="s">
        <v>5315</v>
      </c>
      <c r="F315" s="0" t="s">
        <v>4440</v>
      </c>
      <c r="G315" s="0" t="s">
        <v>5316</v>
      </c>
    </row>
    <row customHeight="1" ht="11.25">
      <c r="A316" s="0" t="s">
        <v>16</v>
      </c>
      <c r="B316" s="0" t="s">
        <v>99</v>
      </c>
      <c r="C316" s="0" t="s">
        <v>5278</v>
      </c>
      <c r="D316" s="0" t="s">
        <v>5317</v>
      </c>
      <c r="E316" s="0" t="s">
        <v>5318</v>
      </c>
      <c r="F316" s="0" t="s">
        <v>4521</v>
      </c>
      <c r="G316" s="0" t="s">
        <v>5319</v>
      </c>
    </row>
    <row customHeight="1" ht="11.25">
      <c r="A317" s="0" t="s">
        <v>16</v>
      </c>
      <c r="B317" s="0" t="s">
        <v>99</v>
      </c>
      <c r="C317" s="0" t="s">
        <v>5278</v>
      </c>
      <c r="D317" s="0" t="s">
        <v>5320</v>
      </c>
      <c r="E317" s="0" t="s">
        <v>5321</v>
      </c>
      <c r="F317" s="0" t="s">
        <v>4440</v>
      </c>
      <c r="G317" s="0" t="s">
        <v>5322</v>
      </c>
    </row>
    <row customHeight="1" ht="11.25">
      <c r="A318" s="0" t="s">
        <v>16</v>
      </c>
      <c r="B318" s="0" t="s">
        <v>99</v>
      </c>
      <c r="C318" s="0" t="s">
        <v>5278</v>
      </c>
      <c r="D318" s="0" t="s">
        <v>5323</v>
      </c>
      <c r="E318" s="0" t="s">
        <v>5324</v>
      </c>
      <c r="F318" s="0" t="s">
        <v>4440</v>
      </c>
      <c r="G318" s="0" t="s">
        <v>5325</v>
      </c>
    </row>
    <row customHeight="1" ht="11.25">
      <c r="A319" s="0" t="s">
        <v>16</v>
      </c>
      <c r="B319" s="0" t="s">
        <v>99</v>
      </c>
      <c r="C319" s="0" t="s">
        <v>5278</v>
      </c>
      <c r="D319" s="0" t="s">
        <v>5326</v>
      </c>
      <c r="E319" s="0" t="s">
        <v>5327</v>
      </c>
      <c r="F319" s="0" t="s">
        <v>4440</v>
      </c>
      <c r="G319" s="0" t="s">
        <v>5328</v>
      </c>
    </row>
    <row customHeight="1" ht="11.25">
      <c r="A320" s="0" t="s">
        <v>16</v>
      </c>
      <c r="B320" s="0" t="s">
        <v>99</v>
      </c>
      <c r="C320" s="0" t="s">
        <v>5278</v>
      </c>
      <c r="D320" s="0" t="s">
        <v>5329</v>
      </c>
      <c r="E320" s="0" t="s">
        <v>5330</v>
      </c>
      <c r="F320" s="0" t="s">
        <v>4440</v>
      </c>
      <c r="G320" s="0" t="s">
        <v>5331</v>
      </c>
    </row>
    <row customHeight="1" ht="11.25">
      <c r="A321" s="0" t="s">
        <v>16</v>
      </c>
      <c r="B321" s="0" t="s">
        <v>99</v>
      </c>
      <c r="C321" s="0" t="s">
        <v>5278</v>
      </c>
      <c r="D321" s="0" t="s">
        <v>5332</v>
      </c>
      <c r="E321" s="0" t="s">
        <v>5333</v>
      </c>
      <c r="F321" s="0" t="s">
        <v>4440</v>
      </c>
      <c r="G321" s="0" t="s">
        <v>5334</v>
      </c>
    </row>
    <row customHeight="1" ht="11.25">
      <c r="A322" s="0" t="s">
        <v>16</v>
      </c>
      <c r="B322" s="0" t="s">
        <v>99</v>
      </c>
      <c r="C322" s="0" t="s">
        <v>5278</v>
      </c>
      <c r="D322" s="0" t="s">
        <v>5335</v>
      </c>
      <c r="E322" s="0" t="s">
        <v>5336</v>
      </c>
      <c r="F322" s="0" t="s">
        <v>4440</v>
      </c>
      <c r="G322" s="0" t="s">
        <v>5337</v>
      </c>
    </row>
    <row customHeight="1" ht="11.25">
      <c r="A323" s="0" t="s">
        <v>16</v>
      </c>
      <c r="B323" s="0" t="s">
        <v>99</v>
      </c>
      <c r="C323" s="0" t="s">
        <v>5278</v>
      </c>
      <c r="D323" s="0" t="s">
        <v>99</v>
      </c>
      <c r="E323" s="0" t="s">
        <v>5278</v>
      </c>
      <c r="F323" s="0" t="s">
        <v>4437</v>
      </c>
      <c r="G323" s="0" t="s">
        <v>5338</v>
      </c>
    </row>
    <row customHeight="1" ht="11.25">
      <c r="A324" s="0" t="s">
        <v>16</v>
      </c>
      <c r="B324" s="0" t="s">
        <v>99</v>
      </c>
      <c r="C324" s="0" t="s">
        <v>5278</v>
      </c>
      <c r="D324" s="0" t="s">
        <v>100</v>
      </c>
      <c r="E324" s="0" t="s">
        <v>101</v>
      </c>
      <c r="F324" s="0" t="s">
        <v>4526</v>
      </c>
      <c r="G324" s="0" t="s">
        <v>98</v>
      </c>
    </row>
    <row customHeight="1" ht="11.25">
      <c r="A325" s="0" t="s">
        <v>16</v>
      </c>
      <c r="B325" s="0" t="s">
        <v>99</v>
      </c>
      <c r="C325" s="0" t="s">
        <v>5278</v>
      </c>
      <c r="D325" s="0" t="s">
        <v>5339</v>
      </c>
      <c r="E325" s="0" t="s">
        <v>5340</v>
      </c>
      <c r="F325" s="0" t="s">
        <v>4440</v>
      </c>
      <c r="G325" s="0" t="s">
        <v>5341</v>
      </c>
    </row>
    <row customHeight="1" ht="11.25">
      <c r="A326" s="0" t="s">
        <v>16</v>
      </c>
      <c r="B326" s="0" t="s">
        <v>99</v>
      </c>
      <c r="C326" s="0" t="s">
        <v>5278</v>
      </c>
      <c r="D326" s="0" t="s">
        <v>5342</v>
      </c>
      <c r="E326" s="0" t="s">
        <v>5343</v>
      </c>
      <c r="F326" s="0" t="s">
        <v>4440</v>
      </c>
      <c r="G326" s="0" t="s">
        <v>5344</v>
      </c>
    </row>
    <row customHeight="1" ht="11.25">
      <c r="A327" s="0" t="s">
        <v>16</v>
      </c>
      <c r="B327" s="0" t="s">
        <v>99</v>
      </c>
      <c r="C327" s="0" t="s">
        <v>5278</v>
      </c>
      <c r="D327" s="0" t="s">
        <v>5345</v>
      </c>
      <c r="E327" s="0" t="s">
        <v>5346</v>
      </c>
      <c r="F327" s="0" t="s">
        <v>4440</v>
      </c>
      <c r="G327" s="0" t="s">
        <v>5347</v>
      </c>
    </row>
    <row customHeight="1" ht="11.25">
      <c r="A328" s="0" t="s">
        <v>16</v>
      </c>
      <c r="B328" s="0" t="s">
        <v>99</v>
      </c>
      <c r="C328" s="0" t="s">
        <v>5278</v>
      </c>
      <c r="D328" s="0" t="s">
        <v>5348</v>
      </c>
      <c r="E328" s="0" t="s">
        <v>5349</v>
      </c>
      <c r="F328" s="0" t="s">
        <v>4440</v>
      </c>
      <c r="G328" s="0" t="s">
        <v>5350</v>
      </c>
    </row>
    <row customHeight="1" ht="11.25">
      <c r="A329" s="0" t="s">
        <v>16</v>
      </c>
      <c r="B329" s="0" t="s">
        <v>99</v>
      </c>
      <c r="C329" s="0" t="s">
        <v>5278</v>
      </c>
      <c r="D329" s="0" t="s">
        <v>5351</v>
      </c>
      <c r="E329" s="0" t="s">
        <v>5352</v>
      </c>
      <c r="F329" s="0" t="s">
        <v>4440</v>
      </c>
      <c r="G329" s="0" t="s">
        <v>5353</v>
      </c>
    </row>
    <row customHeight="1" ht="11.25">
      <c r="A330" s="0" t="s">
        <v>16</v>
      </c>
      <c r="B330" s="0" t="s">
        <v>99</v>
      </c>
      <c r="C330" s="0" t="s">
        <v>5278</v>
      </c>
      <c r="D330" s="0" t="s">
        <v>5354</v>
      </c>
      <c r="E330" s="0" t="s">
        <v>5355</v>
      </c>
      <c r="F330" s="0" t="s">
        <v>4440</v>
      </c>
      <c r="G330" s="0" t="s">
        <v>5356</v>
      </c>
    </row>
    <row customHeight="1" ht="11.25">
      <c r="A331" s="0" t="s">
        <v>16</v>
      </c>
      <c r="B331" s="0" t="s">
        <v>99</v>
      </c>
      <c r="C331" s="0" t="s">
        <v>5278</v>
      </c>
      <c r="D331" s="0" t="s">
        <v>5357</v>
      </c>
      <c r="E331" s="0" t="s">
        <v>5358</v>
      </c>
      <c r="F331" s="0" t="s">
        <v>4521</v>
      </c>
      <c r="G331" s="0" t="s">
        <v>5359</v>
      </c>
    </row>
    <row customHeight="1" ht="11.25">
      <c r="A332" s="0" t="s">
        <v>16</v>
      </c>
      <c r="B332" s="0" t="s">
        <v>99</v>
      </c>
      <c r="C332" s="0" t="s">
        <v>5278</v>
      </c>
      <c r="D332" s="0" t="s">
        <v>5360</v>
      </c>
      <c r="E332" s="0" t="s">
        <v>5361</v>
      </c>
      <c r="F332" s="0" t="s">
        <v>4521</v>
      </c>
      <c r="G332" s="0" t="s">
        <v>5362</v>
      </c>
    </row>
    <row customHeight="1" ht="11.25">
      <c r="A333" s="0" t="s">
        <v>16</v>
      </c>
      <c r="B333" s="0" t="s">
        <v>5363</v>
      </c>
      <c r="C333" s="0" t="s">
        <v>5364</v>
      </c>
      <c r="D333" s="0" t="s">
        <v>5365</v>
      </c>
      <c r="E333" s="0" t="s">
        <v>5366</v>
      </c>
      <c r="F333" s="0" t="s">
        <v>4440</v>
      </c>
      <c r="G333" s="0" t="s">
        <v>5367</v>
      </c>
    </row>
    <row customHeight="1" ht="11.25">
      <c r="A334" s="0" t="s">
        <v>16</v>
      </c>
      <c r="B334" s="0" t="s">
        <v>5363</v>
      </c>
      <c r="C334" s="0" t="s">
        <v>5364</v>
      </c>
      <c r="D334" s="0" t="s">
        <v>5368</v>
      </c>
      <c r="E334" s="0" t="s">
        <v>5369</v>
      </c>
      <c r="F334" s="0" t="s">
        <v>4440</v>
      </c>
      <c r="G334" s="0" t="s">
        <v>5370</v>
      </c>
    </row>
    <row customHeight="1" ht="11.25">
      <c r="A335" s="0" t="s">
        <v>16</v>
      </c>
      <c r="B335" s="0" t="s">
        <v>5363</v>
      </c>
      <c r="C335" s="0" t="s">
        <v>5364</v>
      </c>
      <c r="D335" s="0" t="s">
        <v>5371</v>
      </c>
      <c r="E335" s="0" t="s">
        <v>5372</v>
      </c>
      <c r="F335" s="0" t="s">
        <v>4440</v>
      </c>
      <c r="G335" s="0" t="s">
        <v>5373</v>
      </c>
    </row>
    <row customHeight="1" ht="11.25">
      <c r="A336" s="0" t="s">
        <v>16</v>
      </c>
      <c r="B336" s="0" t="s">
        <v>5363</v>
      </c>
      <c r="C336" s="0" t="s">
        <v>5364</v>
      </c>
      <c r="D336" s="0" t="s">
        <v>5374</v>
      </c>
      <c r="E336" s="0" t="s">
        <v>5375</v>
      </c>
      <c r="F336" s="0" t="s">
        <v>4440</v>
      </c>
      <c r="G336" s="0" t="s">
        <v>5376</v>
      </c>
    </row>
    <row customHeight="1" ht="11.25">
      <c r="A337" s="0" t="s">
        <v>16</v>
      </c>
      <c r="B337" s="0" t="s">
        <v>5363</v>
      </c>
      <c r="C337" s="0" t="s">
        <v>5364</v>
      </c>
      <c r="D337" s="0" t="s">
        <v>5377</v>
      </c>
      <c r="E337" s="0" t="s">
        <v>5378</v>
      </c>
      <c r="F337" s="0" t="s">
        <v>4440</v>
      </c>
      <c r="G337" s="0" t="s">
        <v>5379</v>
      </c>
    </row>
    <row customHeight="1" ht="11.25">
      <c r="A338" s="0" t="s">
        <v>16</v>
      </c>
      <c r="B338" s="0" t="s">
        <v>5363</v>
      </c>
      <c r="C338" s="0" t="s">
        <v>5364</v>
      </c>
      <c r="D338" s="0" t="s">
        <v>5380</v>
      </c>
      <c r="E338" s="0" t="s">
        <v>5381</v>
      </c>
      <c r="F338" s="0" t="s">
        <v>4440</v>
      </c>
      <c r="G338" s="0" t="s">
        <v>5382</v>
      </c>
    </row>
    <row customHeight="1" ht="11.25">
      <c r="A339" s="0" t="s">
        <v>16</v>
      </c>
      <c r="B339" s="0" t="s">
        <v>5363</v>
      </c>
      <c r="C339" s="0" t="s">
        <v>5364</v>
      </c>
      <c r="D339" s="0" t="s">
        <v>4687</v>
      </c>
      <c r="E339" s="0" t="s">
        <v>5383</v>
      </c>
      <c r="F339" s="0" t="s">
        <v>4440</v>
      </c>
      <c r="G339" s="0" t="s">
        <v>5384</v>
      </c>
    </row>
    <row customHeight="1" ht="11.25">
      <c r="A340" s="0" t="s">
        <v>16</v>
      </c>
      <c r="B340" s="0" t="s">
        <v>5363</v>
      </c>
      <c r="C340" s="0" t="s">
        <v>5364</v>
      </c>
      <c r="D340" s="0" t="s">
        <v>5385</v>
      </c>
      <c r="E340" s="0" t="s">
        <v>5386</v>
      </c>
      <c r="F340" s="0" t="s">
        <v>4440</v>
      </c>
      <c r="G340" s="0" t="s">
        <v>5387</v>
      </c>
    </row>
    <row customHeight="1" ht="11.25">
      <c r="A341" s="0" t="s">
        <v>16</v>
      </c>
      <c r="B341" s="0" t="s">
        <v>5363</v>
      </c>
      <c r="C341" s="0" t="s">
        <v>5364</v>
      </c>
      <c r="D341" s="0" t="s">
        <v>5388</v>
      </c>
      <c r="E341" s="0" t="s">
        <v>5389</v>
      </c>
      <c r="F341" s="0" t="s">
        <v>4440</v>
      </c>
      <c r="G341" s="0" t="s">
        <v>5390</v>
      </c>
    </row>
    <row customHeight="1" ht="11.25">
      <c r="A342" s="0" t="s">
        <v>16</v>
      </c>
      <c r="B342" s="0" t="s">
        <v>5363</v>
      </c>
      <c r="C342" s="0" t="s">
        <v>5364</v>
      </c>
      <c r="D342" s="0" t="s">
        <v>5391</v>
      </c>
      <c r="E342" s="0" t="s">
        <v>5392</v>
      </c>
      <c r="F342" s="0" t="s">
        <v>4440</v>
      </c>
      <c r="G342" s="0" t="s">
        <v>5393</v>
      </c>
    </row>
    <row customHeight="1" ht="11.25">
      <c r="A343" s="0" t="s">
        <v>16</v>
      </c>
      <c r="B343" s="0" t="s">
        <v>5363</v>
      </c>
      <c r="C343" s="0" t="s">
        <v>5364</v>
      </c>
      <c r="D343" s="0" t="s">
        <v>5394</v>
      </c>
      <c r="E343" s="0" t="s">
        <v>5395</v>
      </c>
      <c r="F343" s="0" t="s">
        <v>4440</v>
      </c>
      <c r="G343" s="0" t="s">
        <v>5396</v>
      </c>
    </row>
    <row customHeight="1" ht="11.25">
      <c r="A344" s="0" t="s">
        <v>16</v>
      </c>
      <c r="B344" s="0" t="s">
        <v>5363</v>
      </c>
      <c r="C344" s="0" t="s">
        <v>5364</v>
      </c>
      <c r="D344" s="0" t="s">
        <v>5397</v>
      </c>
      <c r="E344" s="0" t="s">
        <v>5398</v>
      </c>
      <c r="F344" s="0" t="s">
        <v>4440</v>
      </c>
      <c r="G344" s="0" t="s">
        <v>5399</v>
      </c>
    </row>
    <row customHeight="1" ht="11.25">
      <c r="A345" s="0" t="s">
        <v>16</v>
      </c>
      <c r="B345" s="0" t="s">
        <v>5363</v>
      </c>
      <c r="C345" s="0" t="s">
        <v>5364</v>
      </c>
      <c r="D345" s="0" t="s">
        <v>5400</v>
      </c>
      <c r="E345" s="0" t="s">
        <v>5401</v>
      </c>
      <c r="F345" s="0" t="s">
        <v>4440</v>
      </c>
      <c r="G345" s="0" t="s">
        <v>5402</v>
      </c>
    </row>
    <row customHeight="1" ht="11.25">
      <c r="A346" s="0" t="s">
        <v>16</v>
      </c>
      <c r="B346" s="0" t="s">
        <v>5363</v>
      </c>
      <c r="C346" s="0" t="s">
        <v>5364</v>
      </c>
      <c r="D346" s="0" t="s">
        <v>5403</v>
      </c>
      <c r="E346" s="0" t="s">
        <v>5404</v>
      </c>
      <c r="F346" s="0" t="s">
        <v>4440</v>
      </c>
      <c r="G346" s="0" t="s">
        <v>5405</v>
      </c>
    </row>
    <row customHeight="1" ht="11.25">
      <c r="A347" s="0" t="s">
        <v>16</v>
      </c>
      <c r="B347" s="0" t="s">
        <v>5363</v>
      </c>
      <c r="C347" s="0" t="s">
        <v>5364</v>
      </c>
      <c r="D347" s="0" t="s">
        <v>5406</v>
      </c>
      <c r="E347" s="0" t="s">
        <v>5407</v>
      </c>
      <c r="F347" s="0" t="s">
        <v>4440</v>
      </c>
      <c r="G347" s="0" t="s">
        <v>5408</v>
      </c>
    </row>
    <row customHeight="1" ht="11.25">
      <c r="A348" s="0" t="s">
        <v>16</v>
      </c>
      <c r="B348" s="0" t="s">
        <v>5363</v>
      </c>
      <c r="C348" s="0" t="s">
        <v>5364</v>
      </c>
      <c r="D348" s="0" t="s">
        <v>5409</v>
      </c>
      <c r="E348" s="0" t="s">
        <v>5410</v>
      </c>
      <c r="F348" s="0" t="s">
        <v>4440</v>
      </c>
      <c r="G348" s="0" t="s">
        <v>5411</v>
      </c>
    </row>
    <row customHeight="1" ht="11.25">
      <c r="A349" s="0" t="s">
        <v>16</v>
      </c>
      <c r="B349" s="0" t="s">
        <v>5363</v>
      </c>
      <c r="C349" s="0" t="s">
        <v>5364</v>
      </c>
      <c r="D349" s="0" t="s">
        <v>5412</v>
      </c>
      <c r="E349" s="0" t="s">
        <v>5413</v>
      </c>
      <c r="F349" s="0" t="s">
        <v>4440</v>
      </c>
      <c r="G349" s="0" t="s">
        <v>5414</v>
      </c>
    </row>
    <row customHeight="1" ht="11.25">
      <c r="A350" s="0" t="s">
        <v>16</v>
      </c>
      <c r="B350" s="0" t="s">
        <v>5363</v>
      </c>
      <c r="C350" s="0" t="s">
        <v>5364</v>
      </c>
      <c r="D350" s="0" t="s">
        <v>5415</v>
      </c>
      <c r="E350" s="0" t="s">
        <v>5416</v>
      </c>
      <c r="F350" s="0" t="s">
        <v>4440</v>
      </c>
      <c r="G350" s="0" t="s">
        <v>5417</v>
      </c>
    </row>
    <row customHeight="1" ht="11.25">
      <c r="A351" s="0" t="s">
        <v>16</v>
      </c>
      <c r="B351" s="0" t="s">
        <v>5363</v>
      </c>
      <c r="C351" s="0" t="s">
        <v>5364</v>
      </c>
      <c r="D351" s="0" t="s">
        <v>5418</v>
      </c>
      <c r="E351" s="0" t="s">
        <v>5419</v>
      </c>
      <c r="F351" s="0" t="s">
        <v>4440</v>
      </c>
      <c r="G351" s="0" t="s">
        <v>5420</v>
      </c>
    </row>
    <row customHeight="1" ht="11.25">
      <c r="A352" s="0" t="s">
        <v>16</v>
      </c>
      <c r="B352" s="0" t="s">
        <v>5363</v>
      </c>
      <c r="C352" s="0" t="s">
        <v>5364</v>
      </c>
      <c r="D352" s="0" t="s">
        <v>5421</v>
      </c>
      <c r="E352" s="0" t="s">
        <v>5422</v>
      </c>
      <c r="F352" s="0" t="s">
        <v>4440</v>
      </c>
      <c r="G352" s="0" t="s">
        <v>5423</v>
      </c>
    </row>
    <row customHeight="1" ht="11.25">
      <c r="A353" s="0" t="s">
        <v>16</v>
      </c>
      <c r="B353" s="0" t="s">
        <v>5363</v>
      </c>
      <c r="C353" s="0" t="s">
        <v>5364</v>
      </c>
      <c r="D353" s="0" t="s">
        <v>5424</v>
      </c>
      <c r="E353" s="0" t="s">
        <v>5425</v>
      </c>
      <c r="F353" s="0" t="s">
        <v>4440</v>
      </c>
      <c r="G353" s="0" t="s">
        <v>5426</v>
      </c>
    </row>
    <row customHeight="1" ht="11.25">
      <c r="A354" s="0" t="s">
        <v>16</v>
      </c>
      <c r="B354" s="0" t="s">
        <v>5363</v>
      </c>
      <c r="C354" s="0" t="s">
        <v>5364</v>
      </c>
      <c r="D354" s="0" t="s">
        <v>5363</v>
      </c>
      <c r="E354" s="0" t="s">
        <v>5364</v>
      </c>
      <c r="F354" s="0" t="s">
        <v>4437</v>
      </c>
      <c r="G354" s="0" t="s">
        <v>5427</v>
      </c>
    </row>
    <row customHeight="1" ht="11.25">
      <c r="A355" s="0" t="s">
        <v>16</v>
      </c>
      <c r="B355" s="0" t="s">
        <v>5363</v>
      </c>
      <c r="C355" s="0" t="s">
        <v>5364</v>
      </c>
      <c r="D355" s="0" t="s">
        <v>5428</v>
      </c>
      <c r="E355" s="0" t="s">
        <v>5429</v>
      </c>
      <c r="F355" s="0" t="s">
        <v>4440</v>
      </c>
      <c r="G355" s="0" t="s">
        <v>5430</v>
      </c>
    </row>
    <row customHeight="1" ht="11.25">
      <c r="A356" s="0" t="s">
        <v>16</v>
      </c>
      <c r="B356" s="0" t="s">
        <v>5363</v>
      </c>
      <c r="C356" s="0" t="s">
        <v>5364</v>
      </c>
      <c r="D356" s="0" t="s">
        <v>5431</v>
      </c>
      <c r="E356" s="0" t="s">
        <v>5432</v>
      </c>
      <c r="F356" s="0" t="s">
        <v>4440</v>
      </c>
      <c r="G356" s="0" t="s">
        <v>5433</v>
      </c>
    </row>
    <row customHeight="1" ht="11.25">
      <c r="A357" s="0" t="s">
        <v>16</v>
      </c>
      <c r="B357" s="0" t="s">
        <v>5363</v>
      </c>
      <c r="C357" s="0" t="s">
        <v>5364</v>
      </c>
      <c r="D357" s="0" t="s">
        <v>5434</v>
      </c>
      <c r="E357" s="0" t="s">
        <v>5435</v>
      </c>
      <c r="F357" s="0" t="s">
        <v>4440</v>
      </c>
      <c r="G357" s="0" t="s">
        <v>5436</v>
      </c>
    </row>
    <row customHeight="1" ht="11.25">
      <c r="A358" s="0" t="s">
        <v>16</v>
      </c>
      <c r="B358" s="0" t="s">
        <v>5437</v>
      </c>
      <c r="C358" s="0" t="s">
        <v>5438</v>
      </c>
      <c r="D358" s="0" t="s">
        <v>5439</v>
      </c>
      <c r="E358" s="0" t="s">
        <v>5440</v>
      </c>
      <c r="F358" s="0" t="s">
        <v>4521</v>
      </c>
      <c r="G358" s="0" t="s">
        <v>5441</v>
      </c>
    </row>
    <row customHeight="1" ht="11.25">
      <c r="A359" s="0" t="s">
        <v>16</v>
      </c>
      <c r="B359" s="0" t="s">
        <v>5437</v>
      </c>
      <c r="C359" s="0" t="s">
        <v>5438</v>
      </c>
      <c r="D359" s="0" t="s">
        <v>5442</v>
      </c>
      <c r="E359" s="0" t="s">
        <v>5443</v>
      </c>
      <c r="F359" s="0" t="s">
        <v>4440</v>
      </c>
      <c r="G359" s="0" t="s">
        <v>5444</v>
      </c>
    </row>
    <row customHeight="1" ht="11.25">
      <c r="A360" s="0" t="s">
        <v>16</v>
      </c>
      <c r="B360" s="0" t="s">
        <v>5437</v>
      </c>
      <c r="C360" s="0" t="s">
        <v>5438</v>
      </c>
      <c r="D360" s="0" t="s">
        <v>5445</v>
      </c>
      <c r="E360" s="0" t="s">
        <v>5446</v>
      </c>
      <c r="F360" s="0" t="s">
        <v>4440</v>
      </c>
      <c r="G360" s="0" t="s">
        <v>5447</v>
      </c>
    </row>
    <row customHeight="1" ht="11.25">
      <c r="A361" s="0" t="s">
        <v>16</v>
      </c>
      <c r="B361" s="0" t="s">
        <v>5437</v>
      </c>
      <c r="C361" s="0" t="s">
        <v>5438</v>
      </c>
      <c r="D361" s="0" t="s">
        <v>5448</v>
      </c>
      <c r="E361" s="0" t="s">
        <v>5449</v>
      </c>
      <c r="F361" s="0" t="s">
        <v>4521</v>
      </c>
      <c r="G361" s="0" t="s">
        <v>5450</v>
      </c>
    </row>
    <row customHeight="1" ht="11.25">
      <c r="A362" s="0" t="s">
        <v>16</v>
      </c>
      <c r="B362" s="0" t="s">
        <v>5437</v>
      </c>
      <c r="C362" s="0" t="s">
        <v>5438</v>
      </c>
      <c r="D362" s="0" t="s">
        <v>5451</v>
      </c>
      <c r="E362" s="0" t="s">
        <v>5452</v>
      </c>
      <c r="F362" s="0" t="s">
        <v>4440</v>
      </c>
      <c r="G362" s="0" t="s">
        <v>5453</v>
      </c>
    </row>
    <row customHeight="1" ht="11.25">
      <c r="A363" s="0" t="s">
        <v>16</v>
      </c>
      <c r="B363" s="0" t="s">
        <v>5437</v>
      </c>
      <c r="C363" s="0" t="s">
        <v>5438</v>
      </c>
      <c r="D363" s="0" t="s">
        <v>5454</v>
      </c>
      <c r="E363" s="0" t="s">
        <v>5455</v>
      </c>
      <c r="F363" s="0" t="s">
        <v>4440</v>
      </c>
      <c r="G363" s="0" t="s">
        <v>5456</v>
      </c>
    </row>
    <row customHeight="1" ht="11.25">
      <c r="A364" s="0" t="s">
        <v>16</v>
      </c>
      <c r="B364" s="0" t="s">
        <v>5437</v>
      </c>
      <c r="C364" s="0" t="s">
        <v>5438</v>
      </c>
      <c r="D364" s="0" t="s">
        <v>5457</v>
      </c>
      <c r="E364" s="0" t="s">
        <v>5458</v>
      </c>
      <c r="F364" s="0" t="s">
        <v>4440</v>
      </c>
      <c r="G364" s="0" t="s">
        <v>5459</v>
      </c>
    </row>
    <row customHeight="1" ht="11.25">
      <c r="A365" s="0" t="s">
        <v>16</v>
      </c>
      <c r="B365" s="0" t="s">
        <v>5437</v>
      </c>
      <c r="C365" s="0" t="s">
        <v>5438</v>
      </c>
      <c r="D365" s="0" t="s">
        <v>5460</v>
      </c>
      <c r="E365" s="0" t="s">
        <v>5461</v>
      </c>
      <c r="F365" s="0" t="s">
        <v>4440</v>
      </c>
      <c r="G365" s="0" t="s">
        <v>5462</v>
      </c>
    </row>
    <row customHeight="1" ht="11.25">
      <c r="A366" s="0" t="s">
        <v>16</v>
      </c>
      <c r="B366" s="0" t="s">
        <v>5437</v>
      </c>
      <c r="C366" s="0" t="s">
        <v>5438</v>
      </c>
      <c r="D366" s="0" t="s">
        <v>5463</v>
      </c>
      <c r="E366" s="0" t="s">
        <v>5464</v>
      </c>
      <c r="F366" s="0" t="s">
        <v>4521</v>
      </c>
      <c r="G366" s="0" t="s">
        <v>5465</v>
      </c>
    </row>
    <row customHeight="1" ht="11.25">
      <c r="A367" s="0" t="s">
        <v>16</v>
      </c>
      <c r="B367" s="0" t="s">
        <v>5437</v>
      </c>
      <c r="C367" s="0" t="s">
        <v>5438</v>
      </c>
      <c r="D367" s="0" t="s">
        <v>5466</v>
      </c>
      <c r="E367" s="0" t="s">
        <v>5467</v>
      </c>
      <c r="F367" s="0" t="s">
        <v>4521</v>
      </c>
      <c r="G367" s="0" t="s">
        <v>5468</v>
      </c>
    </row>
    <row customHeight="1" ht="11.25">
      <c r="A368" s="0" t="s">
        <v>16</v>
      </c>
      <c r="B368" s="0" t="s">
        <v>5437</v>
      </c>
      <c r="C368" s="0" t="s">
        <v>5438</v>
      </c>
      <c r="D368" s="0" t="s">
        <v>5469</v>
      </c>
      <c r="E368" s="0" t="s">
        <v>5470</v>
      </c>
      <c r="F368" s="0" t="s">
        <v>4440</v>
      </c>
      <c r="G368" s="0" t="s">
        <v>5471</v>
      </c>
    </row>
    <row customHeight="1" ht="11.25">
      <c r="A369" s="0" t="s">
        <v>16</v>
      </c>
      <c r="B369" s="0" t="s">
        <v>5437</v>
      </c>
      <c r="C369" s="0" t="s">
        <v>5438</v>
      </c>
      <c r="D369" s="0" t="s">
        <v>5472</v>
      </c>
      <c r="E369" s="0" t="s">
        <v>5473</v>
      </c>
      <c r="F369" s="0" t="s">
        <v>4521</v>
      </c>
      <c r="G369" s="0" t="s">
        <v>5474</v>
      </c>
    </row>
    <row customHeight="1" ht="11.25">
      <c r="A370" s="0" t="s">
        <v>16</v>
      </c>
      <c r="B370" s="0" t="s">
        <v>5437</v>
      </c>
      <c r="C370" s="0" t="s">
        <v>5438</v>
      </c>
      <c r="D370" s="0" t="s">
        <v>5437</v>
      </c>
      <c r="E370" s="0" t="s">
        <v>5438</v>
      </c>
      <c r="F370" s="0" t="s">
        <v>4437</v>
      </c>
      <c r="G370" s="0" t="s">
        <v>5475</v>
      </c>
    </row>
    <row customHeight="1" ht="11.25">
      <c r="A371" s="0" t="s">
        <v>16</v>
      </c>
      <c r="B371" s="0" t="s">
        <v>5476</v>
      </c>
      <c r="C371" s="0" t="s">
        <v>5477</v>
      </c>
      <c r="D371" s="0" t="s">
        <v>5478</v>
      </c>
      <c r="E371" s="0" t="s">
        <v>5479</v>
      </c>
      <c r="F371" s="0" t="s">
        <v>4440</v>
      </c>
      <c r="G371" s="0" t="s">
        <v>5480</v>
      </c>
    </row>
    <row customHeight="1" ht="11.25">
      <c r="A372" s="0" t="s">
        <v>16</v>
      </c>
      <c r="B372" s="0" t="s">
        <v>5476</v>
      </c>
      <c r="C372" s="0" t="s">
        <v>5477</v>
      </c>
      <c r="D372" s="0" t="s">
        <v>5481</v>
      </c>
      <c r="E372" s="0" t="s">
        <v>5482</v>
      </c>
      <c r="F372" s="0" t="s">
        <v>4440</v>
      </c>
      <c r="G372" s="0" t="s">
        <v>5483</v>
      </c>
    </row>
    <row customHeight="1" ht="11.25">
      <c r="A373" s="0" t="s">
        <v>16</v>
      </c>
      <c r="B373" s="0" t="s">
        <v>5476</v>
      </c>
      <c r="C373" s="0" t="s">
        <v>5477</v>
      </c>
      <c r="D373" s="0" t="s">
        <v>5445</v>
      </c>
      <c r="E373" s="0" t="s">
        <v>5484</v>
      </c>
      <c r="F373" s="0" t="s">
        <v>4521</v>
      </c>
      <c r="G373" s="0" t="s">
        <v>5485</v>
      </c>
    </row>
    <row customHeight="1" ht="11.25">
      <c r="A374" s="0" t="s">
        <v>16</v>
      </c>
      <c r="B374" s="0" t="s">
        <v>5476</v>
      </c>
      <c r="C374" s="0" t="s">
        <v>5477</v>
      </c>
      <c r="D374" s="0" t="s">
        <v>5486</v>
      </c>
      <c r="E374" s="0" t="s">
        <v>5487</v>
      </c>
      <c r="F374" s="0" t="s">
        <v>4605</v>
      </c>
      <c r="G374" s="0" t="s">
        <v>5488</v>
      </c>
    </row>
    <row customHeight="1" ht="11.25">
      <c r="A375" s="0" t="s">
        <v>16</v>
      </c>
      <c r="B375" s="0" t="s">
        <v>5476</v>
      </c>
      <c r="C375" s="0" t="s">
        <v>5477</v>
      </c>
      <c r="D375" s="0" t="s">
        <v>5489</v>
      </c>
      <c r="E375" s="0" t="s">
        <v>5490</v>
      </c>
      <c r="F375" s="0" t="s">
        <v>4440</v>
      </c>
      <c r="G375" s="0" t="s">
        <v>5491</v>
      </c>
    </row>
    <row customHeight="1" ht="11.25">
      <c r="A376" s="0" t="s">
        <v>16</v>
      </c>
      <c r="B376" s="0" t="s">
        <v>5476</v>
      </c>
      <c r="C376" s="0" t="s">
        <v>5477</v>
      </c>
      <c r="D376" s="0" t="s">
        <v>5492</v>
      </c>
      <c r="E376" s="0" t="s">
        <v>5493</v>
      </c>
      <c r="F376" s="0" t="s">
        <v>4440</v>
      </c>
      <c r="G376" s="0" t="s">
        <v>5494</v>
      </c>
    </row>
    <row customHeight="1" ht="11.25">
      <c r="A377" s="0" t="s">
        <v>16</v>
      </c>
      <c r="B377" s="0" t="s">
        <v>5476</v>
      </c>
      <c r="C377" s="0" t="s">
        <v>5477</v>
      </c>
      <c r="D377" s="0" t="s">
        <v>5495</v>
      </c>
      <c r="E377" s="0" t="s">
        <v>5496</v>
      </c>
      <c r="F377" s="0" t="s">
        <v>4440</v>
      </c>
      <c r="G377" s="0" t="s">
        <v>5497</v>
      </c>
    </row>
    <row customHeight="1" ht="11.25">
      <c r="A378" s="0" t="s">
        <v>16</v>
      </c>
      <c r="B378" s="0" t="s">
        <v>5476</v>
      </c>
      <c r="C378" s="0" t="s">
        <v>5477</v>
      </c>
      <c r="D378" s="0" t="s">
        <v>5498</v>
      </c>
      <c r="E378" s="0" t="s">
        <v>5499</v>
      </c>
      <c r="F378" s="0" t="s">
        <v>4440</v>
      </c>
      <c r="G378" s="0" t="s">
        <v>5500</v>
      </c>
    </row>
    <row customHeight="1" ht="11.25">
      <c r="A379" s="0" t="s">
        <v>16</v>
      </c>
      <c r="B379" s="0" t="s">
        <v>5476</v>
      </c>
      <c r="C379" s="0" t="s">
        <v>5477</v>
      </c>
      <c r="D379" s="0" t="s">
        <v>5476</v>
      </c>
      <c r="E379" s="0" t="s">
        <v>5477</v>
      </c>
      <c r="F379" s="0" t="s">
        <v>4437</v>
      </c>
      <c r="G379" s="0" t="s">
        <v>5501</v>
      </c>
    </row>
    <row customHeight="1" ht="11.25">
      <c r="A380" s="0" t="s">
        <v>16</v>
      </c>
      <c r="B380" s="0" t="s">
        <v>5476</v>
      </c>
      <c r="C380" s="0" t="s">
        <v>5477</v>
      </c>
      <c r="D380" s="0" t="s">
        <v>5502</v>
      </c>
      <c r="E380" s="0" t="s">
        <v>5503</v>
      </c>
      <c r="F380" s="0" t="s">
        <v>4440</v>
      </c>
      <c r="G380" s="0" t="s">
        <v>5504</v>
      </c>
    </row>
    <row customHeight="1" ht="11.25">
      <c r="A381" s="0" t="s">
        <v>16</v>
      </c>
      <c r="B381" s="0" t="s">
        <v>5505</v>
      </c>
      <c r="C381" s="0" t="s">
        <v>5506</v>
      </c>
      <c r="D381" s="0" t="s">
        <v>5507</v>
      </c>
      <c r="E381" s="0" t="s">
        <v>5508</v>
      </c>
      <c r="F381" s="0" t="s">
        <v>4440</v>
      </c>
      <c r="G381" s="0" t="s">
        <v>5509</v>
      </c>
    </row>
    <row customHeight="1" ht="11.25">
      <c r="A382" s="0" t="s">
        <v>16</v>
      </c>
      <c r="B382" s="0" t="s">
        <v>5505</v>
      </c>
      <c r="C382" s="0" t="s">
        <v>5506</v>
      </c>
      <c r="D382" s="0" t="s">
        <v>5510</v>
      </c>
      <c r="E382" s="0" t="s">
        <v>5511</v>
      </c>
      <c r="F382" s="0" t="s">
        <v>4521</v>
      </c>
      <c r="G382" s="0" t="s">
        <v>5512</v>
      </c>
    </row>
    <row customHeight="1" ht="11.25">
      <c r="A383" s="0" t="s">
        <v>16</v>
      </c>
      <c r="B383" s="0" t="s">
        <v>5505</v>
      </c>
      <c r="C383" s="0" t="s">
        <v>5506</v>
      </c>
      <c r="D383" s="0" t="s">
        <v>5513</v>
      </c>
      <c r="E383" s="0" t="s">
        <v>5514</v>
      </c>
      <c r="F383" s="0" t="s">
        <v>4605</v>
      </c>
      <c r="G383" s="0" t="s">
        <v>5515</v>
      </c>
    </row>
    <row customHeight="1" ht="11.25">
      <c r="A384" s="0" t="s">
        <v>16</v>
      </c>
      <c r="B384" s="0" t="s">
        <v>5505</v>
      </c>
      <c r="C384" s="0" t="s">
        <v>5506</v>
      </c>
      <c r="D384" s="0" t="s">
        <v>5516</v>
      </c>
      <c r="E384" s="0" t="s">
        <v>5517</v>
      </c>
      <c r="F384" s="0" t="s">
        <v>4440</v>
      </c>
      <c r="G384" s="0" t="s">
        <v>5518</v>
      </c>
    </row>
    <row customHeight="1" ht="11.25">
      <c r="A385" s="0" t="s">
        <v>16</v>
      </c>
      <c r="B385" s="0" t="s">
        <v>5505</v>
      </c>
      <c r="C385" s="0" t="s">
        <v>5506</v>
      </c>
      <c r="D385" s="0" t="s">
        <v>5519</v>
      </c>
      <c r="E385" s="0" t="s">
        <v>5520</v>
      </c>
      <c r="F385" s="0" t="s">
        <v>4440</v>
      </c>
      <c r="G385" s="0" t="s">
        <v>5521</v>
      </c>
    </row>
    <row customHeight="1" ht="11.25">
      <c r="A386" s="0" t="s">
        <v>16</v>
      </c>
      <c r="B386" s="0" t="s">
        <v>5505</v>
      </c>
      <c r="C386" s="0" t="s">
        <v>5506</v>
      </c>
      <c r="D386" s="0" t="s">
        <v>5522</v>
      </c>
      <c r="E386" s="0" t="s">
        <v>5523</v>
      </c>
      <c r="F386" s="0" t="s">
        <v>4440</v>
      </c>
      <c r="G386" s="0" t="s">
        <v>5524</v>
      </c>
    </row>
    <row customHeight="1" ht="11.25">
      <c r="A387" s="0" t="s">
        <v>16</v>
      </c>
      <c r="B387" s="0" t="s">
        <v>5505</v>
      </c>
      <c r="C387" s="0" t="s">
        <v>5506</v>
      </c>
      <c r="D387" s="0" t="s">
        <v>5505</v>
      </c>
      <c r="E387" s="0" t="s">
        <v>5506</v>
      </c>
      <c r="F387" s="0" t="s">
        <v>4437</v>
      </c>
      <c r="G387" s="0" t="s">
        <v>5525</v>
      </c>
    </row>
    <row customHeight="1" ht="11.25">
      <c r="A388" s="0" t="s">
        <v>16</v>
      </c>
      <c r="B388" s="0" t="s">
        <v>5505</v>
      </c>
      <c r="C388" s="0" t="s">
        <v>5506</v>
      </c>
      <c r="D388" s="0" t="s">
        <v>5526</v>
      </c>
      <c r="E388" s="0" t="s">
        <v>5527</v>
      </c>
      <c r="F388" s="0" t="s">
        <v>4526</v>
      </c>
      <c r="G388" s="0" t="s">
        <v>5528</v>
      </c>
    </row>
    <row customHeight="1" ht="11.25">
      <c r="A389" s="0" t="s">
        <v>16</v>
      </c>
      <c r="B389" s="0" t="s">
        <v>5505</v>
      </c>
      <c r="C389" s="0" t="s">
        <v>5506</v>
      </c>
      <c r="D389" s="0" t="s">
        <v>5529</v>
      </c>
      <c r="E389" s="0" t="s">
        <v>5530</v>
      </c>
      <c r="F389" s="0" t="s">
        <v>4521</v>
      </c>
      <c r="G389" s="0" t="s">
        <v>5531</v>
      </c>
    </row>
    <row customHeight="1" ht="11.25">
      <c r="A390" s="0" t="s">
        <v>16</v>
      </c>
      <c r="B390" s="0" t="s">
        <v>5532</v>
      </c>
      <c r="C390" s="0" t="s">
        <v>5533</v>
      </c>
      <c r="D390" s="0" t="s">
        <v>5534</v>
      </c>
      <c r="E390" s="0" t="s">
        <v>5535</v>
      </c>
      <c r="F390" s="0" t="s">
        <v>4440</v>
      </c>
      <c r="G390" s="0" t="s">
        <v>5536</v>
      </c>
    </row>
    <row customHeight="1" ht="11.25">
      <c r="A391" s="0" t="s">
        <v>16</v>
      </c>
      <c r="B391" s="0" t="s">
        <v>5532</v>
      </c>
      <c r="C391" s="0" t="s">
        <v>5533</v>
      </c>
      <c r="D391" s="0" t="s">
        <v>5537</v>
      </c>
      <c r="E391" s="0" t="s">
        <v>5538</v>
      </c>
      <c r="F391" s="0" t="s">
        <v>4440</v>
      </c>
      <c r="G391" s="0" t="s">
        <v>5539</v>
      </c>
    </row>
    <row customHeight="1" ht="11.25">
      <c r="A392" s="0" t="s">
        <v>16</v>
      </c>
      <c r="B392" s="0" t="s">
        <v>5532</v>
      </c>
      <c r="C392" s="0" t="s">
        <v>5533</v>
      </c>
      <c r="D392" s="0" t="s">
        <v>5540</v>
      </c>
      <c r="E392" s="0" t="s">
        <v>5541</v>
      </c>
      <c r="F392" s="0" t="s">
        <v>4440</v>
      </c>
      <c r="G392" s="0" t="s">
        <v>5542</v>
      </c>
    </row>
    <row customHeight="1" ht="11.25">
      <c r="A393" s="0" t="s">
        <v>16</v>
      </c>
      <c r="B393" s="0" t="s">
        <v>5532</v>
      </c>
      <c r="C393" s="0" t="s">
        <v>5533</v>
      </c>
      <c r="D393" s="0" t="s">
        <v>5543</v>
      </c>
      <c r="E393" s="0" t="s">
        <v>5544</v>
      </c>
      <c r="F393" s="0" t="s">
        <v>4440</v>
      </c>
      <c r="G393" s="0" t="s">
        <v>5545</v>
      </c>
    </row>
    <row customHeight="1" ht="11.25">
      <c r="A394" s="0" t="s">
        <v>16</v>
      </c>
      <c r="B394" s="0" t="s">
        <v>5532</v>
      </c>
      <c r="C394" s="0" t="s">
        <v>5533</v>
      </c>
      <c r="D394" s="0" t="s">
        <v>5546</v>
      </c>
      <c r="E394" s="0" t="s">
        <v>5547</v>
      </c>
      <c r="F394" s="0" t="s">
        <v>4440</v>
      </c>
      <c r="G394" s="0" t="s">
        <v>5548</v>
      </c>
    </row>
    <row customHeight="1" ht="11.25">
      <c r="A395" s="0" t="s">
        <v>16</v>
      </c>
      <c r="B395" s="0" t="s">
        <v>5532</v>
      </c>
      <c r="C395" s="0" t="s">
        <v>5533</v>
      </c>
      <c r="D395" s="0" t="s">
        <v>5549</v>
      </c>
      <c r="E395" s="0" t="s">
        <v>5550</v>
      </c>
      <c r="F395" s="0" t="s">
        <v>4440</v>
      </c>
      <c r="G395" s="0" t="s">
        <v>5551</v>
      </c>
    </row>
    <row customHeight="1" ht="11.25">
      <c r="A396" s="0" t="s">
        <v>16</v>
      </c>
      <c r="B396" s="0" t="s">
        <v>5532</v>
      </c>
      <c r="C396" s="0" t="s">
        <v>5533</v>
      </c>
      <c r="D396" s="0" t="s">
        <v>5552</v>
      </c>
      <c r="E396" s="0" t="s">
        <v>5553</v>
      </c>
      <c r="F396" s="0" t="s">
        <v>4440</v>
      </c>
      <c r="G396" s="0" t="s">
        <v>5554</v>
      </c>
    </row>
    <row customHeight="1" ht="11.25">
      <c r="A397" s="0" t="s">
        <v>16</v>
      </c>
      <c r="B397" s="0" t="s">
        <v>5532</v>
      </c>
      <c r="C397" s="0" t="s">
        <v>5533</v>
      </c>
      <c r="D397" s="0" t="s">
        <v>5555</v>
      </c>
      <c r="E397" s="0" t="s">
        <v>5556</v>
      </c>
      <c r="F397" s="0" t="s">
        <v>4440</v>
      </c>
      <c r="G397" s="0" t="s">
        <v>5557</v>
      </c>
    </row>
    <row customHeight="1" ht="11.25">
      <c r="A398" s="0" t="s">
        <v>16</v>
      </c>
      <c r="B398" s="0" t="s">
        <v>5532</v>
      </c>
      <c r="C398" s="0" t="s">
        <v>5533</v>
      </c>
      <c r="D398" s="0" t="s">
        <v>5558</v>
      </c>
      <c r="E398" s="0" t="s">
        <v>5559</v>
      </c>
      <c r="F398" s="0" t="s">
        <v>4440</v>
      </c>
      <c r="G398" s="0" t="s">
        <v>5560</v>
      </c>
    </row>
    <row customHeight="1" ht="11.25">
      <c r="A399" s="0" t="s">
        <v>16</v>
      </c>
      <c r="B399" s="0" t="s">
        <v>5532</v>
      </c>
      <c r="C399" s="0" t="s">
        <v>5533</v>
      </c>
      <c r="D399" s="0" t="s">
        <v>5561</v>
      </c>
      <c r="E399" s="0" t="s">
        <v>5562</v>
      </c>
      <c r="F399" s="0" t="s">
        <v>4440</v>
      </c>
      <c r="G399" s="0" t="s">
        <v>5563</v>
      </c>
    </row>
    <row customHeight="1" ht="11.25">
      <c r="A400" s="0" t="s">
        <v>16</v>
      </c>
      <c r="B400" s="0" t="s">
        <v>5532</v>
      </c>
      <c r="C400" s="0" t="s">
        <v>5533</v>
      </c>
      <c r="D400" s="0" t="s">
        <v>5564</v>
      </c>
      <c r="E400" s="0" t="s">
        <v>5565</v>
      </c>
      <c r="F400" s="0" t="s">
        <v>4440</v>
      </c>
      <c r="G400" s="0" t="s">
        <v>5566</v>
      </c>
    </row>
    <row customHeight="1" ht="11.25">
      <c r="A401" s="0" t="s">
        <v>16</v>
      </c>
      <c r="B401" s="0" t="s">
        <v>5532</v>
      </c>
      <c r="C401" s="0" t="s">
        <v>5533</v>
      </c>
      <c r="D401" s="0" t="s">
        <v>5532</v>
      </c>
      <c r="E401" s="0" t="s">
        <v>5533</v>
      </c>
      <c r="F401" s="0" t="s">
        <v>4437</v>
      </c>
      <c r="G401" s="0" t="s">
        <v>5567</v>
      </c>
    </row>
    <row customHeight="1" ht="11.25">
      <c r="A402" s="0" t="s">
        <v>16</v>
      </c>
      <c r="B402" s="0" t="s">
        <v>5532</v>
      </c>
      <c r="C402" s="0" t="s">
        <v>5533</v>
      </c>
      <c r="D402" s="0" t="s">
        <v>5568</v>
      </c>
      <c r="E402" s="0" t="s">
        <v>5569</v>
      </c>
      <c r="F402" s="0" t="s">
        <v>4440</v>
      </c>
      <c r="G402" s="0" t="s">
        <v>5570</v>
      </c>
    </row>
    <row customHeight="1" ht="11.25">
      <c r="A403" s="0" t="s">
        <v>16</v>
      </c>
      <c r="B403" s="0" t="s">
        <v>5532</v>
      </c>
      <c r="C403" s="0" t="s">
        <v>5533</v>
      </c>
      <c r="D403" s="0" t="s">
        <v>5571</v>
      </c>
      <c r="E403" s="0" t="s">
        <v>5572</v>
      </c>
      <c r="F403" s="0" t="s">
        <v>4440</v>
      </c>
      <c r="G403" s="0" t="s">
        <v>5573</v>
      </c>
    </row>
    <row customHeight="1" ht="11.25">
      <c r="A404" s="0" t="s">
        <v>16</v>
      </c>
      <c r="B404" s="0" t="s">
        <v>5532</v>
      </c>
      <c r="C404" s="0" t="s">
        <v>5533</v>
      </c>
      <c r="D404" s="0" t="s">
        <v>5574</v>
      </c>
      <c r="E404" s="0" t="s">
        <v>5575</v>
      </c>
      <c r="F404" s="0" t="s">
        <v>4440</v>
      </c>
      <c r="G404" s="0" t="s">
        <v>5576</v>
      </c>
    </row>
    <row customHeight="1" ht="11.25">
      <c r="A405" s="0" t="s">
        <v>16</v>
      </c>
      <c r="B405" s="0" t="s">
        <v>5577</v>
      </c>
      <c r="C405" s="0" t="s">
        <v>5578</v>
      </c>
      <c r="D405" s="0" t="s">
        <v>5579</v>
      </c>
      <c r="E405" s="0" t="s">
        <v>5580</v>
      </c>
      <c r="F405" s="0" t="s">
        <v>4440</v>
      </c>
      <c r="G405" s="0" t="s">
        <v>5581</v>
      </c>
    </row>
    <row customHeight="1" ht="11.25">
      <c r="A406" s="0" t="s">
        <v>16</v>
      </c>
      <c r="B406" s="0" t="s">
        <v>5577</v>
      </c>
      <c r="C406" s="0" t="s">
        <v>5578</v>
      </c>
      <c r="D406" s="0" t="s">
        <v>5582</v>
      </c>
      <c r="E406" s="0" t="s">
        <v>5583</v>
      </c>
      <c r="F406" s="0" t="s">
        <v>4440</v>
      </c>
      <c r="G406" s="0" t="s">
        <v>5584</v>
      </c>
    </row>
    <row customHeight="1" ht="11.25">
      <c r="A407" s="0" t="s">
        <v>16</v>
      </c>
      <c r="B407" s="0" t="s">
        <v>5577</v>
      </c>
      <c r="C407" s="0" t="s">
        <v>5578</v>
      </c>
      <c r="D407" s="0" t="s">
        <v>5585</v>
      </c>
      <c r="E407" s="0" t="s">
        <v>5586</v>
      </c>
      <c r="F407" s="0" t="s">
        <v>4440</v>
      </c>
      <c r="G407" s="0" t="s">
        <v>5587</v>
      </c>
    </row>
    <row customHeight="1" ht="11.25">
      <c r="A408" s="0" t="s">
        <v>16</v>
      </c>
      <c r="B408" s="0" t="s">
        <v>5577</v>
      </c>
      <c r="C408" s="0" t="s">
        <v>5578</v>
      </c>
      <c r="D408" s="0" t="s">
        <v>5588</v>
      </c>
      <c r="E408" s="0" t="s">
        <v>5589</v>
      </c>
      <c r="F408" s="0" t="s">
        <v>4440</v>
      </c>
      <c r="G408" s="0" t="s">
        <v>5590</v>
      </c>
    </row>
    <row customHeight="1" ht="11.25">
      <c r="A409" s="0" t="s">
        <v>16</v>
      </c>
      <c r="B409" s="0" t="s">
        <v>5577</v>
      </c>
      <c r="C409" s="0" t="s">
        <v>5578</v>
      </c>
      <c r="D409" s="0" t="s">
        <v>5591</v>
      </c>
      <c r="E409" s="0" t="s">
        <v>5592</v>
      </c>
      <c r="F409" s="0" t="s">
        <v>4440</v>
      </c>
      <c r="G409" s="0" t="s">
        <v>5593</v>
      </c>
    </row>
    <row customHeight="1" ht="11.25">
      <c r="A410" s="0" t="s">
        <v>16</v>
      </c>
      <c r="B410" s="0" t="s">
        <v>5577</v>
      </c>
      <c r="C410" s="0" t="s">
        <v>5578</v>
      </c>
      <c r="D410" s="0" t="s">
        <v>5594</v>
      </c>
      <c r="E410" s="0" t="s">
        <v>5595</v>
      </c>
      <c r="F410" s="0" t="s">
        <v>4440</v>
      </c>
      <c r="G410" s="0" t="s">
        <v>5596</v>
      </c>
    </row>
    <row customHeight="1" ht="11.25">
      <c r="A411" s="0" t="s">
        <v>16</v>
      </c>
      <c r="B411" s="0" t="s">
        <v>5577</v>
      </c>
      <c r="C411" s="0" t="s">
        <v>5578</v>
      </c>
      <c r="D411" s="0" t="s">
        <v>5597</v>
      </c>
      <c r="E411" s="0" t="s">
        <v>5598</v>
      </c>
      <c r="F411" s="0" t="s">
        <v>4440</v>
      </c>
      <c r="G411" s="0" t="s">
        <v>5599</v>
      </c>
    </row>
    <row customHeight="1" ht="11.25">
      <c r="A412" s="0" t="s">
        <v>16</v>
      </c>
      <c r="B412" s="0" t="s">
        <v>5577</v>
      </c>
      <c r="C412" s="0" t="s">
        <v>5578</v>
      </c>
      <c r="D412" s="0" t="s">
        <v>5600</v>
      </c>
      <c r="E412" s="0" t="s">
        <v>5601</v>
      </c>
      <c r="F412" s="0" t="s">
        <v>4521</v>
      </c>
      <c r="G412" s="0" t="s">
        <v>5602</v>
      </c>
    </row>
    <row customHeight="1" ht="11.25">
      <c r="A413" s="0" t="s">
        <v>16</v>
      </c>
      <c r="B413" s="0" t="s">
        <v>5577</v>
      </c>
      <c r="C413" s="0" t="s">
        <v>5578</v>
      </c>
      <c r="D413" s="0" t="s">
        <v>5603</v>
      </c>
      <c r="E413" s="0" t="s">
        <v>5604</v>
      </c>
      <c r="F413" s="0" t="s">
        <v>4440</v>
      </c>
      <c r="G413" s="0" t="s">
        <v>5605</v>
      </c>
    </row>
    <row customHeight="1" ht="11.25">
      <c r="A414" s="0" t="s">
        <v>16</v>
      </c>
      <c r="B414" s="0" t="s">
        <v>5577</v>
      </c>
      <c r="C414" s="0" t="s">
        <v>5578</v>
      </c>
      <c r="D414" s="0" t="s">
        <v>5606</v>
      </c>
      <c r="E414" s="0" t="s">
        <v>5607</v>
      </c>
      <c r="F414" s="0" t="s">
        <v>4440</v>
      </c>
      <c r="G414" s="0" t="s">
        <v>5608</v>
      </c>
    </row>
    <row customHeight="1" ht="11.25">
      <c r="A415" s="0" t="s">
        <v>16</v>
      </c>
      <c r="B415" s="0" t="s">
        <v>5577</v>
      </c>
      <c r="C415" s="0" t="s">
        <v>5578</v>
      </c>
      <c r="D415" s="0" t="s">
        <v>5609</v>
      </c>
      <c r="E415" s="0" t="s">
        <v>5610</v>
      </c>
      <c r="F415" s="0" t="s">
        <v>4440</v>
      </c>
      <c r="G415" s="0" t="s">
        <v>5611</v>
      </c>
    </row>
    <row customHeight="1" ht="11.25">
      <c r="A416" s="0" t="s">
        <v>16</v>
      </c>
      <c r="B416" s="0" t="s">
        <v>5577</v>
      </c>
      <c r="C416" s="0" t="s">
        <v>5578</v>
      </c>
      <c r="D416" s="0" t="s">
        <v>5612</v>
      </c>
      <c r="E416" s="0" t="s">
        <v>5613</v>
      </c>
      <c r="F416" s="0" t="s">
        <v>4440</v>
      </c>
      <c r="G416" s="0" t="s">
        <v>5614</v>
      </c>
    </row>
    <row customHeight="1" ht="11.25">
      <c r="A417" s="0" t="s">
        <v>16</v>
      </c>
      <c r="B417" s="0" t="s">
        <v>5577</v>
      </c>
      <c r="C417" s="0" t="s">
        <v>5578</v>
      </c>
      <c r="D417" s="0" t="s">
        <v>5615</v>
      </c>
      <c r="E417" s="0" t="s">
        <v>5616</v>
      </c>
      <c r="F417" s="0" t="s">
        <v>4440</v>
      </c>
      <c r="G417" s="0" t="s">
        <v>5617</v>
      </c>
    </row>
    <row customHeight="1" ht="11.25">
      <c r="A418" s="0" t="s">
        <v>16</v>
      </c>
      <c r="B418" s="0" t="s">
        <v>5577</v>
      </c>
      <c r="C418" s="0" t="s">
        <v>5578</v>
      </c>
      <c r="D418" s="0" t="s">
        <v>5618</v>
      </c>
      <c r="E418" s="0" t="s">
        <v>5619</v>
      </c>
      <c r="F418" s="0" t="s">
        <v>4440</v>
      </c>
      <c r="G418" s="0" t="s">
        <v>5620</v>
      </c>
    </row>
    <row customHeight="1" ht="11.25">
      <c r="A419" s="0" t="s">
        <v>16</v>
      </c>
      <c r="B419" s="0" t="s">
        <v>5577</v>
      </c>
      <c r="C419" s="0" t="s">
        <v>5578</v>
      </c>
      <c r="D419" s="0" t="s">
        <v>5621</v>
      </c>
      <c r="E419" s="0" t="s">
        <v>5622</v>
      </c>
      <c r="F419" s="0" t="s">
        <v>4440</v>
      </c>
      <c r="G419" s="0" t="s">
        <v>5623</v>
      </c>
    </row>
    <row customHeight="1" ht="11.25">
      <c r="A420" s="0" t="s">
        <v>16</v>
      </c>
      <c r="B420" s="0" t="s">
        <v>5577</v>
      </c>
      <c r="C420" s="0" t="s">
        <v>5578</v>
      </c>
      <c r="D420" s="0" t="s">
        <v>5624</v>
      </c>
      <c r="E420" s="0" t="s">
        <v>5625</v>
      </c>
      <c r="F420" s="0" t="s">
        <v>4440</v>
      </c>
      <c r="G420" s="0" t="s">
        <v>5626</v>
      </c>
    </row>
    <row customHeight="1" ht="11.25">
      <c r="A421" s="0" t="s">
        <v>16</v>
      </c>
      <c r="B421" s="0" t="s">
        <v>5577</v>
      </c>
      <c r="C421" s="0" t="s">
        <v>5578</v>
      </c>
      <c r="D421" s="0" t="s">
        <v>5627</v>
      </c>
      <c r="E421" s="0" t="s">
        <v>5628</v>
      </c>
      <c r="F421" s="0" t="s">
        <v>4440</v>
      </c>
      <c r="G421" s="0" t="s">
        <v>5629</v>
      </c>
    </row>
    <row customHeight="1" ht="11.25">
      <c r="A422" s="0" t="s">
        <v>16</v>
      </c>
      <c r="B422" s="0" t="s">
        <v>5577</v>
      </c>
      <c r="C422" s="0" t="s">
        <v>5578</v>
      </c>
      <c r="D422" s="0" t="s">
        <v>5577</v>
      </c>
      <c r="E422" s="0" t="s">
        <v>5578</v>
      </c>
      <c r="F422" s="0" t="s">
        <v>4437</v>
      </c>
      <c r="G422" s="0" t="s">
        <v>5630</v>
      </c>
    </row>
    <row customHeight="1" ht="11.25">
      <c r="A423" s="0" t="s">
        <v>16</v>
      </c>
      <c r="B423" s="0" t="s">
        <v>5577</v>
      </c>
      <c r="C423" s="0" t="s">
        <v>5578</v>
      </c>
      <c r="D423" s="0" t="s">
        <v>5631</v>
      </c>
      <c r="E423" s="0" t="s">
        <v>5632</v>
      </c>
      <c r="F423" s="0" t="s">
        <v>4440</v>
      </c>
      <c r="G423" s="0" t="s">
        <v>5633</v>
      </c>
    </row>
    <row customHeight="1" ht="11.25">
      <c r="A424" s="0" t="s">
        <v>16</v>
      </c>
      <c r="B424" s="0" t="s">
        <v>5634</v>
      </c>
      <c r="C424" s="0" t="s">
        <v>5635</v>
      </c>
      <c r="D424" s="0" t="s">
        <v>5636</v>
      </c>
      <c r="E424" s="0" t="s">
        <v>5637</v>
      </c>
      <c r="F424" s="0" t="s">
        <v>4440</v>
      </c>
      <c r="G424" s="0" t="s">
        <v>5638</v>
      </c>
    </row>
    <row customHeight="1" ht="11.25">
      <c r="A425" s="0" t="s">
        <v>16</v>
      </c>
      <c r="B425" s="0" t="s">
        <v>5634</v>
      </c>
      <c r="C425" s="0" t="s">
        <v>5635</v>
      </c>
      <c r="D425" s="0" t="s">
        <v>5639</v>
      </c>
      <c r="E425" s="0" t="s">
        <v>5640</v>
      </c>
      <c r="F425" s="0" t="s">
        <v>4440</v>
      </c>
      <c r="G425" s="0" t="s">
        <v>5641</v>
      </c>
    </row>
    <row customHeight="1" ht="11.25">
      <c r="A426" s="0" t="s">
        <v>16</v>
      </c>
      <c r="B426" s="0" t="s">
        <v>5634</v>
      </c>
      <c r="C426" s="0" t="s">
        <v>5635</v>
      </c>
      <c r="D426" s="0" t="s">
        <v>5642</v>
      </c>
      <c r="E426" s="0" t="s">
        <v>5643</v>
      </c>
      <c r="F426" s="0" t="s">
        <v>4440</v>
      </c>
      <c r="G426" s="0" t="s">
        <v>5644</v>
      </c>
    </row>
    <row customHeight="1" ht="11.25">
      <c r="A427" s="0" t="s">
        <v>16</v>
      </c>
      <c r="B427" s="0" t="s">
        <v>5634</v>
      </c>
      <c r="C427" s="0" t="s">
        <v>5635</v>
      </c>
      <c r="D427" s="0" t="s">
        <v>5106</v>
      </c>
      <c r="E427" s="0" t="s">
        <v>5645</v>
      </c>
      <c r="F427" s="0" t="s">
        <v>4440</v>
      </c>
      <c r="G427" s="0" t="s">
        <v>5646</v>
      </c>
    </row>
    <row customHeight="1" ht="11.25">
      <c r="A428" s="0" t="s">
        <v>16</v>
      </c>
      <c r="B428" s="0" t="s">
        <v>5634</v>
      </c>
      <c r="C428" s="0" t="s">
        <v>5635</v>
      </c>
      <c r="D428" s="0" t="s">
        <v>5647</v>
      </c>
      <c r="E428" s="0" t="s">
        <v>5648</v>
      </c>
      <c r="F428" s="0" t="s">
        <v>4521</v>
      </c>
      <c r="G428" s="0" t="s">
        <v>5649</v>
      </c>
    </row>
    <row customHeight="1" ht="11.25">
      <c r="A429" s="0" t="s">
        <v>16</v>
      </c>
      <c r="B429" s="0" t="s">
        <v>5634</v>
      </c>
      <c r="C429" s="0" t="s">
        <v>5635</v>
      </c>
      <c r="D429" s="0" t="s">
        <v>5650</v>
      </c>
      <c r="E429" s="0" t="s">
        <v>5651</v>
      </c>
      <c r="F429" s="0" t="s">
        <v>4605</v>
      </c>
      <c r="G429" s="0" t="s">
        <v>5652</v>
      </c>
    </row>
    <row customHeight="1" ht="11.25">
      <c r="A430" s="0" t="s">
        <v>16</v>
      </c>
      <c r="B430" s="0" t="s">
        <v>5634</v>
      </c>
      <c r="C430" s="0" t="s">
        <v>5635</v>
      </c>
      <c r="D430" s="0" t="s">
        <v>5653</v>
      </c>
      <c r="E430" s="0" t="s">
        <v>5654</v>
      </c>
      <c r="F430" s="0" t="s">
        <v>4440</v>
      </c>
      <c r="G430" s="0" t="s">
        <v>5655</v>
      </c>
    </row>
    <row customHeight="1" ht="11.25">
      <c r="A431" s="0" t="s">
        <v>16</v>
      </c>
      <c r="B431" s="0" t="s">
        <v>5634</v>
      </c>
      <c r="C431" s="0" t="s">
        <v>5635</v>
      </c>
      <c r="D431" s="0" t="s">
        <v>5656</v>
      </c>
      <c r="E431" s="0" t="s">
        <v>5657</v>
      </c>
      <c r="F431" s="0" t="s">
        <v>4440</v>
      </c>
      <c r="G431" s="0" t="s">
        <v>5658</v>
      </c>
    </row>
    <row customHeight="1" ht="11.25">
      <c r="A432" s="0" t="s">
        <v>16</v>
      </c>
      <c r="B432" s="0" t="s">
        <v>5634</v>
      </c>
      <c r="C432" s="0" t="s">
        <v>5635</v>
      </c>
      <c r="D432" s="0" t="s">
        <v>5415</v>
      </c>
      <c r="E432" s="0" t="s">
        <v>5659</v>
      </c>
      <c r="F432" s="0" t="s">
        <v>4521</v>
      </c>
      <c r="G432" s="0" t="s">
        <v>5660</v>
      </c>
    </row>
    <row customHeight="1" ht="11.25">
      <c r="A433" s="0" t="s">
        <v>16</v>
      </c>
      <c r="B433" s="0" t="s">
        <v>5634</v>
      </c>
      <c r="C433" s="0" t="s">
        <v>5635</v>
      </c>
      <c r="D433" s="0" t="s">
        <v>5661</v>
      </c>
      <c r="E433" s="0" t="s">
        <v>5662</v>
      </c>
      <c r="F433" s="0" t="s">
        <v>4440</v>
      </c>
      <c r="G433" s="0" t="s">
        <v>5663</v>
      </c>
    </row>
    <row customHeight="1" ht="11.25">
      <c r="A434" s="0" t="s">
        <v>16</v>
      </c>
      <c r="B434" s="0" t="s">
        <v>5634</v>
      </c>
      <c r="C434" s="0" t="s">
        <v>5635</v>
      </c>
      <c r="D434" s="0" t="s">
        <v>5664</v>
      </c>
      <c r="E434" s="0" t="s">
        <v>5665</v>
      </c>
      <c r="F434" s="0" t="s">
        <v>4440</v>
      </c>
      <c r="G434" s="0" t="s">
        <v>5666</v>
      </c>
    </row>
    <row customHeight="1" ht="11.25">
      <c r="A435" s="0" t="s">
        <v>16</v>
      </c>
      <c r="B435" s="0" t="s">
        <v>5634</v>
      </c>
      <c r="C435" s="0" t="s">
        <v>5635</v>
      </c>
      <c r="D435" s="0" t="s">
        <v>5634</v>
      </c>
      <c r="E435" s="0" t="s">
        <v>5635</v>
      </c>
      <c r="F435" s="0" t="s">
        <v>4437</v>
      </c>
      <c r="G435" s="0" t="s">
        <v>5667</v>
      </c>
    </row>
    <row customHeight="1" ht="11.25">
      <c r="A436" s="0" t="s">
        <v>16</v>
      </c>
      <c r="B436" s="0" t="s">
        <v>5634</v>
      </c>
      <c r="C436" s="0" t="s">
        <v>5635</v>
      </c>
      <c r="D436" s="0" t="s">
        <v>5668</v>
      </c>
      <c r="E436" s="0" t="s">
        <v>5669</v>
      </c>
      <c r="F436" s="0" t="s">
        <v>4521</v>
      </c>
      <c r="G436" s="0" t="s">
        <v>5670</v>
      </c>
    </row>
    <row customHeight="1" ht="11.25">
      <c r="A437" s="0" t="s">
        <v>16</v>
      </c>
      <c r="B437" s="0" t="s">
        <v>5671</v>
      </c>
      <c r="C437" s="0" t="s">
        <v>5672</v>
      </c>
      <c r="D437" s="0" t="s">
        <v>5673</v>
      </c>
      <c r="E437" s="0" t="s">
        <v>5674</v>
      </c>
      <c r="F437" s="0" t="s">
        <v>4440</v>
      </c>
      <c r="G437" s="0" t="s">
        <v>5675</v>
      </c>
    </row>
    <row customHeight="1" ht="11.25">
      <c r="A438" s="0" t="s">
        <v>16</v>
      </c>
      <c r="B438" s="0" t="s">
        <v>5671</v>
      </c>
      <c r="C438" s="0" t="s">
        <v>5672</v>
      </c>
      <c r="D438" s="0" t="s">
        <v>5676</v>
      </c>
      <c r="E438" s="0" t="s">
        <v>5677</v>
      </c>
      <c r="F438" s="0" t="s">
        <v>4440</v>
      </c>
      <c r="G438" s="0" t="s">
        <v>5678</v>
      </c>
    </row>
    <row customHeight="1" ht="11.25">
      <c r="A439" s="0" t="s">
        <v>16</v>
      </c>
      <c r="B439" s="0" t="s">
        <v>5671</v>
      </c>
      <c r="C439" s="0" t="s">
        <v>5672</v>
      </c>
      <c r="D439" s="0" t="s">
        <v>5679</v>
      </c>
      <c r="E439" s="0" t="s">
        <v>5680</v>
      </c>
      <c r="F439" s="0" t="s">
        <v>4440</v>
      </c>
      <c r="G439" s="0" t="s">
        <v>5681</v>
      </c>
    </row>
    <row customHeight="1" ht="11.25">
      <c r="A440" s="0" t="s">
        <v>16</v>
      </c>
      <c r="B440" s="0" t="s">
        <v>5671</v>
      </c>
      <c r="C440" s="0" t="s">
        <v>5672</v>
      </c>
      <c r="D440" s="0" t="s">
        <v>5682</v>
      </c>
      <c r="E440" s="0" t="s">
        <v>5683</v>
      </c>
      <c r="F440" s="0" t="s">
        <v>4440</v>
      </c>
      <c r="G440" s="0" t="s">
        <v>5684</v>
      </c>
    </row>
    <row customHeight="1" ht="11.25">
      <c r="A441" s="0" t="s">
        <v>16</v>
      </c>
      <c r="B441" s="0" t="s">
        <v>5671</v>
      </c>
      <c r="C441" s="0" t="s">
        <v>5672</v>
      </c>
      <c r="D441" s="0" t="s">
        <v>5685</v>
      </c>
      <c r="E441" s="0" t="s">
        <v>5686</v>
      </c>
      <c r="F441" s="0" t="s">
        <v>4440</v>
      </c>
      <c r="G441" s="0" t="s">
        <v>5687</v>
      </c>
    </row>
    <row customHeight="1" ht="11.25">
      <c r="A442" s="0" t="s">
        <v>16</v>
      </c>
      <c r="B442" s="0" t="s">
        <v>5671</v>
      </c>
      <c r="C442" s="0" t="s">
        <v>5672</v>
      </c>
      <c r="D442" s="0" t="s">
        <v>5671</v>
      </c>
      <c r="E442" s="0" t="s">
        <v>5672</v>
      </c>
      <c r="F442" s="0" t="s">
        <v>4437</v>
      </c>
      <c r="G442" s="0" t="s">
        <v>5688</v>
      </c>
    </row>
    <row customHeight="1" ht="11.25">
      <c r="A443" s="0" t="s">
        <v>16</v>
      </c>
      <c r="B443" s="0" t="s">
        <v>5671</v>
      </c>
      <c r="C443" s="0" t="s">
        <v>5672</v>
      </c>
      <c r="D443" s="0" t="s">
        <v>5354</v>
      </c>
      <c r="E443" s="0" t="s">
        <v>5689</v>
      </c>
      <c r="F443" s="0" t="s">
        <v>4526</v>
      </c>
      <c r="G443" s="0" t="s">
        <v>5690</v>
      </c>
    </row>
    <row customHeight="1" ht="11.25">
      <c r="A444" s="0" t="s">
        <v>16</v>
      </c>
      <c r="B444" s="0" t="s">
        <v>5691</v>
      </c>
      <c r="C444" s="0" t="s">
        <v>5692</v>
      </c>
      <c r="D444" s="0" t="s">
        <v>5693</v>
      </c>
      <c r="E444" s="0" t="s">
        <v>5694</v>
      </c>
      <c r="F444" s="0" t="s">
        <v>4440</v>
      </c>
      <c r="G444" s="0" t="s">
        <v>5695</v>
      </c>
    </row>
    <row customHeight="1" ht="11.25">
      <c r="A445" s="0" t="s">
        <v>16</v>
      </c>
      <c r="B445" s="0" t="s">
        <v>5691</v>
      </c>
      <c r="C445" s="0" t="s">
        <v>5692</v>
      </c>
      <c r="D445" s="0" t="s">
        <v>5696</v>
      </c>
      <c r="E445" s="0" t="s">
        <v>5697</v>
      </c>
      <c r="F445" s="0" t="s">
        <v>4440</v>
      </c>
      <c r="G445" s="0" t="s">
        <v>5698</v>
      </c>
    </row>
    <row customHeight="1" ht="11.25">
      <c r="A446" s="0" t="s">
        <v>16</v>
      </c>
      <c r="B446" s="0" t="s">
        <v>5691</v>
      </c>
      <c r="C446" s="0" t="s">
        <v>5692</v>
      </c>
      <c r="D446" s="0" t="s">
        <v>5699</v>
      </c>
      <c r="E446" s="0" t="s">
        <v>5700</v>
      </c>
      <c r="F446" s="0" t="s">
        <v>4440</v>
      </c>
      <c r="G446" s="0" t="s">
        <v>5701</v>
      </c>
    </row>
    <row customHeight="1" ht="11.25">
      <c r="A447" s="0" t="s">
        <v>16</v>
      </c>
      <c r="B447" s="0" t="s">
        <v>5691</v>
      </c>
      <c r="C447" s="0" t="s">
        <v>5692</v>
      </c>
      <c r="D447" s="0" t="s">
        <v>5702</v>
      </c>
      <c r="E447" s="0" t="s">
        <v>5703</v>
      </c>
      <c r="F447" s="0" t="s">
        <v>4440</v>
      </c>
      <c r="G447" s="0" t="s">
        <v>5704</v>
      </c>
    </row>
    <row customHeight="1" ht="11.25">
      <c r="A448" s="0" t="s">
        <v>16</v>
      </c>
      <c r="B448" s="0" t="s">
        <v>5691</v>
      </c>
      <c r="C448" s="0" t="s">
        <v>5692</v>
      </c>
      <c r="D448" s="0" t="s">
        <v>5705</v>
      </c>
      <c r="E448" s="0" t="s">
        <v>5706</v>
      </c>
      <c r="F448" s="0" t="s">
        <v>4440</v>
      </c>
      <c r="G448" s="0" t="s">
        <v>5707</v>
      </c>
    </row>
    <row customHeight="1" ht="11.25">
      <c r="A449" s="0" t="s">
        <v>16</v>
      </c>
      <c r="B449" s="0" t="s">
        <v>5691</v>
      </c>
      <c r="C449" s="0" t="s">
        <v>5692</v>
      </c>
      <c r="D449" s="0" t="s">
        <v>5708</v>
      </c>
      <c r="E449" s="0" t="s">
        <v>5709</v>
      </c>
      <c r="F449" s="0" t="s">
        <v>4440</v>
      </c>
      <c r="G449" s="0" t="s">
        <v>5710</v>
      </c>
    </row>
    <row customHeight="1" ht="11.25">
      <c r="A450" s="0" t="s">
        <v>16</v>
      </c>
      <c r="B450" s="0" t="s">
        <v>5691</v>
      </c>
      <c r="C450" s="0" t="s">
        <v>5692</v>
      </c>
      <c r="D450" s="0" t="s">
        <v>5711</v>
      </c>
      <c r="E450" s="0" t="s">
        <v>5712</v>
      </c>
      <c r="F450" s="0" t="s">
        <v>4440</v>
      </c>
      <c r="G450" s="0" t="s">
        <v>5713</v>
      </c>
    </row>
    <row customHeight="1" ht="11.25">
      <c r="A451" s="0" t="s">
        <v>16</v>
      </c>
      <c r="B451" s="0" t="s">
        <v>5691</v>
      </c>
      <c r="C451" s="0" t="s">
        <v>5692</v>
      </c>
      <c r="D451" s="0" t="s">
        <v>5714</v>
      </c>
      <c r="E451" s="0" t="s">
        <v>5715</v>
      </c>
      <c r="F451" s="0" t="s">
        <v>4440</v>
      </c>
      <c r="G451" s="0" t="s">
        <v>5716</v>
      </c>
    </row>
    <row customHeight="1" ht="11.25">
      <c r="A452" s="0" t="s">
        <v>16</v>
      </c>
      <c r="B452" s="0" t="s">
        <v>5691</v>
      </c>
      <c r="C452" s="0" t="s">
        <v>5692</v>
      </c>
      <c r="D452" s="0" t="s">
        <v>5717</v>
      </c>
      <c r="E452" s="0" t="s">
        <v>5718</v>
      </c>
      <c r="F452" s="0" t="s">
        <v>4440</v>
      </c>
      <c r="G452" s="0" t="s">
        <v>5719</v>
      </c>
    </row>
    <row customHeight="1" ht="11.25">
      <c r="A453" s="0" t="s">
        <v>16</v>
      </c>
      <c r="B453" s="0" t="s">
        <v>5691</v>
      </c>
      <c r="C453" s="0" t="s">
        <v>5692</v>
      </c>
      <c r="D453" s="0" t="s">
        <v>5720</v>
      </c>
      <c r="E453" s="0" t="s">
        <v>5721</v>
      </c>
      <c r="F453" s="0" t="s">
        <v>4440</v>
      </c>
      <c r="G453" s="0" t="s">
        <v>5722</v>
      </c>
    </row>
    <row customHeight="1" ht="11.25">
      <c r="A454" s="0" t="s">
        <v>16</v>
      </c>
      <c r="B454" s="0" t="s">
        <v>5691</v>
      </c>
      <c r="C454" s="0" t="s">
        <v>5692</v>
      </c>
      <c r="D454" s="0" t="s">
        <v>5723</v>
      </c>
      <c r="E454" s="0" t="s">
        <v>5724</v>
      </c>
      <c r="F454" s="0" t="s">
        <v>4440</v>
      </c>
      <c r="G454" s="0" t="s">
        <v>5725</v>
      </c>
    </row>
    <row customHeight="1" ht="11.25">
      <c r="A455" s="0" t="s">
        <v>16</v>
      </c>
      <c r="B455" s="0" t="s">
        <v>5691</v>
      </c>
      <c r="C455" s="0" t="s">
        <v>5692</v>
      </c>
      <c r="D455" s="0" t="s">
        <v>5726</v>
      </c>
      <c r="E455" s="0" t="s">
        <v>5727</v>
      </c>
      <c r="F455" s="0" t="s">
        <v>4440</v>
      </c>
      <c r="G455" s="0" t="s">
        <v>5728</v>
      </c>
    </row>
    <row customHeight="1" ht="11.25">
      <c r="A456" s="0" t="s">
        <v>16</v>
      </c>
      <c r="B456" s="0" t="s">
        <v>5691</v>
      </c>
      <c r="C456" s="0" t="s">
        <v>5692</v>
      </c>
      <c r="D456" s="0" t="s">
        <v>5729</v>
      </c>
      <c r="E456" s="0" t="s">
        <v>5730</v>
      </c>
      <c r="F456" s="0" t="s">
        <v>4440</v>
      </c>
      <c r="G456" s="0" t="s">
        <v>5731</v>
      </c>
    </row>
    <row customHeight="1" ht="11.25">
      <c r="A457" s="0" t="s">
        <v>16</v>
      </c>
      <c r="B457" s="0" t="s">
        <v>5691</v>
      </c>
      <c r="C457" s="0" t="s">
        <v>5692</v>
      </c>
      <c r="D457" s="0" t="s">
        <v>5691</v>
      </c>
      <c r="E457" s="0" t="s">
        <v>5692</v>
      </c>
      <c r="F457" s="0" t="s">
        <v>4437</v>
      </c>
      <c r="G457" s="0" t="s">
        <v>5732</v>
      </c>
    </row>
    <row customHeight="1" ht="11.25">
      <c r="A458" s="0" t="s">
        <v>16</v>
      </c>
      <c r="B458" s="0" t="s">
        <v>5733</v>
      </c>
      <c r="C458" s="0" t="s">
        <v>5734</v>
      </c>
      <c r="D458" s="0" t="s">
        <v>5733</v>
      </c>
      <c r="E458" s="0" t="s">
        <v>5734</v>
      </c>
      <c r="F458" s="0" t="s">
        <v>4474</v>
      </c>
      <c r="G458" s="0" t="s">
        <v>5735</v>
      </c>
    </row>
    <row customHeight="1" ht="11.25">
      <c r="A459" s="0" t="s">
        <v>16</v>
      </c>
      <c r="B459" s="0" t="s">
        <v>5736</v>
      </c>
      <c r="C459" s="0" t="s">
        <v>5737</v>
      </c>
      <c r="D459" s="0" t="s">
        <v>5736</v>
      </c>
      <c r="E459" s="0" t="s">
        <v>5737</v>
      </c>
      <c r="F459" s="0" t="s">
        <v>4474</v>
      </c>
      <c r="G459" s="0" t="s">
        <v>5738</v>
      </c>
    </row>
    <row customHeight="1" ht="11.25">
      <c r="A460" s="0" t="s">
        <v>16</v>
      </c>
      <c r="B460" s="0" t="s">
        <v>5739</v>
      </c>
      <c r="C460" s="0" t="s">
        <v>5740</v>
      </c>
      <c r="D460" s="0" t="s">
        <v>5739</v>
      </c>
      <c r="E460" s="0" t="s">
        <v>5740</v>
      </c>
      <c r="F460" s="0" t="s">
        <v>4474</v>
      </c>
      <c r="G460" s="0" t="s">
        <v>5741</v>
      </c>
    </row>
    <row customHeight="1" ht="11.25">
      <c r="A461" s="0" t="s">
        <v>16</v>
      </c>
      <c r="B461" s="0" t="s">
        <v>5742</v>
      </c>
      <c r="C461" s="0" t="s">
        <v>5743</v>
      </c>
      <c r="D461" s="0" t="s">
        <v>5742</v>
      </c>
      <c r="E461" s="0" t="s">
        <v>5743</v>
      </c>
      <c r="F461" s="0" t="s">
        <v>4474</v>
      </c>
      <c r="G461" s="0" t="s">
        <v>5744</v>
      </c>
    </row>
    <row customHeight="1" ht="11.25">
      <c r="A462" s="0" t="s">
        <v>16</v>
      </c>
      <c r="B462" s="0" t="s">
        <v>5745</v>
      </c>
      <c r="C462" s="0" t="s">
        <v>5746</v>
      </c>
      <c r="D462" s="0" t="s">
        <v>5745</v>
      </c>
      <c r="E462" s="0" t="s">
        <v>5746</v>
      </c>
      <c r="F462" s="0" t="s">
        <v>4474</v>
      </c>
      <c r="G462" s="0" t="s">
        <v>5747</v>
      </c>
    </row>
    <row customHeight="1" ht="11.25">
      <c r="A463" s="0" t="s">
        <v>16</v>
      </c>
      <c r="B463" s="0" t="s">
        <v>5748</v>
      </c>
      <c r="C463" s="0" t="s">
        <v>5749</v>
      </c>
      <c r="D463" s="0" t="s">
        <v>5748</v>
      </c>
      <c r="E463" s="0" t="s">
        <v>5749</v>
      </c>
      <c r="F463" s="0" t="s">
        <v>4474</v>
      </c>
      <c r="G463" s="0" t="s">
        <v>5750</v>
      </c>
    </row>
    <row customHeight="1" ht="11.25">
      <c r="A464" s="0" t="s">
        <v>16</v>
      </c>
      <c r="B464" s="0" t="s">
        <v>5751</v>
      </c>
      <c r="C464" s="0" t="s">
        <v>5752</v>
      </c>
      <c r="D464" s="0" t="s">
        <v>5751</v>
      </c>
      <c r="E464" s="0" t="s">
        <v>5752</v>
      </c>
      <c r="F464" s="0" t="s">
        <v>4474</v>
      </c>
      <c r="G464" s="0" t="s">
        <v>5753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FB173-EA39-F3D9-DF74-831193B571A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5896" width="9.140625"/>
    <col min="2" max="2" style="15896" width="84.28125" customWidth="1"/>
    <col min="3" max="3" style="15896" width="9.140625"/>
  </cols>
  <sheetData>
    <row customHeight="1" ht="11.25">
      <c r="A1" s="1062" t="s">
        <v>5775</v>
      </c>
      <c r="B1" s="1062" t="s">
        <v>5776</v>
      </c>
      <c r="C1" s="1062" t="s">
        <v>1343</v>
      </c>
    </row>
    <row customHeight="1" ht="11.25">
      <c r="A2" s="1062">
        <v>4189678</v>
      </c>
      <c r="B2" s="1062" t="s">
        <v>5777</v>
      </c>
      <c r="C2" s="1062" t="s">
        <v>5778</v>
      </c>
    </row>
    <row customHeight="1" ht="11.25">
      <c r="A3" s="1062">
        <v>4190415</v>
      </c>
      <c r="B3" s="1062" t="s">
        <v>5779</v>
      </c>
      <c r="C3" s="1062" t="s">
        <v>5778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C7EA1-A292-66DB-39CC-D55275658A3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5901" width="38.421875" customWidth="1"/>
    <col min="2" max="5" style="15901" width="9.140625"/>
  </cols>
  <sheetData>
    <row customHeight="1" ht="15">
      <c r="A1" s="390" t="s">
        <v>5780</v>
      </c>
      <c r="B1" s="390" t="s">
        <v>5781</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8E37F-704E-1605-1DBF-E36FB67E97F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5782</v>
      </c>
      <c r="B1" s="0" t="b">
        <v>1</v>
      </c>
    </row>
    <row customHeight="1" ht="11.25">
      <c r="A2" s="0" t="s">
        <v>5783</v>
      </c>
      <c r="B2" s="0" t="b">
        <v>0</v>
      </c>
    </row>
    <row customHeight="1" ht="11.25">
      <c r="A3" s="0" t="s">
        <v>5784</v>
      </c>
      <c r="B3" s="0" t="b">
        <v>1</v>
      </c>
    </row>
    <row customHeight="1" ht="11.25">
      <c r="A4" s="0" t="s">
        <v>5785</v>
      </c>
      <c r="B4" s="0" t="b">
        <v>0</v>
      </c>
    </row>
    <row customHeight="1" ht="11.25">
      <c r="A5" s="0" t="s">
        <v>5786</v>
      </c>
      <c r="B5" s="0" t="b">
        <v>0</v>
      </c>
    </row>
    <row customHeight="1" ht="11.25">
      <c r="A6" s="0" t="s">
        <v>5787</v>
      </c>
      <c r="B6" s="0" t="b">
        <v>0</v>
      </c>
    </row>
    <row customHeight="1" ht="11.25">
      <c r="A7" s="0" t="s">
        <v>5788</v>
      </c>
      <c r="B7" s="0" t="b">
        <v>0</v>
      </c>
    </row>
    <row customHeight="1" ht="11.25">
      <c r="A8" s="0" t="s">
        <v>5789</v>
      </c>
      <c r="B8" s="0" t="b">
        <v>0</v>
      </c>
    </row>
    <row customHeight="1" ht="11.25">
      <c r="A9" s="0" t="s">
        <v>5790</v>
      </c>
      <c r="B9" s="0" t="b">
        <v>0</v>
      </c>
    </row>
    <row customHeight="1" ht="11.25">
      <c r="A10" s="0" t="s">
        <v>5791</v>
      </c>
      <c r="B10" s="0" t="b">
        <v>0</v>
      </c>
    </row>
    <row customHeight="1" ht="11.25">
      <c r="A11" s="0" t="s">
        <v>5792</v>
      </c>
      <c r="B11" s="0" t="b">
        <v>0</v>
      </c>
    </row>
    <row customHeight="1" ht="11.25">
      <c r="A12" s="0" t="s">
        <v>5793</v>
      </c>
      <c r="B12" s="0" t="b">
        <v>0</v>
      </c>
    </row>
    <row customHeight="1" ht="11.25">
      <c r="A13" s="0" t="s">
        <v>5794</v>
      </c>
      <c r="B13" s="0" t="b">
        <v>1</v>
      </c>
    </row>
    <row customHeight="1" ht="11.25">
      <c r="A14" s="0" t="s">
        <v>5795</v>
      </c>
      <c r="B14" s="0" t="b">
        <v>0</v>
      </c>
    </row>
    <row customHeight="1" ht="11.25">
      <c r="A15" s="0" t="s">
        <v>5796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E1452-B72C-7A94-C53E-3CEF45BB3C1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2209" width="9.140625"/>
  </cols>
  <sheetData>
    <row customHeight="1" ht="12.75">
      <c r="A1" s="29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CD13FD-AD5E-5731-87A4-3F097E73D9E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2391" width="36.28125" customWidth="1"/>
    <col min="2" max="2" style="12391" width="21.140625" customWidth="1"/>
  </cols>
  <sheetData>
    <row customHeight="1" ht="11.25">
      <c r="A1" s="294" t="s">
        <v>5797</v>
      </c>
      <c r="B1" s="294" t="s">
        <v>5798</v>
      </c>
    </row>
    <row customHeight="1" ht="11.25">
      <c r="A2" s="289" t="s">
        <v>5799</v>
      </c>
      <c r="B2" s="289" t="s">
        <v>5800</v>
      </c>
    </row>
    <row customHeight="1" ht="11.25">
      <c r="A3" s="289" t="s">
        <v>5801</v>
      </c>
      <c r="B3" s="289" t="s">
        <v>5802</v>
      </c>
    </row>
    <row customHeight="1" ht="11.25">
      <c r="A4" s="289" t="s">
        <v>5803</v>
      </c>
      <c r="B4" s="289" t="s">
        <v>5804</v>
      </c>
    </row>
    <row customHeight="1" ht="11.25">
      <c r="A5" s="289" t="s">
        <v>5805</v>
      </c>
      <c r="B5" s="289" t="s">
        <v>5806</v>
      </c>
    </row>
    <row customHeight="1" ht="11.25">
      <c r="A6" s="289" t="s">
        <v>5807</v>
      </c>
      <c r="B6" s="289" t="s">
        <v>5808</v>
      </c>
    </row>
    <row customHeight="1" ht="11.25">
      <c r="A7" s="289" t="s">
        <v>5809</v>
      </c>
      <c r="B7" s="289" t="s">
        <v>5810</v>
      </c>
    </row>
    <row customHeight="1" ht="11.25">
      <c r="A8" s="289" t="s">
        <v>5811</v>
      </c>
      <c r="B8" s="289" t="s">
        <v>5812</v>
      </c>
    </row>
    <row customHeight="1" ht="11.25">
      <c r="A9" s="289" t="s">
        <v>5813</v>
      </c>
      <c r="B9" s="289" t="s">
        <v>5814</v>
      </c>
    </row>
    <row customHeight="1" ht="11.25">
      <c r="A10" s="289" t="s">
        <v>5815</v>
      </c>
      <c r="B10" s="289" t="s">
        <v>5816</v>
      </c>
    </row>
    <row customHeight="1" ht="11.25">
      <c r="A11" s="289" t="s">
        <v>5817</v>
      </c>
      <c r="B11" s="289" t="s">
        <v>5818</v>
      </c>
    </row>
    <row customHeight="1" ht="11.25">
      <c r="A12" s="289" t="s">
        <v>5819</v>
      </c>
      <c r="B12" s="289" t="s">
        <v>5820</v>
      </c>
    </row>
    <row customHeight="1" ht="11.25">
      <c r="A13" s="289" t="s">
        <v>5821</v>
      </c>
      <c r="B13" s="289" t="s">
        <v>5822</v>
      </c>
    </row>
    <row customHeight="1" ht="11.25">
      <c r="A14" s="289" t="s">
        <v>5823</v>
      </c>
      <c r="B14" s="289" t="s">
        <v>5824</v>
      </c>
    </row>
    <row customHeight="1" ht="11.25">
      <c r="A15" s="289" t="s">
        <v>5825</v>
      </c>
      <c r="B15" s="289" t="s">
        <v>5826</v>
      </c>
    </row>
    <row customHeight="1" ht="11.25">
      <c r="A16" s="289" t="s">
        <v>5827</v>
      </c>
      <c r="B16" s="289" t="s">
        <v>5828</v>
      </c>
    </row>
    <row customHeight="1" ht="11.25">
      <c r="A17" s="289" t="s">
        <v>5829</v>
      </c>
      <c r="B17" s="289" t="s">
        <v>5830</v>
      </c>
    </row>
    <row customHeight="1" ht="11.25">
      <c r="A18" s="289" t="s">
        <v>5831</v>
      </c>
      <c r="B18" s="289" t="s">
        <v>5832</v>
      </c>
    </row>
    <row customHeight="1" ht="11.25">
      <c r="A19" s="289" t="s">
        <v>5833</v>
      </c>
      <c r="B19" s="289" t="s">
        <v>5834</v>
      </c>
    </row>
    <row customHeight="1" ht="11.25">
      <c r="A20" s="289" t="s">
        <v>5835</v>
      </c>
      <c r="B20" s="289" t="s">
        <v>5836</v>
      </c>
    </row>
    <row customHeight="1" ht="11.25">
      <c r="A21" s="289" t="s">
        <v>5837</v>
      </c>
      <c r="B21" s="289" t="s">
        <v>5838</v>
      </c>
    </row>
    <row customHeight="1" ht="11.25">
      <c r="A22" s="289" t="s">
        <v>5839</v>
      </c>
      <c r="B22" s="289" t="s">
        <v>5840</v>
      </c>
    </row>
    <row customHeight="1" ht="11.25">
      <c r="A23" s="289" t="s">
        <v>5841</v>
      </c>
      <c r="B23" s="289" t="s">
        <v>5842</v>
      </c>
    </row>
    <row customHeight="1" ht="11.25">
      <c r="A24" s="289" t="s">
        <v>5843</v>
      </c>
      <c r="B24" s="289" t="s">
        <v>5844</v>
      </c>
    </row>
    <row customHeight="1" ht="11.25">
      <c r="A25" s="289" t="s">
        <v>5845</v>
      </c>
      <c r="B25" s="289" t="s">
        <v>5846</v>
      </c>
    </row>
    <row customHeight="1" ht="11.25">
      <c r="A26" s="289" t="s">
        <v>5847</v>
      </c>
      <c r="B26" s="289" t="s">
        <v>5848</v>
      </c>
    </row>
    <row customHeight="1" ht="11.25">
      <c r="A27" s="289" t="s">
        <v>5849</v>
      </c>
      <c r="B27" s="289" t="s">
        <v>5850</v>
      </c>
    </row>
    <row customHeight="1" ht="11.25">
      <c r="A28" s="289" t="s">
        <v>5851</v>
      </c>
      <c r="B28" s="289" t="s">
        <v>5852</v>
      </c>
    </row>
    <row customHeight="1" ht="11.25">
      <c r="A29" s="289" t="s">
        <v>5853</v>
      </c>
      <c r="B29" s="289" t="s">
        <v>5854</v>
      </c>
    </row>
    <row customHeight="1" ht="11.25">
      <c r="A30" s="289" t="s">
        <v>5855</v>
      </c>
      <c r="B30" s="289" t="s">
        <v>5856</v>
      </c>
    </row>
    <row customHeight="1" ht="11.25">
      <c r="A31" s="289" t="s">
        <v>5857</v>
      </c>
      <c r="B31" s="289" t="s">
        <v>5858</v>
      </c>
    </row>
    <row customHeight="1" ht="11.25">
      <c r="A32" s="289" t="s">
        <v>5859</v>
      </c>
      <c r="B32" s="289" t="s">
        <v>5860</v>
      </c>
    </row>
    <row customHeight="1" ht="11.25">
      <c r="A33" s="289" t="s">
        <v>5861</v>
      </c>
      <c r="B33" s="289" t="s">
        <v>5862</v>
      </c>
    </row>
    <row customHeight="1" ht="11.25">
      <c r="A34" s="289" t="s">
        <v>5863</v>
      </c>
      <c r="B34" s="289" t="s">
        <v>5864</v>
      </c>
    </row>
    <row customHeight="1" ht="11.25">
      <c r="A35" s="289" t="s">
        <v>5865</v>
      </c>
      <c r="B35" s="289" t="s">
        <v>5866</v>
      </c>
    </row>
    <row customHeight="1" ht="11.25">
      <c r="A36" s="289" t="s">
        <v>5867</v>
      </c>
      <c r="B36" s="289" t="s">
        <v>5868</v>
      </c>
    </row>
    <row customHeight="1" ht="11.25">
      <c r="A37" s="289" t="s">
        <v>5869</v>
      </c>
      <c r="B37" s="289" t="s">
        <v>5870</v>
      </c>
    </row>
    <row customHeight="1" ht="11.25">
      <c r="A38" s="289" t="s">
        <v>5871</v>
      </c>
      <c r="B38" s="289" t="s">
        <v>5872</v>
      </c>
    </row>
    <row customHeight="1" ht="11.25">
      <c r="A39" s="289" t="s">
        <v>5873</v>
      </c>
      <c r="B39" s="289" t="s">
        <v>5874</v>
      </c>
    </row>
    <row customHeight="1" ht="11.25">
      <c r="A40" s="289" t="s">
        <v>5875</v>
      </c>
      <c r="B40" s="289" t="s">
        <v>5876</v>
      </c>
    </row>
    <row customHeight="1" ht="11.25">
      <c r="A41" s="289" t="s">
        <v>5877</v>
      </c>
      <c r="B41" s="289" t="s">
        <v>5878</v>
      </c>
    </row>
    <row customHeight="1" ht="11.25">
      <c r="A42" s="289" t="s">
        <v>5879</v>
      </c>
      <c r="B42" s="289" t="s">
        <v>5880</v>
      </c>
    </row>
    <row customHeight="1" ht="11.25">
      <c r="A43" s="289" t="s">
        <v>5881</v>
      </c>
      <c r="B43" s="289" t="s">
        <v>5882</v>
      </c>
    </row>
    <row customHeight="1" ht="11.25">
      <c r="A44" s="289" t="s">
        <v>5883</v>
      </c>
      <c r="B44" s="289" t="s">
        <v>5884</v>
      </c>
    </row>
    <row customHeight="1" ht="11.25">
      <c r="A45" s="289" t="s">
        <v>5885</v>
      </c>
      <c r="B45" s="289" t="s">
        <v>5886</v>
      </c>
    </row>
    <row customHeight="1" ht="11.25">
      <c r="A46" s="289" t="s">
        <v>5887</v>
      </c>
      <c r="B46" s="289" t="s">
        <v>5888</v>
      </c>
    </row>
    <row customHeight="1" ht="11.25">
      <c r="A47" s="289" t="s">
        <v>5889</v>
      </c>
      <c r="B47" s="289" t="s">
        <v>5890</v>
      </c>
    </row>
    <row customHeight="1" ht="11.25">
      <c r="A48" s="289" t="s">
        <v>5891</v>
      </c>
      <c r="B48" s="289" t="s">
        <v>5892</v>
      </c>
    </row>
    <row customHeight="1" ht="11.25">
      <c r="A49" s="289" t="s">
        <v>5893</v>
      </c>
      <c r="B49" s="289" t="s">
        <v>5894</v>
      </c>
    </row>
    <row customHeight="1" ht="11.25">
      <c r="A50" s="289" t="s">
        <v>5895</v>
      </c>
      <c r="B50" s="289" t="s">
        <v>5896</v>
      </c>
    </row>
    <row customHeight="1" ht="11.25">
      <c r="A51" s="289" t="s">
        <v>5897</v>
      </c>
      <c r="B51" s="289" t="s">
        <v>5898</v>
      </c>
    </row>
    <row customHeight="1" ht="11.25">
      <c r="A52" s="289" t="s">
        <v>5899</v>
      </c>
      <c r="B52" s="289" t="s">
        <v>5900</v>
      </c>
    </row>
    <row customHeight="1" ht="11.25">
      <c r="A53" s="289" t="s">
        <v>5901</v>
      </c>
      <c r="B53" s="289" t="s">
        <v>5902</v>
      </c>
    </row>
    <row customHeight="1" ht="11.25">
      <c r="A54" s="289" t="s">
        <v>5903</v>
      </c>
      <c r="B54" s="289" t="s">
        <v>5904</v>
      </c>
    </row>
    <row customHeight="1" ht="11.25">
      <c r="A55" s="289" t="s">
        <v>5905</v>
      </c>
      <c r="B55" s="289" t="s">
        <v>5906</v>
      </c>
    </row>
    <row customHeight="1" ht="11.25">
      <c r="A56" s="289" t="s">
        <v>5907</v>
      </c>
      <c r="B56" s="289" t="s">
        <v>5908</v>
      </c>
    </row>
    <row customHeight="1" ht="11.25">
      <c r="A57" s="289" t="s">
        <v>5909</v>
      </c>
      <c r="B57" s="289" t="s">
        <v>5910</v>
      </c>
    </row>
    <row customHeight="1" ht="11.25">
      <c r="A58" s="289" t="s">
        <v>5911</v>
      </c>
      <c r="B58" s="289" t="s">
        <v>5912</v>
      </c>
    </row>
    <row customHeight="1" ht="11.25">
      <c r="A59" s="289" t="s">
        <v>5913</v>
      </c>
      <c r="B59" s="289" t="s">
        <v>5914</v>
      </c>
    </row>
    <row customHeight="1" ht="11.25">
      <c r="A60" s="289" t="s">
        <v>5915</v>
      </c>
      <c r="B60" s="289" t="s">
        <v>5916</v>
      </c>
    </row>
    <row customHeight="1" ht="11.25">
      <c r="A61" s="289"/>
      <c r="B61" s="289" t="s">
        <v>5917</v>
      </c>
    </row>
    <row customHeight="1" ht="11.25">
      <c r="A62" s="289"/>
      <c r="B62" s="289" t="s">
        <v>5918</v>
      </c>
    </row>
    <row customHeight="1" ht="11.25">
      <c r="A63" s="289"/>
      <c r="B63" s="289" t="s">
        <v>5919</v>
      </c>
    </row>
    <row customHeight="1" ht="11.25">
      <c r="A64" s="289"/>
      <c r="B64" s="289" t="s">
        <v>5920</v>
      </c>
    </row>
    <row customHeight="1" ht="11.25">
      <c r="A65" s="289"/>
      <c r="B65" s="289" t="s">
        <v>5921</v>
      </c>
    </row>
    <row customHeight="1" ht="11.25">
      <c r="A66" s="289"/>
      <c r="B66" s="289" t="s">
        <v>5922</v>
      </c>
    </row>
    <row customHeight="1" ht="11.25">
      <c r="A67" s="289"/>
      <c r="B67" s="289" t="s">
        <v>5923</v>
      </c>
    </row>
    <row customHeight="1" ht="11.25">
      <c r="A68" s="289"/>
      <c r="B68" s="289" t="s">
        <v>5924</v>
      </c>
    </row>
    <row customHeight="1" ht="11.25">
      <c r="A69" s="289"/>
      <c r="B69" s="289" t="s">
        <v>5925</v>
      </c>
    </row>
    <row customHeight="1" ht="11.25">
      <c r="A70" s="289"/>
      <c r="B70" s="289" t="s">
        <v>5926</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5A859-15E7-A8A8-398E-6B2176B22BA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2391" width="3.7109375" customWidth="1"/>
    <col min="2" max="2" style="12391" width="90.7109375" customWidth="1"/>
    <col min="3" max="4" style="12391" width="9.140625"/>
  </cols>
  <sheetData>
    <row customHeight="1" ht="11.25">
      <c r="B1" s="320" t="s">
        <v>5927</v>
      </c>
    </row>
    <row customHeight="1" ht="90">
      <c r="B2" s="321" t="s">
        <v>5928</v>
      </c>
    </row>
    <row customHeight="1" ht="67.5">
      <c r="B3" s="321" t="s">
        <v>5929</v>
      </c>
    </row>
    <row customHeight="1" ht="33.75">
      <c r="B4" s="321" t="s">
        <v>5930</v>
      </c>
    </row>
    <row customHeight="1" ht="11.25">
      <c r="B5" s="321" t="s">
        <v>5931</v>
      </c>
    </row>
    <row customHeight="1" ht="22.5">
      <c r="B6" s="321" t="s">
        <v>5932</v>
      </c>
    </row>
    <row customHeight="1" ht="22.5">
      <c r="B7" s="321" t="s">
        <v>5933</v>
      </c>
    </row>
    <row customHeight="1" ht="22.5">
      <c r="B8" s="321" t="s">
        <v>5934</v>
      </c>
    </row>
    <row customHeight="1" ht="22.5">
      <c r="B9" s="321" t="s">
        <v>5935</v>
      </c>
    </row>
    <row customHeight="1" ht="56.25">
      <c r="B10" s="321" t="s">
        <v>5936</v>
      </c>
    </row>
    <row customHeight="1" ht="12.75">
      <c r="B11" s="386" t="s">
        <v>5937</v>
      </c>
    </row>
    <row customHeight="1" ht="11.25">
      <c r="B12" s="320" t="s">
        <v>5938</v>
      </c>
    </row>
    <row customHeight="1" ht="22.5">
      <c r="B13" s="321" t="s">
        <v>5939</v>
      </c>
    </row>
    <row customHeight="1" ht="67.5">
      <c r="B14" s="321" t="s">
        <v>5940</v>
      </c>
    </row>
    <row customHeight="1" ht="22.5">
      <c r="B15" s="321" t="s">
        <v>5941</v>
      </c>
    </row>
    <row customHeight="1" ht="11.25">
      <c r="B16" s="320" t="s">
        <v>5942</v>
      </c>
      <c r="D16" s="327"/>
    </row>
    <row customHeight="1" ht="33.75">
      <c r="B17" s="321" t="s">
        <v>5943</v>
      </c>
    </row>
    <row customHeight="1" ht="33.75">
      <c r="B18" s="321" t="s">
        <v>5944</v>
      </c>
    </row>
    <row customHeight="1" ht="11.25">
      <c r="B19" s="321" t="s">
        <v>5945</v>
      </c>
    </row>
    <row customHeight="1" ht="33.75">
      <c r="B20" s="321" t="s">
        <v>5946</v>
      </c>
    </row>
    <row customHeight="1" ht="11.25">
      <c r="B21" s="320" t="s">
        <v>5947</v>
      </c>
    </row>
    <row customHeight="1" ht="11.25">
      <c r="B22" s="321" t="s">
        <v>5948</v>
      </c>
    </row>
    <row r="24" customHeight="1" ht="22.5">
      <c r="B24" s="388" t="s">
        <v>5949</v>
      </c>
    </row>
    <row r="26" customHeight="1" ht="11.25">
      <c r="B26" s="320" t="s">
        <v>5950</v>
      </c>
    </row>
    <row customHeight="1" ht="22.5">
      <c r="B27" s="387" t="s">
        <v>475</v>
      </c>
    </row>
    <row customHeight="1" ht="56.25">
      <c r="B28" s="387" t="s">
        <v>5951</v>
      </c>
    </row>
    <row customHeight="1" ht="11.25">
      <c r="B29" s="437" t="s">
        <v>5952</v>
      </c>
    </row>
    <row customHeight="1" ht="22.5">
      <c r="B30" s="387" t="s">
        <v>5953</v>
      </c>
    </row>
    <row r="32" customHeight="1" ht="11.25">
      <c r="A32" s="415"/>
      <c r="B32" s="416" t="s">
        <v>5954</v>
      </c>
    </row>
    <row customHeight="1" ht="14.25">
      <c r="A33" s="417">
        <v>1</v>
      </c>
      <c r="B33" s="418" t="s">
        <v>5955</v>
      </c>
    </row>
    <row customHeight="1" ht="14.25">
      <c r="A34" s="417">
        <v>2</v>
      </c>
      <c r="B34" s="418" t="s">
        <v>5956</v>
      </c>
    </row>
    <row customHeight="1" ht="11.25">
      <c r="B35" s="416" t="s">
        <v>5957</v>
      </c>
    </row>
    <row customHeight="1" ht="11.25">
      <c r="B36" s="418" t="s">
        <v>5958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